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nnelisewiehl/Downloads/"/>
    </mc:Choice>
  </mc:AlternateContent>
  <xr:revisionPtr revIDLastSave="0" documentId="13_ncr:1_{D8690427-F6F6-FE41-8A22-22314D32D189}" xr6:coauthVersionLast="47" xr6:coauthVersionMax="47" xr10:uidLastSave="{00000000-0000-0000-0000-000000000000}"/>
  <bookViews>
    <workbookView xWindow="0" yWindow="760" windowWidth="28800" windowHeight="15780" activeTab="1" xr2:uid="{00000000-000D-0000-FFFF-FFFF00000000}"/>
  </bookViews>
  <sheets>
    <sheet name="python_inputs" sheetId="8" r:id="rId1"/>
    <sheet name="vertical_input" sheetId="2" r:id="rId2"/>
    <sheet name="MJ - ranges" sheetId="3" r:id="rId3"/>
    <sheet name="read_me" sheetId="4" r:id="rId4"/>
    <sheet name="adjustment_explanation" sheetId="5" r:id="rId5"/>
    <sheet name="Sheet2" sheetId="7" r:id="rId6"/>
  </sheets>
  <externalReferences>
    <externalReference r:id="rId7"/>
    <externalReference r:id="rId8"/>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BpFDZETp8QIzUQIXShDFxCbh+fA4tR6OFp3F3N2xUN8="/>
    </ext>
  </extLst>
</workbook>
</file>

<file path=xl/calcChain.xml><?xml version="1.0" encoding="utf-8"?>
<calcChain xmlns="http://schemas.openxmlformats.org/spreadsheetml/2006/main">
  <c r="MA9" i="2" l="1"/>
  <c r="LZ9" i="2"/>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OH203" i="2"/>
  <c r="NK41" i="2"/>
  <c r="NK182" i="2" s="1"/>
  <c r="NJ41" i="2"/>
  <c r="NJ182" i="2" s="1"/>
  <c r="NI41" i="2"/>
  <c r="NI182" i="2" s="1"/>
  <c r="IH41" i="2"/>
  <c r="MC40" i="2"/>
  <c r="MB40" i="2"/>
  <c r="MA40" i="2"/>
  <c r="LZ40" i="2"/>
  <c r="LY40" i="2"/>
  <c r="LX40" i="2"/>
  <c r="LW40" i="2"/>
  <c r="LV40" i="2"/>
  <c r="IH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O25" i="2"/>
  <c r="ON25" i="2"/>
  <c r="OM25" i="2"/>
  <c r="OL25" i="2"/>
  <c r="OK25" i="2"/>
  <c r="OJ25" i="2"/>
  <c r="OI25" i="2"/>
  <c r="OH25" i="2"/>
  <c r="OG25" i="2"/>
  <c r="OF25" i="2"/>
  <c r="OE25" i="2"/>
  <c r="OD25" i="2"/>
  <c r="OC25" i="2"/>
  <c r="OB25" i="2"/>
  <c r="OA25" i="2"/>
  <c r="NZ25" i="2"/>
  <c r="NY25" i="2"/>
  <c r="NX25" i="2"/>
  <c r="NW25" i="2"/>
  <c r="NV25" i="2"/>
  <c r="NU25" i="2"/>
  <c r="NT25" i="2"/>
  <c r="NN25" i="2"/>
  <c r="NM25" i="2"/>
  <c r="NL25" i="2"/>
  <c r="NK25" i="2"/>
  <c r="NJ25" i="2"/>
  <c r="NI25" i="2"/>
  <c r="NH25" i="2"/>
  <c r="NG25" i="2"/>
  <c r="NF25" i="2"/>
  <c r="NE25" i="2"/>
  <c r="ND25" i="2"/>
  <c r="NC25" i="2"/>
  <c r="NB25" i="2"/>
  <c r="NA25" i="2"/>
  <c r="MZ25" i="2"/>
  <c r="MY25" i="2"/>
  <c r="MX25" i="2"/>
  <c r="MW25" i="2"/>
  <c r="MV25" i="2"/>
  <c r="MR25" i="2"/>
  <c r="MQ25" i="2"/>
  <c r="MP25" i="2"/>
  <c r="MO25" i="2"/>
  <c r="MN25" i="2"/>
  <c r="MJ25" i="2"/>
  <c r="MI25" i="2"/>
  <c r="MH25" i="2"/>
  <c r="MG25" i="2"/>
  <c r="MF25" i="2"/>
  <c r="ME25" i="2"/>
  <c r="MD25" i="2"/>
  <c r="LZ25" i="2"/>
  <c r="LY25" i="2"/>
  <c r="LX25" i="2"/>
  <c r="LW25" i="2"/>
  <c r="LP25" i="2"/>
  <c r="LH25" i="2"/>
  <c r="KZ25" i="2"/>
  <c r="KR25" i="2"/>
  <c r="KJ25" i="2"/>
  <c r="KB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R25" i="2"/>
  <c r="IQ25" i="2"/>
  <c r="IP25" i="2"/>
  <c r="IO25" i="2"/>
  <c r="IN25" i="2"/>
  <c r="IM25" i="2"/>
  <c r="IL25" i="2"/>
  <c r="IK25" i="2"/>
  <c r="IJ25" i="2"/>
  <c r="OU23" i="2"/>
  <c r="OU10" i="2" s="1"/>
  <c r="OT23" i="2"/>
  <c r="OT10" i="2" s="1"/>
  <c r="OS23" i="2"/>
  <c r="OS10" i="2" s="1"/>
  <c r="OR23" i="2"/>
  <c r="OR10" i="2" s="1"/>
  <c r="OQ23" i="2"/>
  <c r="OQ25" i="2" s="1"/>
  <c r="OP23" i="2"/>
  <c r="OP25" i="2" s="1"/>
  <c r="NT23" i="2"/>
  <c r="NS23" i="2"/>
  <c r="NS25" i="2" s="1"/>
  <c r="NR23" i="2"/>
  <c r="NR25" i="2" s="1"/>
  <c r="NQ23" i="2"/>
  <c r="NQ25" i="2" s="1"/>
  <c r="NP23" i="2"/>
  <c r="NP10" i="2" s="1"/>
  <c r="NO23" i="2"/>
  <c r="NO10" i="2" s="1"/>
  <c r="NN23" i="2"/>
  <c r="NM23" i="2"/>
  <c r="NL23" i="2"/>
  <c r="NF23" i="2"/>
  <c r="NF10" i="2" s="1"/>
  <c r="ND23" i="2"/>
  <c r="MU23" i="2"/>
  <c r="MU25" i="2" s="1"/>
  <c r="MT23" i="2"/>
  <c r="MT25" i="2" s="1"/>
  <c r="MS23" i="2"/>
  <c r="MS25" i="2" s="1"/>
  <c r="MR23" i="2"/>
  <c r="MQ23" i="2"/>
  <c r="MP23" i="2"/>
  <c r="MO23" i="2"/>
  <c r="MN23" i="2"/>
  <c r="MM23" i="2"/>
  <c r="MM25" i="2" s="1"/>
  <c r="ML23" i="2"/>
  <c r="ML25" i="2" s="1"/>
  <c r="MK23" i="2"/>
  <c r="MK25" i="2" s="1"/>
  <c r="MJ23" i="2"/>
  <c r="MI23" i="2"/>
  <c r="MH23" i="2"/>
  <c r="MG23" i="2"/>
  <c r="MF23" i="2"/>
  <c r="MC23" i="2"/>
  <c r="MC25" i="2" s="1"/>
  <c r="MB23" i="2"/>
  <c r="MB10" i="2" s="1"/>
  <c r="MA23" i="2"/>
  <c r="MA10" i="2" s="1"/>
  <c r="A1" i="8" s="1" a="1"/>
  <c r="A1" i="8" s="1"/>
  <c r="LZ23" i="2"/>
  <c r="LY23" i="2"/>
  <c r="LV23" i="2"/>
  <c r="LV25" i="2" s="1"/>
  <c r="LU23" i="2"/>
  <c r="LU25" i="2" s="1"/>
  <c r="LT23" i="2"/>
  <c r="LT10" i="2" s="1"/>
  <c r="LS23" i="2"/>
  <c r="LS10" i="2" s="1"/>
  <c r="LR23" i="2"/>
  <c r="LR10" i="2" s="1"/>
  <c r="LQ23" i="2"/>
  <c r="LQ10" i="2" s="1"/>
  <c r="LP23" i="2"/>
  <c r="LO23" i="2"/>
  <c r="LO25" i="2" s="1"/>
  <c r="LN23" i="2"/>
  <c r="LN25" i="2" s="1"/>
  <c r="LM23" i="2"/>
  <c r="LM25" i="2" s="1"/>
  <c r="LL23" i="2"/>
  <c r="LL10" i="2" s="1"/>
  <c r="LK23" i="2"/>
  <c r="LK10" i="2" s="1"/>
  <c r="LJ23" i="2"/>
  <c r="LJ10" i="2" s="1"/>
  <c r="LI23" i="2"/>
  <c r="LI10" i="2" s="1"/>
  <c r="LH23" i="2"/>
  <c r="LG23" i="2"/>
  <c r="LG25" i="2" s="1"/>
  <c r="LF23" i="2"/>
  <c r="LF25" i="2" s="1"/>
  <c r="LE23" i="2"/>
  <c r="LE25" i="2" s="1"/>
  <c r="LD23" i="2"/>
  <c r="LD10" i="2" s="1"/>
  <c r="LC23" i="2"/>
  <c r="LC10" i="2" s="1"/>
  <c r="LB23" i="2"/>
  <c r="LB10" i="2" s="1"/>
  <c r="LA23" i="2"/>
  <c r="LA10" i="2" s="1"/>
  <c r="KZ23" i="2"/>
  <c r="KY23" i="2"/>
  <c r="KY25" i="2" s="1"/>
  <c r="KX23" i="2"/>
  <c r="KX25" i="2" s="1"/>
  <c r="KW23" i="2"/>
  <c r="KW25" i="2" s="1"/>
  <c r="KV23" i="2"/>
  <c r="KV10" i="2" s="1"/>
  <c r="KU23" i="2"/>
  <c r="KU10" i="2" s="1"/>
  <c r="KT23" i="2"/>
  <c r="KT10" i="2" s="1"/>
  <c r="KS23" i="2"/>
  <c r="KS10" i="2" s="1"/>
  <c r="KR23" i="2"/>
  <c r="KQ23" i="2"/>
  <c r="KQ25" i="2" s="1"/>
  <c r="KP23" i="2"/>
  <c r="KP25" i="2" s="1"/>
  <c r="KO23" i="2"/>
  <c r="KO25" i="2" s="1"/>
  <c r="KN23" i="2"/>
  <c r="KN10" i="2" s="1"/>
  <c r="KM23" i="2"/>
  <c r="KM10" i="2" s="1"/>
  <c r="KL23" i="2"/>
  <c r="KL10" i="2" s="1"/>
  <c r="KK23" i="2"/>
  <c r="KK10" i="2" s="1"/>
  <c r="KJ23" i="2"/>
  <c r="KI23" i="2"/>
  <c r="KI25" i="2" s="1"/>
  <c r="KH23" i="2"/>
  <c r="KH25" i="2" s="1"/>
  <c r="KG23" i="2"/>
  <c r="KG25" i="2" s="1"/>
  <c r="KF23" i="2"/>
  <c r="KF10" i="2" s="1"/>
  <c r="KE23" i="2"/>
  <c r="KE10" i="2" s="1"/>
  <c r="KD23" i="2"/>
  <c r="KD10" i="2" s="1"/>
  <c r="KC23" i="2"/>
  <c r="KC10" i="2" s="1"/>
  <c r="KB23" i="2"/>
  <c r="KA23" i="2"/>
  <c r="KA25" i="2" s="1"/>
  <c r="JZ23" i="2"/>
  <c r="JZ25" i="2" s="1"/>
  <c r="IU23" i="2"/>
  <c r="IU25" i="2" s="1"/>
  <c r="IT23" i="2"/>
  <c r="IT25" i="2" s="1"/>
  <c r="IS23" i="2"/>
  <c r="IS25"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Q10" i="2"/>
  <c r="OP10" i="2"/>
  <c r="OO10" i="2"/>
  <c r="ON10" i="2"/>
  <c r="OM10" i="2"/>
  <c r="OL10" i="2"/>
  <c r="OK10" i="2"/>
  <c r="OJ10" i="2"/>
  <c r="OI10" i="2"/>
  <c r="OH10" i="2"/>
  <c r="OG10" i="2"/>
  <c r="OF10" i="2"/>
  <c r="OE10" i="2"/>
  <c r="OD10" i="2"/>
  <c r="OC10" i="2"/>
  <c r="OB10" i="2"/>
  <c r="OA10" i="2"/>
  <c r="NZ10" i="2"/>
  <c r="NY10" i="2"/>
  <c r="NX10" i="2"/>
  <c r="NW10" i="2"/>
  <c r="NV10" i="2"/>
  <c r="NU10" i="2"/>
  <c r="NT10" i="2"/>
  <c r="NS10" i="2"/>
  <c r="NR10" i="2"/>
  <c r="NQ10" i="2"/>
  <c r="NN10" i="2"/>
  <c r="NM10" i="2"/>
  <c r="NL10" i="2"/>
  <c r="NK10" i="2"/>
  <c r="NJ10" i="2"/>
  <c r="NI10" i="2"/>
  <c r="NH10" i="2"/>
  <c r="NG10" i="2"/>
  <c r="NE10" i="2"/>
  <c r="ND10" i="2"/>
  <c r="NC10" i="2"/>
  <c r="NB10" i="2"/>
  <c r="NA10" i="2"/>
  <c r="MZ10" i="2"/>
  <c r="MY10" i="2"/>
  <c r="MX10" i="2"/>
  <c r="MW10" i="2"/>
  <c r="MV10" i="2"/>
  <c r="MU10" i="2"/>
  <c r="MT10" i="2"/>
  <c r="MS10" i="2"/>
  <c r="MR10" i="2"/>
  <c r="MQ10" i="2"/>
  <c r="MP10" i="2"/>
  <c r="MO10" i="2"/>
  <c r="MN10" i="2"/>
  <c r="MM10" i="2"/>
  <c r="ML10" i="2"/>
  <c r="MK10" i="2"/>
  <c r="MJ10" i="2"/>
  <c r="MI10" i="2"/>
  <c r="MH10" i="2"/>
  <c r="MG10" i="2"/>
  <c r="MF10" i="2"/>
  <c r="ME10" i="2"/>
  <c r="MD10" i="2"/>
  <c r="MC10" i="2"/>
  <c r="LZ10" i="2"/>
  <c r="LY10" i="2"/>
  <c r="LX10" i="2"/>
  <c r="LW10" i="2"/>
  <c r="LV10" i="2"/>
  <c r="LU10" i="2"/>
  <c r="LP10" i="2"/>
  <c r="LO10" i="2"/>
  <c r="LN10" i="2"/>
  <c r="LM10" i="2"/>
  <c r="LH10" i="2"/>
  <c r="LG10" i="2"/>
  <c r="LF10" i="2"/>
  <c r="LE10" i="2"/>
  <c r="KZ10" i="2"/>
  <c r="KY10" i="2"/>
  <c r="KX10" i="2"/>
  <c r="KW10" i="2"/>
  <c r="KR10" i="2"/>
  <c r="KQ10" i="2"/>
  <c r="KP10" i="2"/>
  <c r="KO10" i="2"/>
  <c r="KJ10" i="2"/>
  <c r="KI10" i="2"/>
  <c r="KH10" i="2"/>
  <c r="KG10" i="2"/>
  <c r="KB10" i="2"/>
  <c r="KA10" i="2"/>
  <c r="JZ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H10" i="2"/>
  <c r="KC25" i="2" l="1"/>
  <c r="KK25" i="2"/>
  <c r="KS25" i="2"/>
  <c r="LA25" i="2"/>
  <c r="LI25" i="2"/>
  <c r="LQ25" i="2"/>
  <c r="OS25" i="2"/>
  <c r="LJ25" i="2"/>
  <c r="KT25" i="2"/>
  <c r="LR25" i="2"/>
  <c r="KM25" i="2"/>
  <c r="KU25" i="2"/>
  <c r="LC25" i="2"/>
  <c r="LK25" i="2"/>
  <c r="MA25" i="2"/>
  <c r="NO25" i="2"/>
  <c r="OU25" i="2"/>
  <c r="OR25" i="2"/>
  <c r="KD25" i="2"/>
  <c r="KL25" i="2"/>
  <c r="LB25" i="2"/>
  <c r="OT25" i="2"/>
  <c r="KE25" i="2"/>
  <c r="LS25" i="2"/>
  <c r="KF25" i="2"/>
  <c r="KN25" i="2"/>
  <c r="KV25" i="2"/>
  <c r="LD25" i="2"/>
  <c r="LL25" i="2"/>
  <c r="LT25" i="2"/>
  <c r="MB25" i="2"/>
  <c r="NP25" i="2"/>
  <c r="HW41" i="2" l="1"/>
  <c r="HY41" i="2"/>
  <c r="IA41" i="2"/>
  <c r="IG41" i="2" l="1"/>
  <c r="IE41" i="2"/>
  <c r="IC41" i="2"/>
  <c r="HO41" i="2"/>
  <c r="BP41" i="2"/>
  <c r="BR41" i="2"/>
  <c r="BT41" i="2"/>
  <c r="BV41" i="2"/>
  <c r="BX41" i="2"/>
  <c r="BZ41" i="2"/>
  <c r="CB41" i="2"/>
  <c r="CD41" i="2"/>
  <c r="CF41" i="2"/>
  <c r="CH41" i="2"/>
  <c r="CJ41" i="2"/>
  <c r="CL41" i="2"/>
  <c r="CN41" i="2"/>
  <c r="CP41" i="2"/>
  <c r="CR41" i="2"/>
  <c r="I10" i="2" l="1"/>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3" i="2"/>
  <c r="H25" i="2" s="1"/>
  <c r="G23" i="2"/>
  <c r="G25" i="2" s="1"/>
  <c r="F23" i="2"/>
  <c r="F25" i="2" s="1"/>
  <c r="E23" i="2"/>
  <c r="E25" i="2" s="1"/>
  <c r="D23" i="2"/>
  <c r="D25" i="2" s="1"/>
  <c r="C23" i="2"/>
  <c r="C25" i="2" s="1"/>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H10" i="2"/>
  <c r="G10" i="2"/>
  <c r="F10" i="2"/>
  <c r="E10" i="2"/>
  <c r="D10" i="2"/>
  <c r="C10" i="2" l="1"/>
  <c r="CY331" i="2"/>
  <c r="CV331" i="2" l="1"/>
  <c r="CV25" i="2"/>
  <c r="C42" i="3" l="1"/>
  <c r="C41" i="3" s="1"/>
  <c r="C35" i="3"/>
  <c r="C34" i="3" s="1"/>
  <c r="C33" i="3" s="1"/>
  <c r="C27" i="3"/>
  <c r="A27" i="3"/>
  <c r="C26" i="3"/>
  <c r="A26" i="3"/>
  <c r="G20" i="3"/>
  <c r="C20" i="3"/>
  <c r="C19" i="3" s="1"/>
  <c r="A20" i="3"/>
  <c r="A19" i="3" s="1"/>
  <c r="G18" i="3"/>
  <c r="G13" i="3"/>
  <c r="I13" i="3" s="1"/>
  <c r="J13" i="3" s="1"/>
  <c r="K13" i="3" s="1"/>
  <c r="G12" i="3"/>
  <c r="C12" i="3"/>
  <c r="C11" i="3" s="1"/>
  <c r="A12" i="3"/>
  <c r="A11" i="3" s="1"/>
  <c r="G8" i="3"/>
  <c r="G9" i="3" s="1"/>
  <c r="I9" i="3" s="1"/>
  <c r="J9" i="3" s="1"/>
  <c r="K9" i="3" s="1"/>
  <c r="M9" i="3" s="1"/>
  <c r="A7" i="3"/>
  <c r="M5" i="3"/>
  <c r="P5" i="3" s="1"/>
  <c r="P4" i="3"/>
  <c r="M4" i="3"/>
  <c r="C4" i="3"/>
  <c r="C3" i="3" s="1"/>
  <c r="A3" i="3"/>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X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IG175" i="2"/>
  <c r="IF174" i="2"/>
  <c r="IF40" i="2"/>
  <c r="ID40" i="2"/>
  <c r="IB40" i="2"/>
  <c r="HT40" i="2"/>
  <c r="HR40" i="2"/>
  <c r="HP40" i="2"/>
  <c r="HN40" i="2"/>
  <c r="GQ40" i="2"/>
  <c r="CQ40" i="2"/>
  <c r="CO40" i="2"/>
  <c r="CM40" i="2"/>
  <c r="BY40" i="2"/>
  <c r="BW40" i="2"/>
  <c r="BU40" i="2"/>
  <c r="BM40" i="2"/>
  <c r="BK40" i="2"/>
  <c r="BI40"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S25" i="2"/>
  <c r="GT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CU23" i="2"/>
  <c r="CU25" i="2" s="1"/>
  <c r="IG21" i="2"/>
  <c r="IG25" i="2" s="1"/>
  <c r="IF10" i="2"/>
  <c r="IE10" i="2"/>
  <c r="ID10" i="2"/>
  <c r="IC10" i="2"/>
  <c r="IB10" i="2"/>
  <c r="IA10" i="2"/>
  <c r="HZ10" i="2"/>
  <c r="HY10" i="2"/>
  <c r="HX10" i="2"/>
  <c r="HW10" i="2"/>
  <c r="HV10" i="2"/>
  <c r="HU10" i="2"/>
  <c r="HT10" i="2"/>
  <c r="HS10" i="2"/>
  <c r="HR10" i="2"/>
  <c r="HQ10" i="2"/>
  <c r="HP10" i="2"/>
  <c r="HM10" i="2"/>
  <c r="HL10" i="2"/>
  <c r="HK10" i="2"/>
  <c r="HJ10" i="2"/>
  <c r="HI10" i="2"/>
  <c r="HH10" i="2"/>
  <c r="HG10" i="2"/>
  <c r="HF10" i="2"/>
  <c r="HE10" i="2"/>
  <c r="HD10" i="2"/>
  <c r="HC10" i="2"/>
  <c r="HB10" i="2"/>
  <c r="HA10" i="2"/>
  <c r="GZ10" i="2"/>
  <c r="GY10" i="2"/>
  <c r="GX10" i="2"/>
  <c r="GW10" i="2"/>
  <c r="GV10" i="2"/>
  <c r="GU10" i="2"/>
  <c r="GS10" i="2"/>
  <c r="GT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HO9" i="2"/>
  <c r="HO10" i="2" s="1"/>
  <c r="HN7" i="2"/>
  <c r="HN9" i="2" s="1"/>
  <c r="HN10" i="2" s="1"/>
  <c r="IG10"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<sst xmlns="http://schemas.openxmlformats.org/spreadsheetml/2006/main" count="8887" uniqueCount="1172">
  <si>
    <t>protocol_version</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</si>
  <si>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</si>
  <si>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</si>
  <si>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</si>
  <si>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</si>
  <si>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</si>
  <si>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</si>
  <si>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</si>
  <si>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</si>
  <si>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</si>
  <si>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</si>
  <si>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</si>
  <si>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</si>
  <si>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</si>
  <si>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</si>
  <si>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</si>
  <si>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</si>
  <si>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</si>
  <si>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</si>
  <si>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</si>
  <si>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</si>
  <si>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</si>
  <si>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</si>
  <si>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</si>
  <si>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</si>
  <si>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</si>
  <si>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</si>
  <si>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</si>
  <si>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</si>
  <si>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</si>
  <si>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</si>
  <si>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</si>
  <si>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</si>
  <si>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</si>
  <si>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</si>
  <si>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</si>
  <si>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</si>
  <si>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</si>
  <si>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</si>
  <si>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</si>
  <si>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</si>
  <si>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</si>
  <si>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</si>
  <si>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</si>
  <si>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</si>
  <si>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</si>
  <si>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</si>
  <si>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</si>
  <si>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</si>
  <si>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</si>
  <si>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</si>
  <si>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</si>
  <si>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</si>
  <si>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</si>
  <si>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</si>
  <si>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</si>
  <si>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</si>
  <si>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</si>
  <si>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</si>
  <si>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</si>
  <si>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</si>
  <si>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</si>
  <si>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</si>
  <si>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</si>
  <si>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</si>
  <si>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</si>
  <si>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</si>
  <si>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</si>
  <si>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</si>
  <si>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</si>
  <si>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</si>
  <si>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</si>
  <si>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</si>
  <si>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</si>
  <si>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</si>
  <si>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</si>
  <si>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</si>
  <si>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</si>
  <si>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</si>
  <si>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</si>
  <si>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</si>
  <si>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</si>
  <si>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</si>
  <si>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</si>
  <si>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</si>
  <si>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</si>
  <si>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</si>
  <si>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</si>
  <si>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</si>
  <si>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</si>
  <si>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</si>
  <si>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</si>
  <si>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</si>
  <si>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</si>
  <si>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</si>
  <si>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</si>
  <si>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</si>
  <si>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</si>
  <si>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</si>
  <si>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</si>
  <si>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</si>
  <si>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</si>
  <si>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</si>
  <si>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</si>
  <si>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</si>
  <si>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</si>
  <si>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</si>
  <si>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</si>
  <si>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</si>
  <si>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</si>
  <si>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</si>
  <si>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</si>
  <si>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</si>
  <si>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</si>
  <si>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</si>
  <si>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</si>
  <si>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</si>
  <si>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</si>
  <si>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</si>
  <si>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</si>
  <si>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</si>
  <si>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</si>
  <si>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</si>
  <si>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</si>
  <si>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</si>
  <si>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</si>
  <si>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</si>
  <si>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</si>
  <si>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</si>
  <si>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</si>
  <si>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</si>
  <si>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</si>
  <si>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</si>
  <si>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</si>
  <si>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</si>
  <si>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</si>
  <si>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</si>
  <si>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</si>
  <si>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</si>
  <si>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</si>
  <si>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</si>
  <si>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</si>
  <si>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</si>
  <si>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</si>
  <si>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</si>
  <si>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</si>
  <si>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</si>
  <si>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</si>
  <si>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</si>
  <si>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</si>
  <si>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</si>
  <si>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</si>
  <si>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</si>
  <si>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</si>
  <si>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</si>
  <si>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</si>
  <si>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</si>
  <si>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</si>
  <si>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</si>
  <si>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</si>
  <si>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</si>
  <si>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</si>
  <si>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</si>
  <si>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</si>
  <si>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</si>
  <si>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</si>
  <si>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</si>
  <si>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</si>
  <si>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</si>
  <si>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</si>
  <si>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</si>
  <si>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</si>
  <si>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</si>
  <si>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</si>
  <si>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</si>
  <si>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</si>
  <si>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</si>
  <si>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</si>
  <si>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</si>
  <si>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</si>
  <si>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</si>
  <si>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</si>
  <si>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</si>
  <si>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</si>
  <si>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</si>
  <si>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</si>
  <si>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</si>
  <si>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</si>
  <si>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</si>
  <si>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</si>
  <si>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</si>
  <si>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</si>
  <si>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</si>
  <si>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</si>
  <si>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</si>
  <si>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</si>
  <si>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</si>
  <si>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</si>
  <si>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</si>
  <si>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</si>
  <si>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</si>
  <si>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</si>
  <si>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</si>
  <si>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</si>
  <si>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</si>
  <si>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</si>
  <si>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</si>
  <si>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</si>
  <si>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</si>
  <si>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</si>
  <si>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</si>
  <si>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</si>
  <si>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</si>
  <si>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</si>
  <si>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</si>
  <si>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</si>
  <si>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</si>
  <si>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</si>
  <si>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</si>
  <si>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</si>
  <si>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</si>
  <si>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</si>
  <si>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</si>
  <si>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</si>
  <si>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</si>
  <si>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</si>
  <si>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</si>
  <si>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</si>
  <si>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</si>
  <si>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</si>
  <si>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</si>
  <si>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</si>
  <si>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</si>
  <si>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</si>
  <si>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</si>
  <si>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</si>
  <si>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</si>
  <si>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</si>
  <si>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</si>
  <si>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</si>
  <si>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</si>
  <si>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</si>
  <si>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</si>
  <si>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</si>
  <si>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</si>
  <si>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</si>
  <si>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</si>
  <si>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</si>
  <si>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</si>
  <si>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</si>
  <si>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</si>
  <si>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</si>
  <si>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</si>
  <si>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</si>
  <si>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</si>
  <si>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</si>
  <si>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</si>
  <si>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</si>
  <si>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</si>
  <si>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</si>
  <si>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</si>
  <si>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</si>
  <si>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</si>
  <si>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</si>
  <si>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</si>
  <si>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</si>
  <si>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</si>
  <si>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</si>
  <si>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</si>
  <si>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</si>
  <si>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</si>
  <si>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</si>
  <si>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</si>
  <si>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</si>
  <si>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</si>
  <si>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</si>
  <si>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</si>
  <si>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</si>
  <si>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</si>
  <si>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</si>
  <si>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</si>
  <si>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</si>
  <si>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</si>
  <si>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</si>
  <si>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</si>
  <si>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</si>
  <si>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</si>
  <si>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</si>
  <si>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</si>
  <si>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</si>
  <si>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</si>
  <si>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</si>
  <si>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</si>
  <si>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</si>
  <si>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</si>
  <si>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</si>
  <si>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</si>
  <si>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</si>
  <si>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</si>
  <si>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</si>
  <si>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</si>
  <si>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</si>
  <si>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</si>
  <si>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</si>
  <si>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</si>
  <si>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</si>
  <si>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</si>
  <si>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</si>
  <si>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</si>
  <si>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</si>
  <si>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</si>
  <si>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</si>
  <si>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</si>
  <si>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</si>
  <si>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</si>
  <si>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</si>
  <si>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</si>
  <si>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</si>
  <si>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</si>
  <si>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</si>
  <si>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</si>
  <si>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</si>
  <si>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</si>
  <si>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</si>
  <si>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</si>
  <si>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</si>
  <si>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</si>
  <si>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</si>
  <si>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</si>
  <si>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</si>
  <si>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</si>
  <si>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</si>
  <si>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</si>
  <si>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</si>
  <si>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</si>
  <si>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</si>
  <si>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</si>
  <si>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</si>
  <si>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</si>
  <si>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</si>
  <si>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</si>
  <si>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</si>
  <si>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</si>
  <si>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</si>
  <si>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</si>
  <si>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</si>
  <si>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</si>
  <si>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</si>
  <si>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</si>
  <si>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</si>
  <si>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</si>
  <si>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CPA23</t>
  </si>
  <si>
    <t>MR1</t>
  </si>
  <si>
    <t>Domestic (2020)</t>
  </si>
  <si>
    <t>firewood</t>
  </si>
  <si>
    <t>cdm_imp_firewood</t>
  </si>
  <si>
    <t>Asia</t>
  </si>
  <si>
    <t>Myanmar</t>
  </si>
  <si>
    <t>Ayeyarwaddy</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</si>
  <si>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</si>
  <si>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</si>
  <si>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</si>
  <si>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</si>
  <si>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</si>
  <si>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</si>
  <si>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</si>
  <si>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</si>
  <si>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</si>
  <si>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</si>
  <si>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</si>
  <si>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</si>
  <si>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</si>
  <si>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</si>
  <si>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</si>
  <si>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</si>
  <si>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</si>
  <si>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</si>
  <si>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</si>
  <si>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</si>
  <si>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</si>
  <si>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</si>
  <si>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</si>
  <si>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</si>
  <si>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</si>
  <si>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</si>
  <si>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</si>
  <si>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</si>
  <si>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</si>
  <si>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</si>
  <si>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</si>
  <si>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</si>
  <si>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</si>
  <si>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</si>
  <si>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</si>
  <si>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</si>
  <si>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</si>
  <si>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</si>
  <si>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</si>
  <si>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</si>
  <si>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</si>
  <si>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</si>
  <si>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</si>
  <si>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</si>
  <si>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</si>
  <si>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</si>
  <si>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</si>
  <si>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</si>
  <si>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</si>
  <si>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</si>
  <si>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</si>
  <si>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</si>
  <si>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</si>
  <si>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</si>
  <si>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</si>
  <si>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</si>
  <si>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</si>
  <si>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</si>
  <si>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</si>
  <si>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</si>
  <si>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</si>
  <si>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</si>
  <si>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</si>
  <si>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</si>
  <si>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</si>
  <si>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</si>
  <si>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</si>
  <si>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</si>
  <si>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</si>
  <si>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</si>
  <si>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</si>
  <si>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</si>
  <si>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</si>
  <si>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</si>
  <si>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</si>
  <si>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</si>
  <si>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</si>
  <si>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</si>
  <si>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</si>
  <si>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</si>
  <si>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</si>
  <si>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</si>
  <si>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</si>
  <si>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</si>
  <si>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</si>
  <si>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</si>
  <si>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</si>
  <si>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</si>
  <si>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</si>
  <si>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</si>
  <si>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</si>
  <si>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</si>
  <si>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</si>
  <si>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</si>
  <si>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</si>
  <si>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</si>
  <si>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</si>
  <si>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</si>
  <si>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</si>
  <si>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</si>
  <si>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</si>
  <si>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</si>
  <si>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</si>
  <si>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</si>
  <si>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</si>
  <si>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</si>
  <si>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</si>
  <si>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</si>
  <si>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</si>
  <si>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</si>
  <si>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</si>
  <si>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</si>
  <si>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protocol_type</t>
  </si>
  <si>
    <r>
      <rPr>
        <sz val="10"/>
        <color theme="1"/>
        <rFont val="Malgun Gothic"/>
        <family val="3"/>
        <charset val="129"/>
      </rPr>
      <t>Domestic (20</t>
    </r>
    <r>
      <rPr>
        <sz val="10"/>
        <color theme="1"/>
        <rFont val="맑은 고딕"/>
        <family val="3"/>
        <charset val="129"/>
      </rPr>
      <t>18)</t>
    </r>
  </si>
  <si>
    <t>Baseline</t>
  </si>
  <si>
    <t>Project</t>
  </si>
  <si>
    <t>PoA 10476-CPA1</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</si>
  <si>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</si>
  <si>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</si>
  <si>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</si>
  <si>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</si>
  <si>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</si>
  <si>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</si>
  <si>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</si>
  <si>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</si>
  <si>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</si>
  <si>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</si>
  <si>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</si>
  <si>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</si>
  <si>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</si>
  <si>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</si>
  <si>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</si>
  <si>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</si>
  <si>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</si>
  <si>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</si>
  <si>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</si>
  <si>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</si>
  <si>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</si>
  <si>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</si>
  <si>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</si>
  <si>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</si>
  <si>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</si>
  <si>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</si>
  <si>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</si>
  <si>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</si>
  <si>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</si>
  <si>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</si>
  <si>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</si>
  <si>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</si>
  <si>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</si>
  <si>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</si>
  <si>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</si>
  <si>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</si>
  <si>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</si>
  <si>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</si>
  <si>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</si>
  <si>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</si>
  <si>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</si>
  <si>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</si>
  <si>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</si>
  <si>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</si>
  <si>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</si>
  <si>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</si>
  <si>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</si>
  <si>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</si>
  <si>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</si>
  <si>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</si>
  <si>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</si>
  <si>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</si>
  <si>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</si>
  <si>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</si>
  <si>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</si>
  <si>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</si>
  <si>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</si>
  <si>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</si>
  <si>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</si>
  <si>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</si>
  <si>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</si>
  <si>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</si>
  <si>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</si>
  <si>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</si>
  <si>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</si>
  <si>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</si>
  <si>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</si>
  <si>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</si>
  <si>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</si>
  <si>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</si>
  <si>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</si>
  <si>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</si>
  <si>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</si>
  <si>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</si>
  <si>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</si>
  <si>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</si>
  <si>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</si>
  <si>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</si>
  <si>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</si>
  <si>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</si>
  <si>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</si>
  <si>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</si>
  <si>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</si>
  <si>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</si>
  <si>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</si>
  <si>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</si>
  <si>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</si>
  <si>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</si>
  <si>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</si>
  <si>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</si>
  <si>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</si>
  <si>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</si>
  <si>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</si>
  <si>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</si>
  <si>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</si>
  <si>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</si>
  <si>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</si>
  <si>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</si>
  <si>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</si>
  <si>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</si>
  <si>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</si>
  <si>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</si>
  <si>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</si>
  <si>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</si>
  <si>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</si>
  <si>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</si>
  <si>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</si>
  <si>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</si>
  <si>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</si>
  <si>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</si>
  <si>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</si>
  <si>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</si>
  <si>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</si>
  <si>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</si>
  <si>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</si>
  <si>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</si>
  <si>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</si>
  <si>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</si>
  <si>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</si>
  <si>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</si>
  <si>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</si>
  <si>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</si>
  <si>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</si>
  <si>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</si>
  <si>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</si>
  <si>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</si>
  <si>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</si>
  <si>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</si>
  <si>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</si>
  <si>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</si>
  <si>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</si>
  <si>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</si>
  <si>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</si>
  <si>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</si>
  <si>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</si>
  <si>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</si>
  <si>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</si>
  <si>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</si>
  <si>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</si>
  <si>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</si>
  <si>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</si>
  <si>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</si>
  <si>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</si>
  <si>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</si>
  <si>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</si>
  <si>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</si>
  <si>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</si>
  <si>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</si>
  <si>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</si>
  <si>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</si>
  <si>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</si>
  <si>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</si>
  <si>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</si>
  <si>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</si>
  <si>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</si>
  <si>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</si>
  <si>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</si>
  <si>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</si>
  <si>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</si>
  <si>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</si>
  <si>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</si>
  <si>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</si>
  <si>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</si>
  <si>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</si>
  <si>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</si>
  <si>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</si>
  <si>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</si>
  <si>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</si>
  <si>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</si>
  <si>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</si>
  <si>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</si>
  <si>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</si>
  <si>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</si>
  <si>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</si>
  <si>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</si>
  <si>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</si>
  <si>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</si>
  <si>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</si>
  <si>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</si>
  <si>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</si>
  <si>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</si>
  <si>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</si>
  <si>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</si>
  <si>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</si>
  <si>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</si>
  <si>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</si>
  <si>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</si>
  <si>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</si>
  <si>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</si>
  <si>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</si>
  <si>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</si>
  <si>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</si>
  <si>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</si>
  <si>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</si>
  <si>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</si>
  <si>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</si>
  <si>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</si>
  <si>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</si>
  <si>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</si>
  <si>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</si>
  <si>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</si>
  <si>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</si>
  <si>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</si>
  <si>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</si>
  <si>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</si>
  <si>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</si>
  <si>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</si>
  <si>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</si>
  <si>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</si>
  <si>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</si>
  <si>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</si>
  <si>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</si>
  <si>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</si>
  <si>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</si>
  <si>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</si>
  <si>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</si>
  <si>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</si>
  <si>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</si>
  <si>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</si>
  <si>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</si>
  <si>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</si>
  <si>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</si>
  <si>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</si>
  <si>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</si>
  <si>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</si>
  <si>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</si>
  <si>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</si>
  <si>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</si>
  <si>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</si>
  <si>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</si>
  <si>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</si>
  <si>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</si>
  <si>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</si>
  <si>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</si>
  <si>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</si>
  <si>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</si>
  <si>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</si>
  <si>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</si>
  <si>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</si>
  <si>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</si>
  <si>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</si>
  <si>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</si>
  <si>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</si>
  <si>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</si>
  <si>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</si>
  <si>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</si>
  <si>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</si>
  <si>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</si>
  <si>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</si>
  <si>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</si>
  <si>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</si>
  <si>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</si>
  <si>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</si>
  <si>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</si>
  <si>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</si>
  <si>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</si>
  <si>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</si>
  <si>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</si>
  <si>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</si>
  <si>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</si>
  <si>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</si>
  <si>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</si>
  <si>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</si>
  <si>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</si>
  <si>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</si>
  <si>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</si>
  <si>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</si>
  <si>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</si>
  <si>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</si>
  <si>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</si>
  <si>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</si>
  <si>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</si>
  <si>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</si>
  <si>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</si>
  <si>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</si>
  <si>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</si>
  <si>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</si>
  <si>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</si>
  <si>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</si>
  <si>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</si>
  <si>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</si>
  <si>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</si>
  <si>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</si>
  <si>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</si>
  <si>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</si>
  <si>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</si>
  <si>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</si>
  <si>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</si>
  <si>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</si>
  <si>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</si>
  <si>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</si>
  <si>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</si>
  <si>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</si>
  <si>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</si>
  <si>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</si>
  <si>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</si>
  <si>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</si>
  <si>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</si>
  <si>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</si>
  <si>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</si>
  <si>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</si>
  <si>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</si>
  <si>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</si>
  <si>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</si>
  <si>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</si>
  <si>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</si>
  <si>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</si>
  <si>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</si>
  <si>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</si>
  <si>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</si>
  <si>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</si>
  <si>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</si>
  <si>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</si>
  <si>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</si>
  <si>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</si>
  <si>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</si>
  <si>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</si>
  <si>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</si>
  <si>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</si>
  <si>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</si>
  <si>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</si>
  <si>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</si>
  <si>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</si>
  <si>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</si>
  <si>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</si>
  <si>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</si>
  <si>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</si>
  <si>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</si>
  <si>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</si>
  <si>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</si>
  <si>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</si>
  <si>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</si>
  <si>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</si>
  <si>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</si>
  <si>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</si>
  <si>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</si>
  <si>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</si>
  <si>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</si>
  <si>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</si>
  <si>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</si>
  <si>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</si>
  <si>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</si>
  <si>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</si>
  <si>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</si>
  <si>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</si>
  <si>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</si>
  <si>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</si>
  <si>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</si>
  <si>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</si>
  <si>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</si>
  <si>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</si>
  <si>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</si>
  <si>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</si>
  <si>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</si>
  <si>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</si>
  <si>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</si>
  <si>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</si>
  <si>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</si>
  <si>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</si>
  <si>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</si>
  <si>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</si>
  <si>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</si>
  <si>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</si>
  <si>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</si>
  <si>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</si>
  <si>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</si>
  <si>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</si>
  <si>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</si>
  <si>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</si>
  <si>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</si>
  <si>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</si>
  <si>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</si>
  <si>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</si>
  <si>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</si>
  <si>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</si>
  <si>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</si>
  <si>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</si>
  <si>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</si>
  <si>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</si>
  <si>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</si>
  <si>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</si>
  <si>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</si>
  <si>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</si>
  <si>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</si>
  <si>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</si>
  <si>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</si>
  <si>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</si>
  <si>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</si>
  <si>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</si>
  <si>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</si>
  <si>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</si>
  <si>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</si>
  <si>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</si>
  <si>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</si>
  <si>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</si>
  <si>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</si>
  <si>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</si>
  <si>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</si>
  <si>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</si>
  <si>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PoA 10476 CPA1</t>
    <phoneticPr fontId="15" type="noConversion"/>
  </si>
  <si>
    <t>MR2</t>
    <phoneticPr fontId="15" type="noConversion"/>
  </si>
  <si>
    <t>MR3</t>
    <phoneticPr fontId="15" type="noConversion"/>
  </si>
  <si>
    <t>PoA 10471 CPA58</t>
    <phoneticPr fontId="15" type="noConversion"/>
  </si>
  <si>
    <t>PoA 10471 CPA57</t>
    <phoneticPr fontId="15" type="noConversion"/>
  </si>
  <si>
    <t>PoA 10471 CPA56</t>
    <phoneticPr fontId="15" type="noConversion"/>
  </si>
  <si>
    <t>PoA 10471 CPA55</t>
    <phoneticPr fontId="15" type="noConversion"/>
  </si>
  <si>
    <t>PoA 10471 CPA54</t>
    <phoneticPr fontId="15" type="noConversion"/>
  </si>
  <si>
    <t>PoA 10471 CPA53</t>
    <phoneticPr fontId="15" type="noConversion"/>
  </si>
  <si>
    <t>PoA 10471 CPA52</t>
    <phoneticPr fontId="15" type="noConversion"/>
  </si>
  <si>
    <t>PoA 10471 CPA51</t>
    <phoneticPr fontId="15" type="noConversion"/>
  </si>
  <si>
    <t>PoA 10471 CPA50</t>
    <phoneticPr fontId="15" type="noConversion"/>
  </si>
  <si>
    <t>PoA 10471 CPA49</t>
    <phoneticPr fontId="15" type="noConversion"/>
  </si>
  <si>
    <t>PoA 10471 CPA48</t>
    <phoneticPr fontId="15" type="noConversion"/>
  </si>
  <si>
    <t>PoA 10471 CPA47</t>
    <phoneticPr fontId="15" type="noConversion"/>
  </si>
  <si>
    <t>PoA 10471 CPA46</t>
    <phoneticPr fontId="15" type="noConversion"/>
  </si>
  <si>
    <t>PoA 10471 CPA45</t>
    <phoneticPr fontId="15" type="noConversion"/>
  </si>
  <si>
    <t>PoA 10471 CPA44</t>
    <phoneticPr fontId="15" type="noConversion"/>
  </si>
  <si>
    <t>PoA 10471 CPA43</t>
    <phoneticPr fontId="15" type="noConversion"/>
  </si>
  <si>
    <t>PoA 10471 CPA42</t>
    <phoneticPr fontId="15" type="noConversion"/>
  </si>
  <si>
    <t>PoA 10471 CPA41</t>
    <phoneticPr fontId="15" type="noConversion"/>
  </si>
  <si>
    <t>PoA 10471 CPA40</t>
    <phoneticPr fontId="15" type="noConversion"/>
  </si>
  <si>
    <t>PoA 10471 CPA39</t>
    <phoneticPr fontId="15" type="noConversion"/>
  </si>
  <si>
    <t>PoA 10471 CPA38</t>
    <phoneticPr fontId="15" type="noConversion"/>
  </si>
  <si>
    <t>PoA 10471 CPA37</t>
    <phoneticPr fontId="15" type="noConversion"/>
  </si>
  <si>
    <t>PoA 10471 CPA36</t>
    <phoneticPr fontId="15" type="noConversion"/>
  </si>
  <si>
    <t>PoA 10471 CPA35</t>
    <phoneticPr fontId="15" type="noConversion"/>
  </si>
  <si>
    <t>PoA 10471 CPA34</t>
    <phoneticPr fontId="15" type="noConversion"/>
  </si>
  <si>
    <t>PoA 10471 CPA33</t>
    <phoneticPr fontId="15" type="noConversion"/>
  </si>
  <si>
    <t>PoA 10471 CPA32</t>
    <phoneticPr fontId="15" type="noConversion"/>
  </si>
  <si>
    <t>PoA 10471 CPA31</t>
    <phoneticPr fontId="15" type="noConversion"/>
  </si>
  <si>
    <t>PoA 10471 CPA30</t>
    <phoneticPr fontId="15" type="noConversion"/>
  </si>
  <si>
    <t>PoA 10471 CPA29</t>
    <phoneticPr fontId="15" type="noConversion"/>
  </si>
  <si>
    <t>PoA 10471 CPA28</t>
    <phoneticPr fontId="15" type="noConversion"/>
  </si>
  <si>
    <t>PoA 10471 CPA27</t>
    <phoneticPr fontId="15" type="noConversion"/>
  </si>
  <si>
    <t>PoA 10471 CPA26</t>
    <phoneticPr fontId="15" type="noConversion"/>
  </si>
  <si>
    <t>PoA 10471 CPA25</t>
    <phoneticPr fontId="15" type="noConversion"/>
  </si>
  <si>
    <t>PoA 10471 CPA24</t>
    <phoneticPr fontId="15" type="noConversion"/>
  </si>
  <si>
    <t>PoA 10471 CPA6</t>
    <phoneticPr fontId="15" type="noConversion"/>
  </si>
  <si>
    <t>PoA 10471 CPA5</t>
    <phoneticPr fontId="15" type="noConversion"/>
  </si>
  <si>
    <t>PoA 10471 CPA4</t>
    <phoneticPr fontId="15" type="noConversion"/>
  </si>
  <si>
    <t>PoA 10471 CPA3</t>
    <phoneticPr fontId="15" type="noConversion"/>
  </si>
  <si>
    <t>PoA 10471 CPA2</t>
    <phoneticPr fontId="15" type="noConversion"/>
  </si>
  <si>
    <t>PoA 10471 CPA1</t>
    <phoneticPr fontId="15" type="noConversion"/>
  </si>
  <si>
    <t>PoA 10471 CPA1</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</si>
  <si>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</si>
  <si>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</si>
  <si>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</si>
  <si>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</si>
  <si>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</si>
  <si>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</si>
  <si>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</si>
  <si>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</si>
  <si>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</si>
  <si>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</si>
  <si>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</si>
  <si>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</si>
  <si>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</si>
  <si>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</si>
  <si>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</si>
  <si>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</si>
  <si>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</si>
  <si>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</si>
  <si>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</si>
  <si>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</si>
  <si>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</si>
  <si>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</si>
  <si>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</si>
  <si>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</si>
  <si>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</si>
  <si>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</si>
  <si>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</si>
  <si>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</si>
  <si>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</si>
  <si>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</si>
  <si>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</si>
  <si>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</si>
  <si>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</si>
  <si>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</si>
  <si>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</si>
  <si>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</si>
  <si>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</si>
  <si>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</si>
  <si>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</si>
  <si>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</si>
  <si>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t>
  </si>
  <si>
    <t>CDM AMS I E</t>
  </si>
  <si>
    <t>AMS-I.E. Version 09.0 -</t>
  </si>
  <si>
    <t>AMS-I.E. Version 04.0 -</t>
  </si>
  <si>
    <t>AMS-II.G. Version 6</t>
  </si>
  <si>
    <t>AMS-II.G. Version 10</t>
  </si>
  <si>
    <t>AMS-II.G. Version 11</t>
  </si>
  <si>
    <t>AMS-II.G. Version 8</t>
  </si>
  <si>
    <t>AMS-II.G. Version 4</t>
  </si>
  <si>
    <t>AMS-II.G. Version 7</t>
  </si>
  <si>
    <t>AMS-II.G. Version 9</t>
  </si>
  <si>
    <t>PoA 7359-CPA 65</t>
  </si>
  <si>
    <t>PoA 7359-CPA 64</t>
  </si>
  <si>
    <t>PoA 7359-CPA 66</t>
  </si>
  <si>
    <t>PoA 10030-CPA3</t>
  </si>
  <si>
    <t>PoA 10030-CPA4</t>
  </si>
  <si>
    <t>PoA 10477-CPA1</t>
  </si>
  <si>
    <t>PoA 10477-CPA2</t>
  </si>
  <si>
    <t>PoA 10477-CPA3</t>
  </si>
  <si>
    <t>PoA 10477-CPA4</t>
  </si>
  <si>
    <t>PoA 10477-CPA5</t>
  </si>
  <si>
    <t>PoA 10477-CPA6</t>
  </si>
  <si>
    <t>PoA 10477-CPA7</t>
  </si>
  <si>
    <t>PoA 10477-CPA8</t>
  </si>
  <si>
    <t>PoA 10431-CPA1</t>
  </si>
  <si>
    <t>PoA 10431-CPA2</t>
  </si>
  <si>
    <t>PoA 10431-CPA3</t>
  </si>
  <si>
    <t>PoA 10415-CPA1</t>
  </si>
  <si>
    <t>PoA 9265-CPA2</t>
  </si>
  <si>
    <t>PoA 9265-CPA3</t>
  </si>
  <si>
    <t>PoA 9265-CPA4</t>
  </si>
  <si>
    <t>PoA 9265-CPA5</t>
  </si>
  <si>
    <t>PoA 9265-CPA6</t>
  </si>
  <si>
    <t>PoA 9265-CPA7</t>
  </si>
  <si>
    <t>PoA 9265-CPA8</t>
  </si>
  <si>
    <t>PoA 10497-CPA1</t>
  </si>
  <si>
    <t>PoA 10497-CPA2</t>
  </si>
  <si>
    <t>PoA 10008-CPA2</t>
  </si>
  <si>
    <t>PoA 10430-CPA1</t>
  </si>
  <si>
    <t>PoA 10430-CPA2</t>
  </si>
  <si>
    <t>PoA 10443-CPA1</t>
  </si>
  <si>
    <t>PoA 10443-CPA2</t>
  </si>
  <si>
    <t>PoA 10443-CPA3</t>
  </si>
  <si>
    <t>PoA 10443-CPA4</t>
  </si>
  <si>
    <t>PoA 10443-CPA5</t>
  </si>
  <si>
    <t>PoA 10443-CPA6</t>
  </si>
  <si>
    <t>PoA 10443-CPA7</t>
  </si>
  <si>
    <t>PoA 10443-CPA8</t>
  </si>
  <si>
    <t>PoA 10443-CPA9</t>
  </si>
  <si>
    <t>PoA 10443-CPA10</t>
  </si>
  <si>
    <t>PoA 10443-CPA11</t>
  </si>
  <si>
    <t>PoA 10443-CPA13</t>
  </si>
  <si>
    <t>PoA 10471-CPA1</t>
  </si>
  <si>
    <t>PoA 10471-CPA2</t>
  </si>
  <si>
    <t>PoA 10471-CPA3</t>
  </si>
  <si>
    <t>PoA 10471-CPA4</t>
  </si>
  <si>
    <t>PoA 10471-CPA5</t>
  </si>
  <si>
    <t>PoA 10471-CPA6</t>
  </si>
  <si>
    <t>PoA 10471-CPA24</t>
  </si>
  <si>
    <t>PoA 10471-CPA25</t>
  </si>
  <si>
    <t>PoA 10471-CPA26</t>
  </si>
  <si>
    <t>PoA 10471-CPA27</t>
  </si>
  <si>
    <t>PoA 10471-CPA28</t>
  </si>
  <si>
    <t>PoA 10471-CPA29</t>
  </si>
  <si>
    <t>PoA 10471-CPA30</t>
  </si>
  <si>
    <t>PoA 10471-CPA31</t>
  </si>
  <si>
    <t>PoA 10471-CPA32</t>
  </si>
  <si>
    <t>PoA 10471-CPA33</t>
  </si>
  <si>
    <t>PoA 10471-CPA34</t>
  </si>
  <si>
    <t>PoA 10471-CPA35</t>
  </si>
  <si>
    <t>PoA 10471-CPA36</t>
  </si>
  <si>
    <t>PoA 10471-CPA37</t>
  </si>
  <si>
    <t>PoA 10471-CPA38</t>
  </si>
  <si>
    <t>PoA 10471-CPA39</t>
  </si>
  <si>
    <t>PoA 10471-CPA40</t>
  </si>
  <si>
    <t>PoA 10471-CPA41</t>
  </si>
  <si>
    <t>PoA 10471-CPA42</t>
  </si>
  <si>
    <t>PoA 10471-CPA43</t>
  </si>
  <si>
    <t>PoA 10471-CPA44</t>
  </si>
  <si>
    <t>PoA 10471-CPA45</t>
  </si>
  <si>
    <t>PoA 10471-CPA46</t>
  </si>
  <si>
    <t>PoA 10471-CPA47</t>
  </si>
  <si>
    <t>PoA 10471-CPA48</t>
  </si>
  <si>
    <t>PoA 10471-CPA49</t>
  </si>
  <si>
    <t>PoA 10471-CPA50</t>
  </si>
  <si>
    <t>PoA 10471-CPA51</t>
  </si>
  <si>
    <t>PoA 10471-CPA52</t>
  </si>
  <si>
    <t>PoA 10471-CPA53</t>
  </si>
  <si>
    <t>PoA 10471-CPA54</t>
  </si>
  <si>
    <t>PoA 10471-CPA55</t>
  </si>
  <si>
    <t>PoA 10471-CPA56</t>
  </si>
  <si>
    <t>PoA 10471-CPA57</t>
  </si>
  <si>
    <t>PoA 10471-CPA58</t>
  </si>
  <si>
    <t>MP1</t>
  </si>
  <si>
    <t>MP2</t>
  </si>
  <si>
    <t>MP3</t>
  </si>
  <si>
    <t>MP4</t>
  </si>
  <si>
    <t>MR1: 10/03/2016 to 29/02/2020</t>
  </si>
  <si>
    <t>MR2: 01/03/2020-31/07/2020</t>
  </si>
  <si>
    <t>MR3: 01/08/2020-31/12/2020</t>
  </si>
  <si>
    <t>MR1: 23/07/2019 – 31/08/2019</t>
  </si>
  <si>
    <t>MR1: 23/07/2019 – 31/08/2019#</t>
  </si>
  <si>
    <t>MR2: 01/09/2019 to 31/05/2020</t>
  </si>
  <si>
    <t>MR2: 2020-06-01~2020-12-31</t>
  </si>
  <si>
    <t>MR3: 2020-06-01~2020-12-31</t>
  </si>
  <si>
    <t xml:space="preserve">MP1 </t>
  </si>
  <si>
    <t>household</t>
  </si>
  <si>
    <t>commercial</t>
  </si>
  <si>
    <t>domestic</t>
  </si>
  <si>
    <t>domestic, age = 1</t>
  </si>
  <si>
    <t>domestic, age = 2</t>
  </si>
  <si>
    <t>domestic, Kuniokoa</t>
  </si>
  <si>
    <t>domestic, age = 3</t>
  </si>
  <si>
    <t>domestic 3G</t>
  </si>
  <si>
    <t>domestic 4G Batch 1</t>
  </si>
  <si>
    <t>domestic 4G Batch 2</t>
  </si>
  <si>
    <t>domestic TK90 Batch 1</t>
  </si>
  <si>
    <t>domestic TK90 Batch 2</t>
  </si>
  <si>
    <t>domestic 4G Batch 3</t>
  </si>
  <si>
    <t>domestic 4G</t>
  </si>
  <si>
    <t>domestic 4G Batch 4</t>
  </si>
  <si>
    <t>domestic TK90 Batch 3</t>
  </si>
  <si>
    <t>domestic TK90 Batch 4</t>
  </si>
  <si>
    <t xml:space="preserve">domestic </t>
  </si>
  <si>
    <t>switch</t>
  </si>
  <si>
    <t xml:space="preserve">ethanol </t>
  </si>
  <si>
    <t>Oceania</t>
  </si>
  <si>
    <t>Lao</t>
  </si>
  <si>
    <t>Cambodia</t>
  </si>
  <si>
    <t>Viet Nam</t>
  </si>
  <si>
    <t>Bangladesh</t>
  </si>
  <si>
    <t>Fiji</t>
  </si>
  <si>
    <t>Madagascar</t>
  </si>
  <si>
    <t>Mombasa, but averaged out (see explanation)</t>
  </si>
  <si>
    <t>Kenya tot, but averaged out (see explanation)</t>
  </si>
  <si>
    <t>Lao tot</t>
  </si>
  <si>
    <t>Cambodia tot</t>
  </si>
  <si>
    <t xml:space="preserve"> districts of Tan Lac, Luong Son, Lac Son and Kim Boi within Hoa Binh Province</t>
  </si>
  <si>
    <t>districts of Da Bac, Mai Chau, Cao Phong, Lac Thuy and Yen Thuy within Hoa Binh Province</t>
  </si>
  <si>
    <t>districts of Yen Lap, Tam Nong, Thanh Son, Thanh Thuy and Tan Son within Phu Tho Province</t>
  </si>
  <si>
    <t>districts of Yen Lap, Tam Nong, Thanh Son, Thanh Thuy and Tan Son within
Phu Tho Province</t>
  </si>
  <si>
    <t>districts of Doan Hung, Thanh Ba, Ha Hoa, Cam Khe and Phu Ninh within Phu Tho Province</t>
  </si>
  <si>
    <t>districts of Dinh Hoa, Phu Luong, Dai Tu within Thai Nguyen Province</t>
  </si>
  <si>
    <t>Dinh Hoa, Phu Luong, Dai Tu within Thai Nguyen Province</t>
  </si>
  <si>
    <t>districts of Vo Nhai, Dong Hai, Phu Binh and Pho Yen town within Thai
Nguyen Province</t>
  </si>
  <si>
    <t>Yen Bai Province</t>
  </si>
  <si>
    <t>Hoa Binh Province</t>
  </si>
  <si>
    <t>Phu Tho
Province</t>
  </si>
  <si>
    <t xml:space="preserve">Thai Nguyen
Province
</t>
  </si>
  <si>
    <t>Hoa Binh</t>
  </si>
  <si>
    <t>Bangladesh tot</t>
  </si>
  <si>
    <t>Myanmar tot</t>
  </si>
  <si>
    <t>Fiji tot</t>
  </si>
  <si>
    <t>Twante Yangon region</t>
  </si>
  <si>
    <t xml:space="preserve">Brong-Ahafo region </t>
  </si>
  <si>
    <t>commune of Districts Vohibato in the region of Haute Matsiatra, Madagascar</t>
  </si>
  <si>
    <t>region of Haute Matsiatra, Madagascar, District: Ambohimahasoa</t>
  </si>
  <si>
    <t>region of Haute Matsiatra, Madagascar, District: Ambalavao &amp; Ikalamavony</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</si>
  <si>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</si>
  <si>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</si>
  <si>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</si>
  <si>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</si>
  <si>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</si>
  <si>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</si>
  <si>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</si>
  <si>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</si>
  <si>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</si>
  <si>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</si>
  <si>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</si>
  <si>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</si>
  <si>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</si>
  <si>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Region: Sagaing; Township: Monywa, Chaungoo,
Budalin, Ayadaw, Salingyi,
Yinmarbin, and Pale</t>
  </si>
  <si>
    <t>Region: Sagaing; Township: Sagaing, Myinmu and
Myaung</t>
  </si>
  <si>
    <t>Region: Magway; Township: Pakokku, Yesagyo, Myaing,
Pauk and Seikphyu</t>
  </si>
  <si>
    <t>Region: Magway; Township: Chauk, Yenangyaung,
Natmauk, Myothit,
Taungdwingyi and Magway</t>
  </si>
  <si>
    <t>Region: Mandalay; Township: Myingyan, Nahtogyi,
Taungtha, and Ngazun</t>
  </si>
  <si>
    <t>Region: Mandalay; Township: Yamethin and Pyawbwe</t>
  </si>
  <si>
    <t xml:space="preserve">Region: Ayeyarwaddy, Yangon; Township: Hinthada, Thonekwa,
Khayan, Thanlyin,
Kyauktan, Tadar, Hlegu
and Taikgyi
</t>
  </si>
  <si>
    <t xml:space="preserve">Region: Yangon; Township: Twantay, Kawhmu and
Kungyangon
</t>
  </si>
  <si>
    <t>Region: Yangon, Bago, Township: Taik kyi, Htantapin and
Bago</t>
  </si>
  <si>
    <t>Region: Bago; Township: Bago, Thatnatpin and
Kawa</t>
  </si>
  <si>
    <t>Region: Bago; Township: Kawa and Waw</t>
  </si>
  <si>
    <t xml:space="preserve">Region: Bago; T-ship: Waw, Dike-U,
Nyaunglaypin and
Shwekyin
</t>
  </si>
  <si>
    <t xml:space="preserve">Region: Bago; T-ship: Shwegyin, kyauktaga and
Taungoo
</t>
  </si>
  <si>
    <t>Region: Bago; T-ship: Taungoo, Htantapin and
Yedashe</t>
  </si>
  <si>
    <t xml:space="preserve">Region: Bago; T-ship: Yedashe, Oktwin, Phyu
and Kyaukkyi
</t>
  </si>
  <si>
    <t>Region: Bago; T-ship: Kyaukkyi, Pyay and
Shwedaung</t>
  </si>
  <si>
    <t xml:space="preserve">Region: Bago, Mon; T-ship: Shwedaung, Paungde,
Padung, Kyaikhto,
Thaton, Belin and
Thanbyuzayat
</t>
  </si>
  <si>
    <t>Region: Mon; T-ship: Thanbyuzayat,
Kyaikmaraw and Ye</t>
  </si>
  <si>
    <t xml:space="preserve">Region: Mon, Nay Pyi Taw; T-ship: Ye, Tatkon and Lewe
</t>
  </si>
  <si>
    <t xml:space="preserve">Region: Shan; T-ship:Taunggyi, Nyaungshwe,
Pindaya, Kalaw,
Ywangan and Lawksawk
</t>
  </si>
  <si>
    <t xml:space="preserve">Region: Shan; T-ship: Lawksawk, Pinlaung,
Pekon and Hsihseng
</t>
  </si>
  <si>
    <t>Region: Shan; T-ship: Hsihseng, Hopong,
Loilem and Namsang</t>
  </si>
  <si>
    <t xml:space="preserve">Region: Ayeyarwaddy; Township: Myaungmya
</t>
  </si>
  <si>
    <t xml:space="preserve">Region: Ayeyarwaddy; Township: Myaungmya, Einme and
Wakema
</t>
  </si>
  <si>
    <t xml:space="preserve">Region: Ayeyarwaddy,; Township: Wakema
</t>
  </si>
  <si>
    <t xml:space="preserve">Region: Ayeyarwaddy; Township: Labutta
</t>
  </si>
  <si>
    <t xml:space="preserve">Region: Ayeyarwaddy; Township: Labutta and
Mawlamyainggyun
</t>
  </si>
  <si>
    <t xml:space="preserve">Region: Ayeyarwaddy; Township: Mawlamyinegyun
</t>
  </si>
  <si>
    <t>Region: Ayeyarwaddy; Township: Pyapon</t>
  </si>
  <si>
    <t xml:space="preserve">Region: Ayeyarwaddy; Township: Pyapon and Dedaye
</t>
  </si>
  <si>
    <t>Region: Ayeyarwaddy; Township: Kyaiklat</t>
  </si>
  <si>
    <t xml:space="preserve">Region: Ayeyarwaddy; Township: Bogale
</t>
  </si>
  <si>
    <t xml:space="preserve">Region: Ayeyarwaddy, Bago; Township: Pyapon, Bogale and
Padaung
</t>
  </si>
  <si>
    <t>Region: Bago; Township: Padaung and
Paukkhaung</t>
  </si>
  <si>
    <t xml:space="preserve">Region: Bago; Township: Paukkhaung, Thegon
and Nattalin
</t>
  </si>
  <si>
    <t xml:space="preserve">Region: Bago; Township: Nattalin, Zigon,
Gyobingauk and Okpho
</t>
  </si>
  <si>
    <t xml:space="preserve">Region: Bago; Township: Okpho and Monyo
</t>
  </si>
  <si>
    <t xml:space="preserve">Region: Bago; Township: Monyo, Minhla, Letpadan
and Thayarwaddy
</t>
  </si>
  <si>
    <t xml:space="preserve">Region: Shan; Township: Namsang, Pinlon,
Tangyan, Mongyai and
Lashio
</t>
  </si>
  <si>
    <t xml:space="preserve">Region: Shan; Township: Lashio and Hsipaw
</t>
  </si>
  <si>
    <t xml:space="preserve">Region: BAgo; Township: Hinthada, Hsipaw, Kyaukme and
Nawnghkio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</si>
</sst>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
    <numFmt numFmtId="166" formatCode="0.000"/>
    <numFmt numFmtId="167" formatCode="0_);[Red]\(0\)"/>
    <numFmt numFmtId="168" formatCode="_-* #,##0_-;\-* #,##0_-;_-* &quot;-&quot;_-;_-@"/>
    <numFmt numFmtId="169" formatCode="_-* #,##0.00_-;\-* #,##0.00_-;_-* &quot;-&quot;??_-;_-@"/>
    <numFmt numFmtId="170" formatCode="_-* #,##0.000_-;\-* #,##0.000_-;_-* &quot;-&quot;_-;_-@"/>
    <numFmt numFmtId="171" formatCode="0.0000000000"/>
  </numFmts>
  <fonts count="17">
    <font>
      <sz val="12"/>
      <color theme="1"/>
      <name val="Calibri"/>
      <scheme val="minor"/>
    </font>
    <font>
      <sz val="12"/>
      <color theme="1"/>
      <name val="Calibri"/>
      <family val="2"/>
      <scheme val="minor"/>
    </font>
    <font>
      <sz val="10"/>
      <color theme="1"/>
      <name val="Malgun Gothic"/>
      <family val="3"/>
      <charset val="129"/>
    </font>
    <font>
      <sz val="10"/>
      <color theme="1"/>
      <name val="Arial"/>
      <family val="2"/>
    </font>
    <font>
      <b/>
      <sz val="10"/>
      <color theme="1"/>
      <name val="Malgun Gothic"/>
      <family val="3"/>
      <charset val="129"/>
    </font>
    <font>
      <b/>
      <sz val="12"/>
      <color theme="1"/>
      <name val="Malgun Gothic"/>
      <family val="3"/>
      <charset val="129"/>
    </font>
    <font>
      <sz val="12"/>
      <name val="Calibri"/>
      <family val="2"/>
    </font>
    <font>
      <sz val="12"/>
      <color theme="1"/>
      <name val="Malgun Gothic"/>
      <family val="3"/>
      <charset val="129"/>
    </font>
    <font>
      <b/>
      <sz val="14"/>
      <color rgb="FF3B7ED1"/>
      <name val="Calibri"/>
      <family val="2"/>
    </font>
    <font>
      <b/>
      <sz val="12"/>
      <color theme="1"/>
      <name val="Calibri"/>
      <family val="2"/>
    </font>
    <font>
      <sz val="12"/>
      <color theme="1"/>
      <name val="Calibri"/>
      <family val="2"/>
    </font>
    <font>
      <sz val="12"/>
      <color rgb="FF000000"/>
      <name val="Malgun Gothic"/>
      <family val="3"/>
      <charset val="129"/>
    </font>
    <font>
      <sz val="10"/>
      <color theme="1"/>
      <name val="Calibri"/>
      <family val="2"/>
    </font>
    <font>
      <sz val="10"/>
      <color rgb="FF000000"/>
      <name val="Calibri"/>
      <family val="2"/>
    </font>
    <font>
      <sz val="10"/>
      <color theme="1"/>
      <name val="맑은 고딕"/>
      <family val="3"/>
      <charset val="129"/>
    </font>
    <font>
      <sz val="8"/>
      <name val="Calibri"/>
      <family val="3"/>
      <charset val="129"/>
      <scheme val="minor"/>
    </font>
    <font>
      <sz val="10"/>
      <name val="Arial"/>
      <family val="2"/>
    </font>
  </fonts>
  <fills count="12">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FF"/>
        <bgColor rgb="FFFFFFFF"/>
      </patternFill>
    </fill>
    <fill>
      <patternFill patternType="solid">
        <fgColor rgb="FFFFFF00"/>
        <bgColor rgb="FFDEEAF6"/>
      </patternFill>
    </fill>
    <fill>
      <patternFill patternType="solid">
        <fgColor rgb="FFFF0000"/>
        <bgColor rgb="FFDEEAF6"/>
      </patternFill>
    </fill>
    <fill>
      <patternFill patternType="solid">
        <fgColor rgb="FFFFFF00"/>
        <bgColor indexed="64"/>
      </patternFill>
    </fill>
    <fill>
      <patternFill patternType="solid">
        <fgColor theme="7"/>
        <bgColor indexed="64"/>
      </patternFill>
    </fill>
    <fill>
      <patternFill patternType="solid">
        <fgColor rgb="FFFFFF00"/>
        <bgColor theme="0"/>
      </patternFill>
    </fill>
    <fill>
      <patternFill patternType="solid">
        <fgColor theme="0"/>
        <bgColor theme="0"/>
      </patternFill>
    </fill>
    <fill>
      <patternFill patternType="solid">
        <fgColor rgb="FFFF0000"/>
        <bgColor indexed="64"/>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43" fontId="16" fillId="0" borderId="5" applyFont="0" applyFill="0" applyBorder="0" applyAlignment="0" applyProtection="0"/>
  </cellStyleXfs>
  <cellXfs count="125">
    <xf numFmtId="0" fontId="0" fillId="0" borderId="0" xfId="0"/>
    <xf numFmtId="0" fontId="1" fillId="0" borderId="0" xfId="0"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2" fillId="2" borderId="1" xfId="0" applyFont="1" applyFill="1" applyBorder="1" applyAlignment="1">
      <alignment horizontal="right" vertical="top"/>
    </xf>
    <xf numFmtId="167" fontId="2" fillId="2" borderId="1" xfId="0" applyNumberFormat="1" applyFont="1" applyFill="1" applyBorder="1" applyAlignment="1">
      <alignment horizontal="right" vertical="top"/>
    </xf>
    <xf numFmtId="0" fontId="2" fillId="2" borderId="1" xfId="0" applyFont="1" applyFill="1" applyBorder="1"/>
    <xf numFmtId="0" fontId="2" fillId="3" borderId="1" xfId="0" applyFont="1" applyFill="1" applyBorder="1"/>
    <xf numFmtId="3" fontId="3" fillId="2"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0" xfId="0" applyFont="1" applyFill="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64" fontId="2" fillId="2" borderId="1" xfId="0" applyNumberFormat="1" applyFont="1" applyFill="1" applyBorder="1"/>
    <xf numFmtId="168" fontId="2" fillId="2" borderId="1" xfId="0" applyNumberFormat="1" applyFont="1" applyFill="1" applyBorder="1"/>
    <xf numFmtId="2" fontId="2" fillId="2" borderId="1" xfId="0" applyNumberFormat="1" applyFont="1" applyFill="1" applyBorder="1"/>
    <xf numFmtId="1" fontId="2" fillId="2" borderId="1" xfId="0" applyNumberFormat="1" applyFont="1" applyFill="1" applyBorder="1"/>
    <xf numFmtId="167" fontId="2" fillId="2" borderId="1" xfId="0" applyNumberFormat="1" applyFont="1" applyFill="1" applyBorder="1" applyAlignment="1">
      <alignment vertical="top"/>
    </xf>
    <xf numFmtId="3" fontId="2" fillId="0" borderId="0" xfId="0" applyNumberFormat="1" applyFont="1"/>
    <xf numFmtId="167" fontId="2" fillId="0" borderId="0" xfId="0" applyNumberFormat="1" applyFont="1"/>
    <xf numFmtId="2" fontId="2" fillId="2" borderId="1" xfId="0" applyNumberFormat="1" applyFont="1" applyFill="1" applyBorder="1" applyAlignment="1">
      <alignment vertical="top"/>
    </xf>
    <xf numFmtId="166" fontId="2" fillId="2" borderId="1" xfId="0" applyNumberFormat="1" applyFont="1" applyFill="1" applyBorder="1"/>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166" fontId="2" fillId="0" borderId="0" xfId="0" applyNumberFormat="1" applyFont="1"/>
    <xf numFmtId="0" fontId="4" fillId="2" borderId="1" xfId="0" applyFont="1" applyFill="1" applyBorder="1"/>
    <xf numFmtId="165" fontId="2" fillId="2" borderId="1" xfId="0" applyNumberFormat="1" applyFont="1" applyFill="1" applyBorder="1"/>
    <xf numFmtId="169" fontId="2" fillId="2" borderId="1" xfId="0" applyNumberFormat="1" applyFont="1" applyFill="1" applyBorder="1"/>
    <xf numFmtId="170" fontId="2" fillId="2" borderId="1" xfId="0" applyNumberFormat="1" applyFont="1" applyFill="1" applyBorder="1"/>
    <xf numFmtId="166" fontId="2" fillId="2" borderId="1" xfId="0" applyNumberFormat="1" applyFont="1" applyFill="1" applyBorder="1" applyAlignment="1">
      <alignment horizontal="right"/>
    </xf>
    <xf numFmtId="167" fontId="2" fillId="2" borderId="1" xfId="0" applyNumberFormat="1" applyFont="1" applyFill="1" applyBorder="1"/>
    <xf numFmtId="0" fontId="5" fillId="0" borderId="0" xfId="0" applyFont="1"/>
    <xf numFmtId="0" fontId="4" fillId="0" borderId="0" xfId="0" applyFont="1" applyAlignment="1">
      <alignment horizontal="center"/>
    </xf>
    <xf numFmtId="9" fontId="7" fillId="0" borderId="0" xfId="0" applyNumberFormat="1" applyFont="1"/>
    <xf numFmtId="0" fontId="8" fillId="0" borderId="0" xfId="0" applyFont="1" applyAlignment="1">
      <alignment horizontal="center" vertical="center" wrapText="1"/>
    </xf>
    <xf numFmtId="0" fontId="7" fillId="0" borderId="0" xfId="0" applyFont="1" applyAlignment="1">
      <alignment vertical="top" wrapText="1"/>
    </xf>
    <xf numFmtId="0" fontId="7" fillId="0" borderId="0" xfId="0" applyFont="1" applyAlignment="1">
      <alignment vertical="center" wrapText="1"/>
    </xf>
    <xf numFmtId="0" fontId="7" fillId="0" borderId="0" xfId="0" applyFont="1" applyAlignment="1">
      <alignment horizontal="lef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2" fillId="5" borderId="1" xfId="0" applyFont="1" applyFill="1" applyBorder="1" applyAlignment="1">
      <alignment horizontal="center" vertical="top"/>
    </xf>
    <xf numFmtId="0" fontId="2" fillId="6" borderId="1" xfId="0" applyFont="1" applyFill="1" applyBorder="1"/>
    <xf numFmtId="0" fontId="2" fillId="2"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horizontal="center"/>
    </xf>
    <xf numFmtId="0" fontId="2" fillId="2" borderId="5" xfId="0" applyFont="1" applyFill="1" applyBorder="1" applyAlignment="1">
      <alignment vertical="top"/>
    </xf>
    <xf numFmtId="0" fontId="2" fillId="2" borderId="5" xfId="0" applyFont="1" applyFill="1" applyBorder="1" applyAlignment="1">
      <alignment horizontal="center" vertical="top"/>
    </xf>
    <xf numFmtId="0" fontId="2" fillId="2" borderId="5" xfId="0" applyFont="1" applyFill="1" applyBorder="1"/>
    <xf numFmtId="0" fontId="2" fillId="5" borderId="1" xfId="0" applyFont="1" applyFill="1" applyBorder="1" applyAlignment="1">
      <alignment horizontal="center"/>
    </xf>
    <xf numFmtId="0" fontId="2" fillId="5" borderId="5" xfId="0" applyFont="1" applyFill="1" applyBorder="1" applyAlignment="1">
      <alignment horizontal="center"/>
    </xf>
    <xf numFmtId="0" fontId="2" fillId="5" borderId="5" xfId="0" applyFont="1" applyFill="1" applyBorder="1" applyAlignment="1">
      <alignment horizontal="center" vertical="top"/>
    </xf>
    <xf numFmtId="0" fontId="2" fillId="7" borderId="0" xfId="0" applyFont="1" applyFill="1" applyAlignment="1">
      <alignment horizontal="right" vertical="top"/>
    </xf>
    <xf numFmtId="0" fontId="2" fillId="5" borderId="1" xfId="0" applyFont="1" applyFill="1" applyBorder="1"/>
    <xf numFmtId="0" fontId="2" fillId="7" borderId="0" xfId="0" applyFont="1" applyFill="1" applyAlignment="1">
      <alignment horizontal="center"/>
    </xf>
    <xf numFmtId="0" fontId="2" fillId="5" borderId="1" xfId="0" applyFont="1" applyFill="1" applyBorder="1" applyAlignment="1">
      <alignment horizontal="right" vertical="top"/>
    </xf>
    <xf numFmtId="0" fontId="2" fillId="7" borderId="0" xfId="0" applyFont="1" applyFill="1"/>
    <xf numFmtId="164" fontId="2" fillId="5" borderId="1" xfId="0" applyNumberFormat="1" applyFont="1" applyFill="1" applyBorder="1"/>
    <xf numFmtId="1" fontId="2" fillId="5" borderId="1" xfId="0" applyNumberFormat="1" applyFont="1" applyFill="1" applyBorder="1"/>
    <xf numFmtId="0" fontId="2" fillId="5" borderId="5" xfId="0" applyFont="1" applyFill="1" applyBorder="1"/>
    <xf numFmtId="2" fontId="2" fillId="5" borderId="1" xfId="0" applyNumberFormat="1" applyFont="1" applyFill="1" applyBorder="1"/>
    <xf numFmtId="0" fontId="2" fillId="5" borderId="1" xfId="0" applyFont="1" applyFill="1" applyBorder="1" applyAlignment="1">
      <alignment horizontal="right"/>
    </xf>
    <xf numFmtId="0" fontId="0" fillId="7" borderId="0" xfId="0" applyFill="1"/>
    <xf numFmtId="0" fontId="2" fillId="0" borderId="1" xfId="0" applyFont="1" applyBorder="1" applyAlignment="1">
      <alignment horizontal="center"/>
    </xf>
    <xf numFmtId="0" fontId="2" fillId="0" borderId="5" xfId="0" applyFont="1" applyBorder="1" applyAlignment="1">
      <alignment horizontal="center"/>
    </xf>
    <xf numFmtId="0" fontId="2" fillId="0" borderId="1" xfId="0" applyFont="1" applyBorder="1" applyAlignment="1">
      <alignment horizontal="center" vertical="top"/>
    </xf>
    <xf numFmtId="167" fontId="2" fillId="0" borderId="1" xfId="0" applyNumberFormat="1" applyFont="1" applyBorder="1" applyAlignment="1">
      <alignment horizontal="right" vertical="top"/>
    </xf>
    <xf numFmtId="0" fontId="2" fillId="0" borderId="5" xfId="0" applyFont="1" applyBorder="1" applyAlignment="1">
      <alignment horizontal="center" vertical="top"/>
    </xf>
    <xf numFmtId="0" fontId="2" fillId="0" borderId="1" xfId="0" applyFont="1" applyBorder="1"/>
    <xf numFmtId="0" fontId="2" fillId="0" borderId="1" xfId="0" applyFont="1" applyBorder="1" applyAlignment="1">
      <alignment horizontal="right" vertical="top"/>
    </xf>
    <xf numFmtId="164" fontId="2" fillId="0" borderId="1" xfId="0" applyNumberFormat="1" applyFont="1" applyBorder="1"/>
    <xf numFmtId="1" fontId="2" fillId="0" borderId="1" xfId="0" applyNumberFormat="1" applyFont="1" applyBorder="1"/>
    <xf numFmtId="0" fontId="2" fillId="0" borderId="5" xfId="0" applyFont="1" applyBorder="1"/>
    <xf numFmtId="2" fontId="2" fillId="0" borderId="1" xfId="0" applyNumberFormat="1" applyFont="1" applyBorder="1"/>
    <xf numFmtId="0" fontId="2" fillId="0" borderId="1" xfId="0" applyFont="1" applyBorder="1" applyAlignment="1">
      <alignment horizontal="right"/>
    </xf>
    <xf numFmtId="165" fontId="2" fillId="0" borderId="1" xfId="0" applyNumberFormat="1" applyFont="1" applyBorder="1"/>
    <xf numFmtId="171" fontId="2" fillId="0" borderId="1" xfId="0" applyNumberFormat="1" applyFont="1" applyBorder="1"/>
    <xf numFmtId="3" fontId="2" fillId="5" borderId="1" xfId="0" applyNumberFormat="1" applyFont="1" applyFill="1" applyBorder="1"/>
    <xf numFmtId="0" fontId="2" fillId="6" borderId="5" xfId="0" applyFont="1" applyFill="1" applyBorder="1"/>
    <xf numFmtId="0" fontId="12" fillId="0" borderId="5" xfId="0" applyFont="1" applyBorder="1" applyAlignment="1">
      <alignment vertical="top"/>
    </xf>
    <xf numFmtId="0" fontId="12" fillId="5" borderId="5" xfId="0" applyFont="1" applyFill="1" applyBorder="1" applyAlignment="1">
      <alignment vertical="top"/>
    </xf>
    <xf numFmtId="0" fontId="12" fillId="2" borderId="5" xfId="0" applyFont="1" applyFill="1" applyBorder="1" applyAlignment="1">
      <alignment vertical="top"/>
    </xf>
    <xf numFmtId="0" fontId="12" fillId="0" borderId="5" xfId="0" applyFont="1" applyBorder="1" applyAlignment="1">
      <alignment vertical="top" wrapText="1"/>
    </xf>
    <xf numFmtId="0" fontId="12" fillId="5" borderId="5" xfId="0" applyFont="1" applyFill="1" applyBorder="1" applyAlignment="1">
      <alignment vertical="top" wrapText="1"/>
    </xf>
    <xf numFmtId="0" fontId="12" fillId="2" borderId="5" xfId="0" applyFont="1" applyFill="1" applyBorder="1" applyAlignment="1">
      <alignment vertical="top" wrapText="1"/>
    </xf>
    <xf numFmtId="0" fontId="12" fillId="0" borderId="0" xfId="0" applyFont="1" applyAlignment="1">
      <alignment horizontal="center" vertical="top" wrapText="1"/>
    </xf>
    <xf numFmtId="0" fontId="12" fillId="7" borderId="0" xfId="0" applyFont="1" applyFill="1" applyAlignment="1">
      <alignment horizontal="center" vertical="top" wrapText="1"/>
    </xf>
    <xf numFmtId="0" fontId="12" fillId="7" borderId="0" xfId="0" applyFont="1" applyFill="1" applyAlignment="1">
      <alignment vertical="top"/>
    </xf>
    <xf numFmtId="0" fontId="10" fillId="0" borderId="5" xfId="0" applyFont="1" applyBorder="1"/>
    <xf numFmtId="0" fontId="12" fillId="8" borderId="0" xfId="0" applyFont="1" applyFill="1" applyAlignment="1">
      <alignment horizontal="right" vertical="top"/>
    </xf>
    <xf numFmtId="0" fontId="12" fillId="7" borderId="0" xfId="0" applyFont="1" applyFill="1" applyAlignment="1">
      <alignment horizontal="right" vertical="top"/>
    </xf>
    <xf numFmtId="0" fontId="12" fillId="0" borderId="0" xfId="0" applyFont="1" applyAlignment="1">
      <alignment horizontal="right" vertical="top"/>
    </xf>
    <xf numFmtId="0" fontId="12" fillId="9" borderId="5" xfId="0" applyFont="1" applyFill="1" applyBorder="1" applyAlignment="1">
      <alignment vertical="top"/>
    </xf>
    <xf numFmtId="0" fontId="12" fillId="10" borderId="5" xfId="0" applyFont="1" applyFill="1" applyBorder="1" applyAlignment="1">
      <alignment vertical="top"/>
    </xf>
    <xf numFmtId="2" fontId="12" fillId="0" borderId="5" xfId="0" applyNumberFormat="1" applyFont="1" applyBorder="1" applyAlignment="1">
      <alignment vertical="top"/>
    </xf>
    <xf numFmtId="2" fontId="12" fillId="7" borderId="0" xfId="0" applyNumberFormat="1" applyFont="1" applyFill="1" applyAlignment="1">
      <alignment horizontal="right" vertical="top"/>
    </xf>
    <xf numFmtId="2" fontId="12" fillId="7" borderId="5" xfId="0" applyNumberFormat="1" applyFont="1" applyFill="1" applyBorder="1" applyAlignment="1">
      <alignment horizontal="right" vertical="top"/>
    </xf>
    <xf numFmtId="2" fontId="12" fillId="11" borderId="5" xfId="0" applyNumberFormat="1" applyFont="1" applyFill="1" applyBorder="1" applyAlignment="1">
      <alignment horizontal="right" vertical="top"/>
    </xf>
    <xf numFmtId="2" fontId="12" fillId="2" borderId="5" xfId="0" applyNumberFormat="1" applyFont="1" applyFill="1" applyBorder="1" applyAlignment="1">
      <alignment vertical="top"/>
    </xf>
    <xf numFmtId="0" fontId="12" fillId="7" borderId="5" xfId="0" applyFont="1" applyFill="1" applyBorder="1" applyAlignment="1">
      <alignment vertical="top"/>
    </xf>
    <xf numFmtId="0" fontId="12" fillId="11" borderId="5" xfId="0" applyFont="1" applyFill="1" applyBorder="1" applyAlignment="1">
      <alignment vertical="top"/>
    </xf>
    <xf numFmtId="2" fontId="12" fillId="0" borderId="0" xfId="0" applyNumberFormat="1" applyFont="1" applyAlignment="1">
      <alignment vertical="top"/>
    </xf>
    <xf numFmtId="2" fontId="12" fillId="7" borderId="0" xfId="0" applyNumberFormat="1" applyFont="1" applyFill="1" applyAlignment="1">
      <alignment vertical="top"/>
    </xf>
    <xf numFmtId="0" fontId="2" fillId="3" borderId="3" xfId="0" applyFont="1" applyFill="1" applyBorder="1" applyAlignment="1">
      <alignment horizontal="center"/>
    </xf>
    <xf numFmtId="0" fontId="6" fillId="0" borderId="4" xfId="0" applyFont="1" applyBorder="1"/>
    <xf numFmtId="0" fontId="6" fillId="0" borderId="5" xfId="0" applyFont="1" applyBorder="1"/>
    <xf numFmtId="0" fontId="8" fillId="0" borderId="0" xfId="0" applyFont="1" applyAlignment="1">
      <alignment horizontal="center" vertical="center" wrapText="1"/>
    </xf>
    <xf numFmtId="0" fontId="0" fillId="0" borderId="0" xfId="0"/>
    <xf numFmtId="0" fontId="9" fillId="0" borderId="0" xfId="0" applyFont="1" applyAlignment="1">
      <alignment horizontal="center" vertical="center"/>
    </xf>
    <xf numFmtId="0" fontId="10" fillId="0" borderId="0" xfId="0" applyFont="1" applyAlignment="1">
      <alignment horizontal="center" vertical="center" wrapText="1"/>
    </xf>
    <xf numFmtId="0" fontId="10" fillId="0" borderId="0" xfId="0" applyFont="1" applyAlignment="1">
      <alignment horizontal="center" vertical="top" wrapText="1"/>
    </xf>
    <xf numFmtId="0" fontId="10" fillId="0" borderId="0" xfId="0" applyFont="1" applyAlignment="1">
      <alignment horizontal="center" wrapText="1"/>
    </xf>
  </cellXfs>
  <cellStyles count="2">
    <cellStyle name="Comma 14" xfId="1" xr:uid="{B6B644D7-0A43-8E4C-8B1E-20FF4F348EAF}"/>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ryuhan/Downloads/data/CMW_baseline_adjusted.xlsx" TargetMode="External"/><Relationship Id="rId1" Type="http://schemas.openxmlformats.org/officeDocument/2006/relationships/externalLinkPath" Target="CMW_baseline_adjus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ython_inputs"/>
      <sheetName val="vertical_input"/>
      <sheetName val="MJ - ranges"/>
      <sheetName val="read_me"/>
      <sheetName val="adjustment_explanation"/>
    </sheetNames>
    <sheetDataSet>
      <sheetData sheetId="0"/>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D47E4F-B883-BB47-9724-CDB19E4B52EA}" name="Table3" displayName="Table3" ref="A1:LS200" totalsRowShown="0">
  <autoFilter ref="A1:LS200" xr:uid="{D2D47E4F-B883-BB47-9724-CDB19E4B52EA}"/>
  <tableColumns count="331">
    <tableColumn id="1" xr3:uid="{ED976005-3B29-0C40-B213-D7A1CC12E5D1}" name="protocol_type"/>
    <tableColumn id="2" xr3:uid="{04189C42-54B9-4E4A-8767-FB5BB3B0E52F}" name="protocol_version"/>
    <tableColumn id="3" xr3:uid="{FEBF1112-C35D-9248-BADA-301070AC1577}" name="protocol_id"/>
    <tableColumn id="4" xr3:uid="{4C142B82-C0C5-F049-81B9-6830448F56B3}" name="monitoring_period"/>
    <tableColumn id="5" xr3:uid="{892C6611-2BB7-7842-9EDC-A51697284481}" name="stove_year_cohort"/>
    <tableColumn id="6" xr3:uid="{0DC0DABA-060A-1749-B34A-3BF06FF0D379}" name="total_verified_credits"/>
    <tableColumn id="7" xr3:uid="{A6A4FAD2-AA9F-2949-9028-E89735C62898}" name="type"/>
    <tableColumn id="8" xr3:uid="{16308EA9-9424-504F-A84F-21C44605F563}" name="verified_credits"/>
    <tableColumn id="9" xr3:uid="{AE467977-93EB-8145-BCD1-4E684B30A768}" name="verified_credits_per_stove"/>
    <tableColumn id="10" xr3:uid="{9C3CCABB-9FB1-2D49-9C68-186118699F6D}" name="verified_credits_per_stove_isolating"/>
    <tableColumn id="11" xr3:uid="{86CEF1DA-49F2-3845-9410-E468C8FE96E6}" name="stove"/>
    <tableColumn id="12" xr3:uid="{DCB55897-8B92-3F42-9B2B-6884CF36658C}" name="num_countries"/>
    <tableColumn id="13" xr3:uid="{3EFB0A82-3A3B-3542-981D-04A146D6C18B}" name="region"/>
    <tableColumn id="14" xr3:uid="{1E57FCFF-2D25-E74D-8F5D-4C9B095C4F20}" name="country"/>
    <tableColumn id="15" xr3:uid="{2FC11EDB-25E2-754D-90F7-1BD396B3F286}" name="prov_project"/>
    <tableColumn id="16" xr3:uid="{B58B1C4C-A48F-7144-B707-7F4920822AAB}" name="av_hhsize"/>
    <tableColumn id="17" xr3:uid="{4900C7FF-09B7-5A43-A702-A31FD58B422E}" name="fNRB_project"/>
    <tableColumn id="18" xr3:uid="{6B8395BB-134C-AB42-AD66-A750132A6F0C}" name="mfNRB_bailis"/>
    <tableColumn id="19" xr3:uid="{DD9EA6B3-AED2-5648-BC19-47542753E0EA}" name="mofus_fNRB_bailis"/>
    <tableColumn id="20" xr3:uid="{2A19CE1E-75FB-7B42-AA72-129581B7E6C1}" name="n_devices_domestic"/>
    <tableColumn id="21" xr3:uid="{FF7CDF81-6F4C-6F40-B26A-3AD683A8B3FB}" name="n_devices_commercial"/>
    <tableColumn id="22" xr3:uid="{9BE409BA-E286-1C4D-B2D6-1B4E1AE97151}" name="project_days"/>
    <tableColumn id="23" xr3:uid="{E58AB773-ACE4-9E4F-8F37-D894A4D90A09}" name="project_days_commercial"/>
    <tableColumn id="24" xr3:uid="{9E9C2BE1-0654-7745-9DC9-02E0EE645F87}" name="stove_days"/>
    <tableColumn id="25" xr3:uid="{C66F2F23-874C-7445-91A9-94B32B5EF59D}" name="prc_firewood_baseline"/>
    <tableColumn id="26" xr3:uid="{0A6EA962-E89E-7E4A-A94C-E71B2EFE098B}" name="prc_charcoal_baseline"/>
    <tableColumn id="27" xr3:uid="{AEA99242-0764-1041-90A0-9F4CEA4BCA25}" name="prc_kerosene_baseline"/>
    <tableColumn id="28" xr3:uid="{A6560483-F3DE-B149-ADF3-B88BC28891D3}" name="prc_lpg_baseline"/>
    <tableColumn id="29" xr3:uid="{FBD313D4-C7F8-C146-B11C-962817E70D53}" name="prc_ethanol_baseline"/>
    <tableColumn id="30" xr3:uid="{6BC62FC9-74A6-E646-BF78-44D00BAD9112}" name="prc_electric_baseline"/>
    <tableColumn id="31" xr3:uid="{47840A1C-6BBA-8640-B446-2C4BBEAC8A45}" name="prc_pellets_baseline"/>
    <tableColumn id="32" xr3:uid="{F2AB7433-7EA7-7D48-A39A-BBC29F7FE2C4}" name="prc_firewood_baseline_commercial"/>
    <tableColumn id="33" xr3:uid="{7EF49376-768A-4A47-8491-9F39AD55658B}" name="prc_charcoal_baseline_commercial"/>
    <tableColumn id="34" xr3:uid="{03431988-8ED1-454B-B227-0BAAC0FBA2AF}" name="prc_kerosene_baseline_commercial"/>
    <tableColumn id="35" xr3:uid="{974DE101-DB0F-4846-8F1D-09061D708559}" name="prc_lpg_baseline_commercial"/>
    <tableColumn id="36" xr3:uid="{0863D8D2-1DD3-D744-A8F2-360B516E4FF3}" name="prc_ethanol_baseline_commercial"/>
    <tableColumn id="37" xr3:uid="{9F9FDE3F-19E7-2C4D-8D13-52B035733853}" name="prc_electric_baseline_commercial"/>
    <tableColumn id="38" xr3:uid="{DA683007-9091-3C49-A5CF-36616958DED0}" name="prc_pellets_baseline_commercial"/>
    <tableColumn id="39" xr3:uid="{D49A116F-7ED1-6648-B84F-C573588D320C}" name="kg_firewood_baseline"/>
    <tableColumn id="40" xr3:uid="{B12A1805-963C-5F4F-A361-14DF7BEB1A40}" name="kg_charcoal_baseline"/>
    <tableColumn id="41" xr3:uid="{ECEBF145-D59F-914E-919C-444B399C8106}" name="kg_kerosene_baseline"/>
    <tableColumn id="42" xr3:uid="{64C15226-D93D-D94A-BF12-C582D299AECE}" name="kg_lpg_baseline"/>
    <tableColumn id="43" xr3:uid="{BB6E8C01-909E-7548-8B40-48FE8CC1874A}" name="l_ethanol_baseline"/>
    <tableColumn id="44" xr3:uid="{06DFB397-9FD7-8B46-ADC2-BE99E5FE08A3}" name="kWh_electric_baseline"/>
    <tableColumn id="45" xr3:uid="{0CBD6242-F34E-5A49-9F5A-00CA499F3699}" name="kg_pellets_baseline"/>
    <tableColumn id="46" xr3:uid="{7EA6BD39-2AA7-9541-B060-02D584748AAA}" name="kg_per_liter_kerosene_baseline"/>
    <tableColumn id="47" xr3:uid="{ABFE7010-AFF8-064A-B22B-E38B2E95CF05}" name="kg_per_liter_ethanol_baseline"/>
    <tableColumn id="48" xr3:uid="{0E505F58-38D3-9549-A414-F9A1658296DB}" name="kg_firewood_baseline_commercial"/>
    <tableColumn id="49" xr3:uid="{389D4E39-4929-7641-B650-B95A11511081}" name="kg_charcoal_baseline_commercial"/>
    <tableColumn id="50" xr3:uid="{656897DB-79F8-7E45-909C-3119777F870D}" name="kg_kerosene_baseline_commercial"/>
    <tableColumn id="51" xr3:uid="{AA2A18B7-D399-8544-9ED0-1160E5ABB3D8}" name="kg_lpg_baseline_commercial"/>
    <tableColumn id="52" xr3:uid="{70C681E0-27AF-D34D-A8D9-54789E1A5E9C}" name="l_ethanol_baseline_commercial"/>
    <tableColumn id="53" xr3:uid="{746C2C04-8467-EF41-8815-822D5C5DCC43}" name="kWh_electric_baseline_commercial"/>
    <tableColumn id="54" xr3:uid="{9B1DA83E-DBEF-7C48-8CAE-C0268ED00223}" name="kg_pellets_baseline_commercial"/>
    <tableColumn id="55" xr3:uid="{63395215-7CB6-E147-88CB-D010A948D053}" name="eff_firewood_baseline"/>
    <tableColumn id="56" xr3:uid="{2A959150-A041-7141-99E4-402B4E2EC29C}" name="eff_charcoal_baseline"/>
    <tableColumn id="57" xr3:uid="{7641453F-B4D2-A349-A50F-EC3D9AD30C8F}" name="eff_kerosene_baseline"/>
    <tableColumn id="58" xr3:uid="{1452F088-7D56-AB4A-A12B-77BC3B76FCF2}" name="eff_LPG_baseline"/>
    <tableColumn id="59" xr3:uid="{D391C2CA-5381-EE47-B3F5-A860E1DFD479}" name="eff_ethanol_baseline"/>
    <tableColumn id="60" xr3:uid="{A3320DFF-FF5D-8D49-BF56-43B2325A3534}" name="eff_electric_baseline"/>
    <tableColumn id="61" xr3:uid="{63F10CB1-6813-5841-BEF6-EBE70281F5C4}" name="eff_pellets_baseline"/>
    <tableColumn id="62" xr3:uid="{61ED8674-E631-4E41-A9BB-242A4A7939D5}" name="eff_firewood_baseline_commercial"/>
    <tableColumn id="63" xr3:uid="{EF2DE2AC-E9CE-D140-9CD3-CC163630610D}" name="eff_charcoal_baseline_commercial"/>
    <tableColumn id="64" xr3:uid="{949A85CC-27E4-A44E-B4B5-147DCAA687FF}" name="eff_kerosene_baseline_commercial"/>
    <tableColumn id="65" xr3:uid="{DF744A70-5276-5D4B-B4CD-A40A2B0D4BBD}" name="eff_LPG_baseline_commercial"/>
    <tableColumn id="66" xr3:uid="{A9ADA1B4-7FB3-6B46-9CD9-98C188FE45D2}" name="eff_ethanol_baseline_commercial"/>
    <tableColumn id="67" xr3:uid="{91E8380F-D7F9-4A44-8F16-8265F113D54E}" name="eff_electric_baseline_commercial"/>
    <tableColumn id="68" xr3:uid="{C0414544-9BAD-3A46-8AA8-89A82F89163E}" name="eff_pellet_baseline_commercial"/>
    <tableColumn id="69" xr3:uid="{76C6EDB7-23E2-EC49-AF08-5B27332B5477}" name="ncv_firewood_baseline"/>
    <tableColumn id="70" xr3:uid="{D8D240D1-BC48-AF4F-98DB-84EC951F51AC}" name="ncv_charcoal_baseline"/>
    <tableColumn id="71" xr3:uid="{4AACC1B3-F1B0-0640-B8C6-0B44407F285B}" name="ncv_kerosene_baseline"/>
    <tableColumn id="72" xr3:uid="{D64D5238-A00F-CF4C-A3B0-146ABC336F5C}" name="ncv_LPG_baseline"/>
    <tableColumn id="73" xr3:uid="{08A0BA23-5C16-4A4F-90A2-EC16E07812E9}" name="ncv_ethanol_baseline"/>
    <tableColumn id="74" xr3:uid="{42BF1F9D-DE9A-5E4A-86C6-B34418CEC154}" name="ncv_pellets_baseline"/>
    <tableColumn id="75" xr3:uid="{8D05AEC3-07D6-0647-BB2C-E2B17F47812C}" name="co2_ef_firewood"/>
    <tableColumn id="76" xr3:uid="{C3CB50CC-8C0E-9A4F-9736-AFDE5A6E9E3A}" name="co2_ef_charcoal"/>
    <tableColumn id="77" xr3:uid="{42F74A48-A507-AF41-97FF-10EB47306BC6}" name="co2_ef_kerosene"/>
    <tableColumn id="78" xr3:uid="{4BD58DB0-4187-874E-BB1C-FC19FFBAF550}" name="co2_ef_LPG"/>
    <tableColumn id="79" xr3:uid="{589C6683-4E02-A64C-BEC7-FAF15E902FD3}" name="co2_ef_ethanol"/>
    <tableColumn id="80" xr3:uid="{2157BDEF-6F99-5142-AC2D-F25ADB84B8D8}" name="co2_ef_electric"/>
    <tableColumn id="81" xr3:uid="{2C4C95A9-1877-474A-9B33-60425056B605}" name="co2_ef_pellets"/>
    <tableColumn id="82" xr3:uid="{BA5D9CE6-A700-FA40-A8AE-4B79403BCC96}" name="nonco2_ef_firewood"/>
    <tableColumn id="83" xr3:uid="{6A976711-0F90-BA44-8C64-1A4C7754A49F}" name="nonco2_ef_charcoal"/>
    <tableColumn id="84" xr3:uid="{203EB953-0796-DB4E-B426-06283FC9A918}" name="nonco2_ef_kerosene"/>
    <tableColumn id="85" xr3:uid="{DAD317D9-5FDB-204D-B1D1-1BEFB130A3FB}" name="nonco2_ef_LPG"/>
    <tableColumn id="86" xr3:uid="{9A5E9C05-A02E-0741-AFFF-6656627818D2}" name="nonco2_ef_ethanol"/>
    <tableColumn id="87" xr3:uid="{6F7E0A89-C11D-7A4B-A8E3-072BE5944133}" name="nonco2_ef_electric"/>
    <tableColumn id="88" xr3:uid="{659CDD61-49FA-E442-8F74-C0026189ECC4}" name="nonco2_ef_pellets"/>
    <tableColumn id="89" xr3:uid="{AFA3642F-3D78-CF4F-8F4A-CCF2AB116115}" name="stoveproduction_ef_co2_firewood_baseline"/>
    <tableColumn id="90" xr3:uid="{FE2EFC8B-9A97-5945-9DBA-9B39F211F835}" name="stoveproduction_ef_ch4_firewood_baseline"/>
    <tableColumn id="91" xr3:uid="{B2FA02EE-58CE-D042-B7CD-C9ECAA74CB4C}" name="stoveproduction_ef_n2O_firewood_baseline"/>
    <tableColumn id="92" xr3:uid="{16A92E94-DD60-1749-A6CD-55E561957742}" name="stoveproduction_ef_co2_charcoal_baseline"/>
    <tableColumn id="93" xr3:uid="{F51F3CB7-3303-C84F-8D6C-440B2DACF324}" name="stoveproduction_ef_ch4_charcoal_baseline"/>
    <tableColumn id="94" xr3:uid="{C0977362-16C0-454C-9F5F-B7ED4820B22D}" name="stoveproduction_ef_n2O_charcoal_baseline"/>
    <tableColumn id="95" xr3:uid="{F700C0FA-04B4-9A4B-94F2-215EE3636CBC}" name="stoveproduction_ef_co2_kerosene_baseline"/>
    <tableColumn id="96" xr3:uid="{4CF974FF-C2C2-DD4C-9BC6-423FBBBB452A}" name="stoveproduction_ef_ch4_kerosene_baseline"/>
    <tableColumn id="97" xr3:uid="{909AA5C1-4A00-1B4E-83B9-73427B80FD09}" name="stoveproduction_ef_n2O_kerosene_baseline"/>
    <tableColumn id="98" xr3:uid="{58D4DA3E-2783-FD4E-809A-45479F54627A}" name="stoveproduction_ef_co2_LPG_baseline"/>
    <tableColumn id="99" xr3:uid="{78E21B39-2338-0344-ADA8-89E99B306DF2}" name="stoveproduction_ef_ch4_LPG_baseline"/>
    <tableColumn id="100" xr3:uid="{07685956-6D7B-E147-A7CC-BACE95CE6C5C}" name="stoveproduction_ef_n2O_LPG_baseline"/>
    <tableColumn id="101" xr3:uid="{D641A95B-40A1-D449-A938-A52E4F92636B}" name="stoveproduction_ef_co2_ethanol_baseline"/>
    <tableColumn id="102" xr3:uid="{2F05030D-8FA5-A54C-BDF7-B8EE13B9D37B}" name="stoveproduction_ef_ch4_ethanol_baseline"/>
    <tableColumn id="103" xr3:uid="{B19B303E-0898-3E46-9EB1-EC9B2DDBFDCF}" name="stoveproduction_ef_n2O_ethanol_baseline"/>
    <tableColumn id="104" xr3:uid="{6CAA6DFB-E883-F14C-8CE3-CCF5515BDDD8}" name="stoveproduction_ef_co2_electric_baseline"/>
    <tableColumn id="105" xr3:uid="{506FFF6B-7F54-7C40-9C87-BA1E7213F7F3}" name="stoveproduction_ef_ch4_electric_baseline"/>
    <tableColumn id="106" xr3:uid="{4AAB3C5A-A758-1048-B794-DCEA85F21372}" name="stoveproduction_ef_n2O_electric_baseline"/>
    <tableColumn id="107" xr3:uid="{0089817F-81BD-C84B-BF0E-24C80F06CBCE}" name="stoveproduction_ef_co2_pellets_baseline"/>
    <tableColumn id="108" xr3:uid="{39225E51-BFEB-B04D-BC87-B9EA73C40CB2}" name="stoveproduction_ef_ch4_pellets_baseline"/>
    <tableColumn id="109" xr3:uid="{EBA6F7C3-2ECA-684A-8A9D-8DA527FF6869}" name="stoveproduction_ef_n2O_pellets_baseline"/>
    <tableColumn id="110" xr3:uid="{A5436411-975F-8D42-A017-A78D9908C3A9}" name="feedstockproduction_ef_co2_firewood_baseline"/>
    <tableColumn id="111" xr3:uid="{4B549B54-D502-2243-A445-45439AFF7A8F}" name="feedstockproduction_ef_ch4_firewood_baseline"/>
    <tableColumn id="112" xr3:uid="{CE328C32-9B81-064E-A729-40CC0821410A}" name="feedstockproduction_ef_n2O_firewood_baseline"/>
    <tableColumn id="113" xr3:uid="{5EFD8CC8-D1DF-7240-8A66-1279BC77EA27}" name="feedstockproduction_ef_co2_charcoal_baseline"/>
    <tableColumn id="114" xr3:uid="{B999054E-6D66-6B46-A60B-DFE407AAF402}" name="feedstockproduction_ef_ch4_charcoal_baseline"/>
    <tableColumn id="115" xr3:uid="{8B2A25AC-C111-D443-B69C-4BFC3D46896E}" name="feedstockproduction_ef_n2O_charcoal_baseline"/>
    <tableColumn id="116" xr3:uid="{B24ECCD3-1A4F-C047-90C0-6FEEA7C195D7}" name="feedstockproduction_ef_co2_kerosene_baseline"/>
    <tableColumn id="117" xr3:uid="{1C7CD7F5-A28E-5048-BAF8-6847A4BB6DDC}" name="feedstockproduction_ef_ch4_kerosene_baseline"/>
    <tableColumn id="118" xr3:uid="{D17B4D66-562E-D249-BB38-1AD468AD5A0D}" name="feedstockproduction_ef_n2O_kerosene_baseline"/>
    <tableColumn id="119" xr3:uid="{F33EB61A-3160-2E43-8E20-69A0A44E002A}" name="feedstockproduction_ef_co2_LPG_baseline"/>
    <tableColumn id="120" xr3:uid="{9AD3E779-DD89-1B4D-A6DB-82B776D69164}" name="feedstockproduction_ef_ch4_LPG_baseline"/>
    <tableColumn id="121" xr3:uid="{D6AD4D6E-3B9F-A54C-8379-7D4049811573}" name="feedstockproduction_ef_n2O_LPG_baseline"/>
    <tableColumn id="122" xr3:uid="{F53F6CC4-044B-AE45-8232-8F1B24797571}" name="feedstockproduction_ef_co2_ethanol_baseline"/>
    <tableColumn id="123" xr3:uid="{9A95EA96-01C1-8141-9205-F28F7E3BA7FF}" name="feedstockproduction_ef_ch4_ethanol_baseline"/>
    <tableColumn id="124" xr3:uid="{108F5B27-84DE-9646-9249-A17030CEC2E0}" name="feedstockproduction_ef_n2O_ethanol_baseline"/>
    <tableColumn id="125" xr3:uid="{AC7D6116-FB75-DD40-B24D-44369AF969CE}" name="feedstockproduction_ef_co2_electric_baseline"/>
    <tableColumn id="126" xr3:uid="{74978AC3-6C56-7F4C-BB7F-DC1095886FEA}" name="feedstockproduction_ef_ch4_electric_baseline"/>
    <tableColumn id="127" xr3:uid="{2B6EA070-A7DE-774E-B895-ECB48221B9A6}" name="feedstockproduction_ef_n2O_electric_baseline"/>
    <tableColumn id="128" xr3:uid="{92330A86-367F-8440-A466-98ABD584124A}" name="feedstockproduction_ef_co2_pellets_baseline"/>
    <tableColumn id="129" xr3:uid="{EFA280ED-9D5F-F94C-A694-CE517D975255}" name="feedstockproduction_ef_ch4_pellets_baseline"/>
    <tableColumn id="130" xr3:uid="{8ED2BA21-0D3A-1047-9686-7D34BAA27D97}" name="feedstockproduction_ef_n2O_pellets_baseline"/>
    <tableColumn id="131" xr3:uid="{560A88AE-A18C-BA43-92D2-6FA1A725D7D8}" name="distribution_ef_co2_firewood_baseline"/>
    <tableColumn id="132" xr3:uid="{5484EF57-DF4B-E641-AFBD-03A652F9A6FE}" name="distribution_ef_ch4_firewood_baseline"/>
    <tableColumn id="133" xr3:uid="{0DA5F589-B796-4C41-AFB4-06EC3854BC55}" name="distribution_ef_n2O_firewood_baseline"/>
    <tableColumn id="134" xr3:uid="{8F0D2CE5-22C9-4A46-98B5-D00EE907B4BE}" name="distribution_ef_co2_charcoal_baseline"/>
    <tableColumn id="135" xr3:uid="{05798743-7364-DB4D-A72A-9004B9A88DAA}" name="distribution_ef_ch4_charcoal_baseline"/>
    <tableColumn id="136" xr3:uid="{FDB9D585-BA04-C44A-850D-A7137BED4126}" name="distribution_ef_n2O_charcoal_baseline"/>
    <tableColumn id="137" xr3:uid="{0999D716-B63D-0D4A-B187-57250A7D91A0}" name="distribution_ef_co2_kerosene_baseline"/>
    <tableColumn id="138" xr3:uid="{EB8FAEAA-9791-A546-BCB2-063B0719D400}" name="distribution_ef_ch4_kerosene_baseline"/>
    <tableColumn id="139" xr3:uid="{B5780008-17A8-7440-8E71-A5C72AD0859A}" name="distribution_ef_n2O_kerosene_baseline"/>
    <tableColumn id="140" xr3:uid="{3B1F7032-A691-F64D-B6E3-082DDDF7212F}" name="distribution_ef_co2_LPG_baseline"/>
    <tableColumn id="141" xr3:uid="{7381694F-DB3E-D540-BD86-352B3DEFE382}" name="distribution_ef_ch4_LPG_baseline"/>
    <tableColumn id="142" xr3:uid="{2DF7A1CB-E155-4843-A632-E467ED7C4FF1}" name="distribution_ef_n2O_LPG_baseline"/>
    <tableColumn id="143" xr3:uid="{256F79B8-9793-D840-B0BD-4BA47689C477}" name="distribution_ef_co2_ethanol_baseline"/>
    <tableColumn id="144" xr3:uid="{1E77E733-10FF-A047-91C5-09FAE9C5C592}" name="distribution_ef_ch4_ethanol_baseline"/>
    <tableColumn id="145" xr3:uid="{DC74F751-2C57-4644-B822-EFCF8F386B77}" name="distribution_ef_n2O_ethanol_baseline"/>
    <tableColumn id="146" xr3:uid="{64D84A51-E6AA-8A4F-8FF1-F2EFF37CFC93}" name="distribution_ef_co2_electric_baseline"/>
    <tableColumn id="147" xr3:uid="{A7C3B632-821F-D045-8FAC-7409E926D9EB}" name="distribution_ef_ch4_electric_baseline"/>
    <tableColumn id="148" xr3:uid="{D01C7BE7-C801-1D4F-B476-DBECE2AAAC87}" name="distribution_ef_n2O_electric_baseline"/>
    <tableColumn id="149" xr3:uid="{C26D65EB-DF30-DE48-A20C-46B9FF44ECB0}" name="distribution_ef_co2_pellets_baseline"/>
    <tableColumn id="150" xr3:uid="{4B76490D-6978-C649-9B7F-F6B7988E5367}" name="distribution_ef_ch4_pellets_baseline"/>
    <tableColumn id="151" xr3:uid="{DAD5A423-56F7-B649-B66C-C44C0FA389E4}" name="distribution_ef_n2O_pellets_baseline"/>
    <tableColumn id="152" xr3:uid="{E05132BB-10C3-6F4F-8564-513DE4EBC95E}" name="processing_ef_co2_firewood_baseline"/>
    <tableColumn id="153" xr3:uid="{D2443EC7-C1BB-0443-9FD3-A3A27EC9EE15}" name="processing_ef_ch4_firewood_baseline"/>
    <tableColumn id="154" xr3:uid="{FCAA2559-CF4D-CA4A-826C-F60913FB2D8B}" name="processing_ef_n2O_firewood_baseline"/>
    <tableColumn id="155" xr3:uid="{EFD68E96-B4B5-B647-AEA0-7CC7521BE60C}" name="processing_ef_co2_charcoal_baseline"/>
    <tableColumn id="156" xr3:uid="{8674EFF6-3AD3-594E-AF2B-8EA73F9DA925}" name="processing_ef_ch4_charcoal_baseline"/>
    <tableColumn id="157" xr3:uid="{6BDE2341-5025-AA49-9323-05A11559A3B1}" name="processing_ef_n2O_charcoal_baseline"/>
    <tableColumn id="158" xr3:uid="{620546E6-CB2B-9F43-B48A-C31C0D1427E2}" name="processing_ef_co2_kerosene_baseline"/>
    <tableColumn id="159" xr3:uid="{F842FD72-71BA-BA43-90EE-A8BD9BD4DE13}" name="processing_ef_ch4_kerosene_baseline"/>
    <tableColumn id="160" xr3:uid="{1D4D4F20-3F12-CD4B-9D8D-51805C8CEC56}" name="processing_ef_n2O_kerosene_baseline"/>
    <tableColumn id="161" xr3:uid="{30961046-8870-F44A-A16E-01042BF6B443}" name="processing_ef_co2_LPG_baseline"/>
    <tableColumn id="162" xr3:uid="{91503D6E-7482-1B41-A7A4-E204024FB6C3}" name="processing_ef_ch4_LPG_baseline"/>
    <tableColumn id="163" xr3:uid="{DC31F1EC-6D8E-814B-B7C2-7B2D8ED32494}" name="processing_ef_n2O_LPG_baseline"/>
    <tableColumn id="164" xr3:uid="{FD777AB4-B771-3149-9359-CEF1431F7158}" name="processing_ef_co2_ethanol_baseline"/>
    <tableColumn id="165" xr3:uid="{B3B74B85-C26E-594C-92CC-E50E1433831B}" name="processing_ef_ch4_ethanol_baseline"/>
    <tableColumn id="166" xr3:uid="{8786455B-3E17-0942-9AF9-1D4DA826B9C6}" name="processing_ef_n2O_ethanol_baseline"/>
    <tableColumn id="167" xr3:uid="{45C03D83-5C0B-1E4E-949D-F71A1218B2AC}" name="processing_ef_co2_electric_baseline"/>
    <tableColumn id="168" xr3:uid="{61B183C1-0EED-2E4C-8DCE-B2848CC9543A}" name="processing_ef_ch4_electric_baseline"/>
    <tableColumn id="169" xr3:uid="{41BAE5BF-BEAD-B242-9260-8D06274CB7EC}" name="processing_ef_n2O_electric_baseline"/>
    <tableColumn id="170" xr3:uid="{7C4F4A1A-DD1F-8245-8A05-3862F55A01C2}" name="processing_ef_co2_pellets_baseline"/>
    <tableColumn id="171" xr3:uid="{8C2AF2F1-D6EF-ED4B-A386-6BA796EFEA54}" name="processing_ef_ch4_pellets_baseline"/>
    <tableColumn id="172" xr3:uid="{F77C73B2-1B28-7140-834C-8615C9DA3249}" name="processing_ef_n2O_pellets_baseline"/>
    <tableColumn id="173" xr3:uid="{72C95734-E0A0-2040-8E8E-B22E115B0714}" name="prc_firewood_project"/>
    <tableColumn id="174" xr3:uid="{2A7C0432-D424-1B4F-AE7A-5C2738358D3E}" name="prc_charcoal_project"/>
    <tableColumn id="175" xr3:uid="{B2FDBB0F-3611-A14E-8D64-A74D44512F3C}" name="prc_kerosene_project"/>
    <tableColumn id="176" xr3:uid="{4A52A8F4-4979-3241-A248-5330B07F2970}" name="prc_lpg_project"/>
    <tableColumn id="177" xr3:uid="{EA987B86-ACFD-7E46-8BB2-92A9B1DAF660}" name="prc_ethanol_project"/>
    <tableColumn id="178" xr3:uid="{744A7A9A-F695-9D40-9B87-F74DC67CCA54}" name="prc_electric_project"/>
    <tableColumn id="179" xr3:uid="{B6B190E1-FB8F-E149-8BC0-191D5A077FB9}" name="prc_pellets_project"/>
    <tableColumn id="180" xr3:uid="{3EFF421D-A03A-1840-AF40-0750945A919F}" name="kg_firewood_project"/>
    <tableColumn id="181" xr3:uid="{29CB3D35-7A76-4040-A3DA-6CBE514063E6}" name="kg_charcoal_project"/>
    <tableColumn id="182" xr3:uid="{6D77EA3A-EFB4-CA48-904F-3D9B63529B30}" name="kg_kerosene_project"/>
    <tableColumn id="183" xr3:uid="{ABCC1029-D2C6-3347-97F2-253A83B31EEE}" name="kg_lpg_project"/>
    <tableColumn id="184" xr3:uid="{C8178D32-489C-7944-A804-27FEFDA8C5C4}" name="l_ethanol_project"/>
    <tableColumn id="185" xr3:uid="{0E7EBB38-EDA9-3B42-B750-424B8B169410}" name="kg_per_liter_ethanol_project"/>
    <tableColumn id="186" xr3:uid="{7941B7FA-763B-914B-B79A-E58AA7D8A83D}" name="kWh_electric_project"/>
    <tableColumn id="187" xr3:uid="{52BC81CC-C11C-0445-A511-47DA621CEF5A}" name="kg_pellets_project"/>
    <tableColumn id="188" xr3:uid="{058EC489-7288-D14F-8CC6-9307B34B7450}" name="prc_firewood_project_commercial"/>
    <tableColumn id="189" xr3:uid="{D5DDCBC4-D3C8-7444-B312-940CE1D9DAEB}" name="prc_charcoal_project_commercial"/>
    <tableColumn id="190" xr3:uid="{2D71131B-0FB8-314B-8B61-A73DAA1B8AA7}" name="prc_kerosene_project_commercial"/>
    <tableColumn id="191" xr3:uid="{5DA23A77-A34C-7A4E-9AD2-790DCAA3A2C4}" name="prc_lpg_project_commercial"/>
    <tableColumn id="192" xr3:uid="{B882C2CB-F2DF-A147-A6E8-AB8A855B950A}" name="prc_electric_project_commercial"/>
    <tableColumn id="193" xr3:uid="{10D5D92F-E1EE-6545-9982-6DA4AB14A343}" name="prc_ethanol_project_commercial"/>
    <tableColumn id="194" xr3:uid="{EAFAECF4-7D29-D744-990C-FBB67D029B38}" name="prc_pellets_project_commercial"/>
    <tableColumn id="195" xr3:uid="{477CB06B-6B97-2640-8ED6-11F4A76D4353}" name="kg_firewood_project_commercial"/>
    <tableColumn id="196" xr3:uid="{F6F2FE54-30C4-A142-BB49-47ACF7A44F49}" name="kg_charcoal_project_commercial"/>
    <tableColumn id="197" xr3:uid="{EEC83841-733B-6944-AC93-59842A20E813}" name="kg_kerosene_project_commercial"/>
    <tableColumn id="198" xr3:uid="{8A121647-A6D2-9849-9810-386CCE65F673}" name="kg_lpg_project_commercial"/>
    <tableColumn id="199" xr3:uid="{E60802BE-1B99-CA47-ACF1-D3C3A9F5A6D1}" name="l_ethanol_project_commercial"/>
    <tableColumn id="200" xr3:uid="{06AB19B2-E9B3-8145-95B6-FF051AD13FF2}" name="kWh_electric_project_commercial"/>
    <tableColumn id="201" xr3:uid="{F3F7B4DC-4AD6-FA41-B434-81E22B0F0C46}" name="kg_pellets_project_commercial"/>
    <tableColumn id="202" xr3:uid="{82FAB0B3-BA87-C24B-8758-EE1EED4E8777}" name="eff_firewood_project"/>
    <tableColumn id="203" xr3:uid="{31ED837A-BF0A-0D48-96C0-376BC442512B}" name="eff_charcoal_project"/>
    <tableColumn id="204" xr3:uid="{24FC3292-877A-B849-B269-42116A690883}" name="eff_kerosene_project"/>
    <tableColumn id="205" xr3:uid="{E4D876FD-CB36-B641-96B0-7467894F8CF2}" name="eff_LPG_project"/>
    <tableColumn id="206" xr3:uid="{C37411CC-C325-B449-8B2E-7B25201F1211}" name="eff_ethanol_project"/>
    <tableColumn id="207" xr3:uid="{7AA91E8D-6BAC-FD4E-A3C6-96C3438B3535}" name="eff_electric_project"/>
    <tableColumn id="208" xr3:uid="{9A6219FC-2B69-BB48-8671-B6B58882A915}" name="eff_pellet_project"/>
    <tableColumn id="209" xr3:uid="{6274428C-C573-2F4F-905E-3A2F1765B7D1}" name="eff_firewood_project_commercial"/>
    <tableColumn id="210" xr3:uid="{096870CB-F1B0-C64D-A6DB-959D6F95F897}" name="eff_charcoal_project_commercial"/>
    <tableColumn id="211" xr3:uid="{83941C4C-6408-384A-BCF8-6A980CA2935D}" name="eff_kerosene_project_commercial"/>
    <tableColumn id="212" xr3:uid="{C2E29221-418B-864A-BEBC-F5D0422E036A}" name="eff_LPG_project_commercial"/>
    <tableColumn id="213" xr3:uid="{52621311-1451-104E-BFE3-61D9639B072E}" name="eff_ethanol_project_commercial"/>
    <tableColumn id="214" xr3:uid="{9E6E8757-2A30-6744-8FF6-918AC3E79499}" name="eff_electric_project_commercial"/>
    <tableColumn id="215" xr3:uid="{E4E4B627-DD7B-8E46-B980-CABE6220F132}" name="eff_pellet_project_commercial"/>
    <tableColumn id="216" xr3:uid="{0897A2F3-4017-0144-A9FF-3F28C2BEEA39}" name="ncv_firewood_project"/>
    <tableColumn id="217" xr3:uid="{DA89760B-FAC6-F748-9606-9F3D31A840B5}" name="ncv_charcoal_project"/>
    <tableColumn id="218" xr3:uid="{41606F9A-743C-A44B-94B4-C07DE1979BC0}" name="ncv_kerosene_project"/>
    <tableColumn id="219" xr3:uid="{121B830A-413E-734D-846D-B0D3B5A608FA}" name="ncv_LPG_project"/>
    <tableColumn id="220" xr3:uid="{7EC610DC-345F-274D-B518-20FA0AEA907C}" name="ncv_ethanol_project"/>
    <tableColumn id="221" xr3:uid="{6E10A3DF-886E-8A48-898A-C6D3BB0C42FD}" name="ncv_pellets_project"/>
    <tableColumn id="222" xr3:uid="{A52E0845-D13F-314C-A97F-B7DC7A3E50CB}" name="co2_ef_firewood_project"/>
    <tableColumn id="223" xr3:uid="{CB666670-E732-7242-AA23-3EBBCBF118A3}" name="co2_ef_charcoal_project"/>
    <tableColumn id="224" xr3:uid="{7757E84D-97C6-5640-BDCF-49D3E998C733}" name="co2_ef_kerosene_project"/>
    <tableColumn id="225" xr3:uid="{3679C418-2B04-2744-B8A3-C6C722A0B9BA}" name="co2_ef_LPG_project"/>
    <tableColumn id="226" xr3:uid="{47390B4F-2660-9D49-A564-CF2290075655}" name="co2_ef_ethanol_project"/>
    <tableColumn id="227" xr3:uid="{34E481E8-D726-8546-B110-70730CBC914F}" name="co2_ef_electric_project"/>
    <tableColumn id="228" xr3:uid="{062CD0BF-6439-7B4B-B5FD-214984068E68}" name="co2_ef_pellets_project"/>
    <tableColumn id="229" xr3:uid="{AAC87583-F491-B140-96F4-1579FD284297}" name="nonco2_ef_firewood_project"/>
    <tableColumn id="230" xr3:uid="{443A312A-DF66-7A45-8F94-A5A50990DB65}" name="nonco2_ef_charcoal_project"/>
    <tableColumn id="231" xr3:uid="{7F4F2C20-FB92-FA46-B78F-421EE7388747}" name="nonco2_ef_kerosene_project"/>
    <tableColumn id="232" xr3:uid="{F037C21A-08B0-B34F-8765-5973EDBC481C}" name="nonco2_ef_LPG_project"/>
    <tableColumn id="233" xr3:uid="{FD950E37-B0BC-7D4D-B5B5-324AC5096795}" name="nonco2_ef_ethanol_project"/>
    <tableColumn id="234" xr3:uid="{BBAA538F-41C9-1C48-A092-D19A2CB6CBC2}" name="nonco2_ef_electric_project"/>
    <tableColumn id="235" xr3:uid="{01405084-9790-5C48-9E37-54C17F3C444D}" name="nonco2_ef_pellets_project"/>
    <tableColumn id="236" xr3:uid="{2FC580E7-8B12-3741-BE11-EC684A053F39}" name="stoveproduction_ef_co2_firewood_project"/>
    <tableColumn id="237" xr3:uid="{257CE283-3EF1-B944-9C6B-BB1AA6A45947}" name="stoveproduction_ef_ch4_firewood_project"/>
    <tableColumn id="238" xr3:uid="{45FA1B08-549B-7C43-AB18-373EFBE4D55D}" name="stoveproduction_ef_n2O_firewood_project"/>
    <tableColumn id="239" xr3:uid="{33FACEA4-B1B5-CC47-9BCC-D5C93AF74183}" name="stoveproduction_ef_co2_charcoal_project"/>
    <tableColumn id="240" xr3:uid="{989744B2-475C-6249-9C27-1AB795A8DDF5}" name="stoveproduction_ef_ch4_charcoal_project"/>
    <tableColumn id="241" xr3:uid="{21B5BA85-DE04-FB49-922C-3FAB6BBBADA0}" name="stoveproduction_ef_n2O_charcoal_project"/>
    <tableColumn id="242" xr3:uid="{24876CD5-8424-A549-B163-C494ECFF999C}" name="stoveproduction_ef_co2_kerosene_project"/>
    <tableColumn id="243" xr3:uid="{C56247CE-ECD4-0E45-BE43-8A6788F6CE7C}" name="stoveproduction_ef_ch4_kerosene_project"/>
    <tableColumn id="244" xr3:uid="{A938CB99-1DD1-3048-A077-CFDC70B1C8E6}" name="stoveproduction_ef_n2O_kerosene_project"/>
    <tableColumn id="245" xr3:uid="{517673F1-2E9E-0B45-9E9B-A432D811B9A9}" name="stoveproduction_ef_co2_LPG_project"/>
    <tableColumn id="246" xr3:uid="{E45383E7-2AD0-C74D-9076-C495C51F8EAA}" name="stoveproduction_ef_ch4_LPG_project"/>
    <tableColumn id="247" xr3:uid="{A5601698-2C57-3441-9E2A-2EBC2FA9A152}" name="stoveproduction_ef_n2O_LPG_project"/>
    <tableColumn id="248" xr3:uid="{4564FCDF-5FA2-FA4F-968E-7EBB88DA6581}" name="stoveproduction_ef_co2_ethanol_project"/>
    <tableColumn id="249" xr3:uid="{D352DCA8-2DCD-8C4D-90EC-D0CF3BC3B766}" name="stoveproduction_ef_ch4_ethanol_project"/>
    <tableColumn id="250" xr3:uid="{400C392C-EDCC-384F-AFEC-A6CB2E10A0D1}" name="stoveproduction_ef_n2O_ethanol_project"/>
    <tableColumn id="251" xr3:uid="{48524D11-43D0-024B-BA8E-53D1E1CC3A0C}" name="stoveproduction_ef_co2_electric_project"/>
    <tableColumn id="252" xr3:uid="{EE0C6DA9-A00E-4940-9427-9B0AFB7B16C8}" name="stoveproduction_ef_ch4_electric_project"/>
    <tableColumn id="253" xr3:uid="{A9EBBD33-C21D-CF47-B59D-C7EF49FC3F27}" name="stoveproduction_ef_n2O_electric_project"/>
    <tableColumn id="254" xr3:uid="{DE3CC6DB-BAF6-EC4B-B5D8-A4E500DCC10F}" name="stoveproduction_ef_co2_pellets_project"/>
    <tableColumn id="255" xr3:uid="{74EB1175-0179-8C4C-A605-FF6E41616820}" name="stoveproduction_ef_ch4_pellets_project"/>
    <tableColumn id="256" xr3:uid="{36C01C68-9751-224C-8232-6B9AD952122D}" name="stoveproduction_ef_n2O_pellets_project"/>
    <tableColumn id="257" xr3:uid="{AAA605DA-BA37-CB46-8D1B-8B727B1C6A3C}" name="feedstockproduction_ef_co2_firewood_project"/>
    <tableColumn id="258" xr3:uid="{668E772E-7431-4F47-8B8B-B94B9BD04830}" name="feedstockproduction_ef_ch4_firewood_project"/>
    <tableColumn id="259" xr3:uid="{0677C4B6-1AA9-9042-9942-63B1E4D619B0}" name="feedstockproduction_ef_n2O_firewood_project"/>
    <tableColumn id="260" xr3:uid="{98136D57-F78A-7B44-BDF0-49F12E100C77}" name="feedstockproduction_ef_co2_charcoal_project"/>
    <tableColumn id="261" xr3:uid="{49AF9314-16ED-DA43-8EF1-D9D2103DCB22}" name="feedstockproduction_ef_ch4_charcoal_project"/>
    <tableColumn id="262" xr3:uid="{8A60F884-DCE6-8641-9F16-B4DDFCAEDED3}" name="feedstockproduction_ef_n2O_charcoal_project"/>
    <tableColumn id="263" xr3:uid="{08BD08DF-FFED-6D44-BFA8-9409C85B1BA6}" name="feedstockproduction_ef_co2_kerosene_project"/>
    <tableColumn id="264" xr3:uid="{EFE32BB5-791A-B442-A375-7AD7D5305AB7}" name="feedstockproduction_ef_ch4_kerosene_project"/>
    <tableColumn id="265" xr3:uid="{BB7CD26A-C9B1-3241-8DB2-995F4B1BF300}" name="feedstockproduction_ef_n2O_kerosene_project"/>
    <tableColumn id="266" xr3:uid="{6C561345-C72B-8646-801E-998EE1571AA5}" name="feedstockproduction_ef_co2_LPG_project"/>
    <tableColumn id="267" xr3:uid="{AF011B8B-5C40-5F4B-AFE8-5676CC4622CB}" name="feedstockproduction_ef_ch4_LPG_project"/>
    <tableColumn id="268" xr3:uid="{8093433E-3C4F-AE46-ACBC-E7C4F836D961}" name="feedstockproduction_ef_n2O_LPG_project"/>
    <tableColumn id="269" xr3:uid="{D1D67511-89BB-4249-9F3F-771B3DD296B6}" name="feedstockproduction_ef_co2_ethanol_project"/>
    <tableColumn id="270" xr3:uid="{CE39561D-CA7C-B049-9A97-D7CA93E2E8BB}" name="feedstockproduction_ef_ch4_ethanol_project"/>
    <tableColumn id="271" xr3:uid="{6BCA32A1-AB08-5648-85E6-C2DB6BCEC7DD}" name="feedstockproduction_ef_n2O_ethanol_project"/>
    <tableColumn id="272" xr3:uid="{29E38851-3B48-BC42-B63A-E6100683C594}" name="feedstockproduction_ef_co2_electric_project"/>
    <tableColumn id="273" xr3:uid="{61A09E6A-A9A6-1745-80DD-7F0931D40EE5}" name="feedstockproduction_ef_ch4_electric_project"/>
    <tableColumn id="274" xr3:uid="{1E246AD4-150C-0549-9B00-787EDB0CB054}" name="feedstockproduction_ef_n2O_electric_project"/>
    <tableColumn id="275" xr3:uid="{B692505A-32B4-D441-907E-E94AE8ADD41B}" name="feedstockproduction_ef_co2_pellets_project"/>
    <tableColumn id="276" xr3:uid="{499BD486-D2A5-F744-B8F2-5AF17AA8BF29}" name="feedstockproduction_ef_ch4_pellets_project"/>
    <tableColumn id="277" xr3:uid="{CFFDAC6B-5F93-2445-9EEA-C0A9BB3C688B}" name="feedstockproduction_ef_n2O_pellets_project"/>
    <tableColumn id="278" xr3:uid="{06433875-2F31-DB45-B417-4B5D763638D5}" name="distribution_ef_co2_firewood_project"/>
    <tableColumn id="279" xr3:uid="{F75D9889-C37E-5443-9FD7-5755B7C6CA14}" name="distribution_ef_ch4_firewood_project"/>
    <tableColumn id="280" xr3:uid="{A860A436-FAEA-6D40-AC0E-6573349AF410}" name="distribution_ef_n2O_firewood_project"/>
    <tableColumn id="281" xr3:uid="{03F41450-549E-5F44-8CFA-09C08D63960A}" name="distribution_ef_co2_charcoal_project"/>
    <tableColumn id="282" xr3:uid="{05A079FD-8C19-5E48-A7BE-1D1574B80655}" name="distribution_ef_ch4_charcoal_project"/>
    <tableColumn id="283" xr3:uid="{B735E637-7535-BE4A-9EA8-8FB010AAA06E}" name="distribution_ef_n2O_charcoal_project"/>
    <tableColumn id="284" xr3:uid="{A48BB47A-9D4B-3949-84EE-9A534E4950A3}" name="distribution_ef_co2_kerosene_project"/>
    <tableColumn id="285" xr3:uid="{53A26A24-3A30-E34D-8204-ABDEE8392440}" name="distribution_ef_ch4_kerosene_project"/>
    <tableColumn id="286" xr3:uid="{8AA7677C-4DAA-204B-81D7-EB4141A78680}" name="distribution_ef_n2O_kerosene_project"/>
    <tableColumn id="287" xr3:uid="{D5C7FEE1-916A-DE43-B055-177D26A38D9E}" name="distribution_ef_co2_LPG_project"/>
    <tableColumn id="288" xr3:uid="{E7B307E7-04C8-E549-BF59-8F5762D1E1F9}" name="distribution_ef_ch4_LPG_project"/>
    <tableColumn id="289" xr3:uid="{3BB291D0-CE72-FE47-B7DB-D52A5344D6B9}" name="distribution_ef_n2O_LPG_project"/>
    <tableColumn id="290" xr3:uid="{DBE0FA11-9FC4-AA43-952D-EC5E193E58D3}" name="distribution_ef_co2_ethanol_project"/>
    <tableColumn id="291" xr3:uid="{58B37B33-8D3D-F947-8BD4-AF5B49D181CA}" name="distribution_ef_ch4_ethanol_project"/>
    <tableColumn id="292" xr3:uid="{306189C1-F288-4643-90BA-DF7B88793C7F}" name="distribution_ef_n2O_ethanol_project"/>
    <tableColumn id="293" xr3:uid="{02F4A9F5-7C8E-604A-A05A-C734A78CECE8}" name="distribution_ef_co2_electric_project"/>
    <tableColumn id="294" xr3:uid="{145A1426-F421-F64C-A8C3-52BC99CA0AC0}" name="distribution_ef_ch4_electric_project"/>
    <tableColumn id="295" xr3:uid="{41D7358D-A1B0-8346-AE11-39F0555FB34A}" name="distribution_ef_n2O_electric_project"/>
    <tableColumn id="296" xr3:uid="{3B506AEE-6CEE-FF4B-A3F3-0C812C83DFFF}" name="distribution_ef_co2_pellets_project"/>
    <tableColumn id="297" xr3:uid="{1EFD830A-ABEF-4A43-8026-BA8075EB9476}" name="distribution_ef_ch4_pellets_project"/>
    <tableColumn id="298" xr3:uid="{C51D7A1C-0028-E442-AFD7-3DB1AB6E999E}" name="distribution_ef_n2O_pellets_project"/>
    <tableColumn id="299" xr3:uid="{87D70AE9-7846-4947-A44D-B0ABFBB3AB63}" name="processing_ef_co2_firewood_project"/>
    <tableColumn id="300" xr3:uid="{80D661D1-944C-4040-8EF2-78E92762D961}" name="processing_ef_ch4_firewood_project"/>
    <tableColumn id="301" xr3:uid="{933EC728-B8FC-FD49-A4B7-7548ECB0A943}" name="processing_ef_n2O_firewood_project"/>
    <tableColumn id="302" xr3:uid="{C18D8BC5-77C0-AE43-A940-EAFD69406D62}" name="processing_ef_co2_charcoal_project"/>
    <tableColumn id="303" xr3:uid="{C53D88DB-DD9A-4041-8A0C-34E4C8F3B4FB}" name="processing_ef_ch4_charcoal_project"/>
    <tableColumn id="304" xr3:uid="{19197429-278B-9A48-B989-F9511DE58C22}" name="processing_ef_n2O_charcoal_project"/>
    <tableColumn id="305" xr3:uid="{AC6DE818-A49A-174E-AF90-BE349BECB47B}" name="processing_ef_co2_kerosene_project"/>
    <tableColumn id="306" xr3:uid="{C2049B38-CBF8-1F45-AAEC-FA3137FE2794}" name="processing_ef_ch4_kerosene_project"/>
    <tableColumn id="307" xr3:uid="{5991CD32-BCCA-174B-9453-EEDD0F9D1016}" name="processing_ef_n2O_kerosene_project"/>
    <tableColumn id="308" xr3:uid="{5FEE450C-3976-E14C-A388-180DD8F1EBAF}" name="processing_ef_co2_LPG_project"/>
    <tableColumn id="309" xr3:uid="{A8B06B9E-C450-FD41-A31C-712F2CCFF65B}" name="processing_ef_ch4_LPG_project"/>
    <tableColumn id="310" xr3:uid="{F86B05FB-06D0-6946-A0EB-753760BB7939}" name="processing_ef_n2O_LPG_project"/>
    <tableColumn id="311" xr3:uid="{DED4FC07-F440-904C-A482-52A3F72EFCE3}" name="processing_ef_co2_ethanol_project"/>
    <tableColumn id="312" xr3:uid="{DAEB9A90-F173-CC4E-A48A-984D282B7EC5}" name="processing_ef_ch4_ethanol_project"/>
    <tableColumn id="313" xr3:uid="{5575CC80-ED6E-334B-952D-7EB045FB2D79}" name="processing_ef_n2O_ethanol_project"/>
    <tableColumn id="314" xr3:uid="{DF08DFE6-4645-1843-892C-571BF76C910D}" name="processing_ef_co2_electric_project"/>
    <tableColumn id="315" xr3:uid="{0C5929A8-4783-E748-B931-A4CC0BA1D866}" name="processing_ef_ch4_electric_project"/>
    <tableColumn id="316" xr3:uid="{CE9645AD-C382-8A46-9F99-1AF974B0726F}" name="processing_ef_n2O_electric_project"/>
    <tableColumn id="317" xr3:uid="{AA5D0D2D-303D-A54D-AEC4-BD0E2411D18A}" name="processing_ef_co2_pellets_project"/>
    <tableColumn id="318" xr3:uid="{59B2925B-D048-D542-B612-22C062460C8C}" name="processing_ef_ch4_pellets_project"/>
    <tableColumn id="319" xr3:uid="{EEB3C90B-8273-6E47-9646-489650AD96B3}" name="processing_ef_n2O_pellets_project"/>
    <tableColumn id="320" xr3:uid="{F5E8C10F-E961-544B-8733-15CD90F42BE1}" name="project_adoption"/>
    <tableColumn id="321" xr3:uid="{2C6EB09B-08A5-DF4A-A693-F09256CBD210}" name="project_usage"/>
    <tableColumn id="322" xr3:uid="{3DBBA8DB-428C-FD46-9F78-5734CE6DC7F9}" name="project_adoption_commercial"/>
    <tableColumn id="323" xr3:uid="{7E099016-9F87-7E4F-AB0E-42ABD7AB9A40}" name="project_usage_commercial"/>
    <tableColumn id="324" xr3:uid="{0778274A-53AA-9A4B-BB14-DE20909886C4}" name="leakage_binary"/>
    <tableColumn id="325" xr3:uid="{7D31603E-E8CD-2847-9DC8-FB317E5236FD}" name="leakage_default"/>
    <tableColumn id="326" xr3:uid="{A2F25F51-DE30-5B4D-8885-437A178009C4}" name="leakage_tCO2e"/>
    <tableColumn id="327" xr3:uid="{2FC00B43-98FB-0F44-A04F-1C5318B932F4}" name="more_than_one_stove_adj"/>
    <tableColumn id="328" xr3:uid="{5BC058DD-E611-4442-A539-B3D96B84A2F3}" name="rebound"/>
    <tableColumn id="329" xr3:uid="{F354D01A-2A7F-ED4D-9CD4-2AAB7C638318}" name="other_tCO2e_reduction"/>
    <tableColumn id="330" xr3:uid="{D41BE58F-D5E7-A641-B33C-7E0F73610E4B}" name="project_stacking"/>
    <tableColumn id="331" xr3:uid="{1B8F3541-45CE-DF43-8F0A-E66E53DEF99C}" name="project_stacking_commercial"/>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0B0F-393B-7C4B-A492-72612A50DD97}">
  <dimension ref="A1:LT446"/>
  <sheetViews>
    <sheetView topLeftCell="BA1" workbookViewId="0">
      <selection activeCell="BD26" sqref="A1:LT446"/>
    </sheetView>
  </sheetViews>
  <sheetFormatPr baseColWidth="10" defaultColWidth="11" defaultRowHeight="16"/>
  <cols>
    <col min="11" max="11" width="31.83203125" customWidth="1"/>
  </cols>
  <sheetData>
    <row r="1" spans="1:332">
      <c r="A1" t="str" cm="1">
        <f t="array" ref="A1:LT446">TRANSPOSE(vertical_input!A1:QD332)</f>
        <v>protocol_type</v>
      </c>
      <c r="B1" t="str">
        <v>protocol_version</v>
      </c>
      <c r="C1" t="str">
        <v>PoA</v>
      </c>
      <c r="D1" t="str">
        <v>protocol_id</v>
      </c>
      <c r="E1" t="str">
        <v>monitoring_period</v>
      </c>
      <c r="F1" t="str">
        <v>stove_year_cohort</v>
      </c>
      <c r="G1" t="str">
        <v>total_verified_credits</v>
      </c>
      <c r="H1" t="str">
        <v>type</v>
      </c>
      <c r="I1" t="str">
        <v>verified_credits</v>
      </c>
      <c r="J1" t="str">
        <v>verified_credits_per_stove</v>
      </c>
      <c r="K1" t="str">
        <v>verified_credits_per_stove_isolating</v>
      </c>
      <c r="L1" t="str">
        <v>stove</v>
      </c>
      <c r="M1" t="str">
        <v>num_countries</v>
      </c>
      <c r="N1" t="str">
        <v>region</v>
      </c>
      <c r="O1" t="str">
        <v>country</v>
      </c>
      <c r="P1" t="str">
        <v>prov_project</v>
      </c>
      <c r="Q1" t="str">
        <v>av_hhsize</v>
      </c>
      <c r="R1" t="str">
        <v>fNRB_project</v>
      </c>
      <c r="S1" t="str">
        <v>mfNRB_bailis</v>
      </c>
      <c r="T1" t="str">
        <v>mofus_fNRB_bailis</v>
      </c>
      <c r="U1" t="str">
        <v>n_devices_domestic</v>
      </c>
      <c r="V1" t="str">
        <v>n_devices_commercial</v>
      </c>
      <c r="W1" t="str">
        <v>project_days</v>
      </c>
      <c r="X1" t="str">
        <v>project_days_commercial</v>
      </c>
      <c r="Y1" t="str">
        <v>stove_days</v>
      </c>
      <c r="Z1" t="str">
        <v>prc_firewood_baseline</v>
      </c>
      <c r="AA1" t="str">
        <v>prc_charcoal_baseline</v>
      </c>
      <c r="AB1" t="str">
        <v>prc_kerosene_baseline</v>
      </c>
      <c r="AC1" t="str">
        <v>prc_lpg_baseline</v>
      </c>
      <c r="AD1" t="str">
        <v>prc_ethanol_baseline</v>
      </c>
      <c r="AE1" t="str">
        <v>prc_electric_baseline</v>
      </c>
      <c r="AF1" t="str">
        <v>prc_pellets_baseline</v>
      </c>
      <c r="AG1" t="str">
        <v>prc_firewood_baseline_commercial</v>
      </c>
      <c r="AH1" t="str">
        <v>prc_charcoal_baseline_commercial</v>
      </c>
      <c r="AI1" t="str">
        <v>prc_kerosene_baseline_commercial</v>
      </c>
      <c r="AJ1" t="str">
        <v>prc_lpg_baseline_commercial</v>
      </c>
      <c r="AK1" t="str">
        <v>prc_ethanol_baseline_commercial</v>
      </c>
      <c r="AL1" t="str">
        <v>prc_electric_baseline_commercial</v>
      </c>
      <c r="AM1" t="str">
        <v>prc_pellets_baseline_commercial</v>
      </c>
      <c r="AN1" t="str">
        <v>kg_firewood_baseline</v>
      </c>
      <c r="AO1" t="str">
        <v>kg_charcoal_baseline</v>
      </c>
      <c r="AP1" t="str">
        <v>kg_kerosene_baseline</v>
      </c>
      <c r="AQ1" t="str">
        <v>kg_lpg_baseline</v>
      </c>
      <c r="AR1" t="str">
        <v>l_ethanol_baseline</v>
      </c>
      <c r="AS1" t="str">
        <v>kWh_electric_baseline</v>
      </c>
      <c r="AT1" t="str">
        <v>kg_pellets_baseline</v>
      </c>
      <c r="AU1" t="str">
        <v>kg_per_liter_kerosene_baseline</v>
      </c>
      <c r="AV1" t="str">
        <v>kg_per_liter_ethanol_baseline</v>
      </c>
      <c r="AW1" t="str">
        <v>kg_firewood_baseline_commercial</v>
      </c>
      <c r="AX1" t="str">
        <v>kg_charcoal_baseline_commercial</v>
      </c>
      <c r="AY1" t="str">
        <v>kg_kerosene_baseline_commercial</v>
      </c>
      <c r="AZ1" t="str">
        <v>kg_lpg_baseline_commercial</v>
      </c>
      <c r="BA1" t="str">
        <v>l_ethanol_baseline_commercial</v>
      </c>
      <c r="BB1" t="str">
        <v>kWh_electric_baseline_commercial</v>
      </c>
      <c r="BC1" t="str">
        <v>kg_pellets_baseline_commercial</v>
      </c>
      <c r="BD1" t="str">
        <v>eff_firewood_baseline</v>
      </c>
      <c r="BE1" t="str">
        <v>eff_charcoal_baseline</v>
      </c>
      <c r="BF1" t="str">
        <v>eff_kerosene_baseline</v>
      </c>
      <c r="BG1" t="str">
        <v>eff_LPG_baseline</v>
      </c>
      <c r="BH1" t="str">
        <v>eff_ethanol_baseline</v>
      </c>
      <c r="BI1" t="str">
        <v>eff_electric_baseline</v>
      </c>
      <c r="BJ1" t="str">
        <v>eff_pellets_baseline</v>
      </c>
      <c r="BK1" t="str">
        <v>eff_firewood_baseline_commercial</v>
      </c>
      <c r="BL1" t="str">
        <v>eff_charcoal_baseline_commercial</v>
      </c>
      <c r="BM1" t="str">
        <v>eff_kerosene_baseline_commercial</v>
      </c>
      <c r="BN1" t="str">
        <v>eff_LPG_baseline_commercial</v>
      </c>
      <c r="BO1" t="str">
        <v>eff_ethanol_baseline_commercial</v>
      </c>
      <c r="BP1" t="str">
        <v>eff_electric_baseline_commercial</v>
      </c>
      <c r="BQ1" t="str">
        <v>eff_pellet_baseline_commercial</v>
      </c>
      <c r="BR1" t="str">
        <v>ncv_firewood_baseline</v>
      </c>
      <c r="BS1" t="str">
        <v>ncv_charcoal_baseline</v>
      </c>
      <c r="BT1" t="str">
        <v>ncv_kerosene_baseline</v>
      </c>
      <c r="BU1" t="str">
        <v>ncv_LPG_baseline</v>
      </c>
      <c r="BV1" t="str">
        <v>ncv_ethanol_baseline</v>
      </c>
      <c r="BW1" t="str">
        <v>ncv_pellets_baseline</v>
      </c>
      <c r="BX1" t="str">
        <v>co2_ef_firewood</v>
      </c>
      <c r="BY1" t="str">
        <v>co2_ef_charcoal</v>
      </c>
      <c r="BZ1" t="str">
        <v>co2_ef_kerosene</v>
      </c>
      <c r="CA1" t="str">
        <v>co2_ef_LPG</v>
      </c>
      <c r="CB1" t="str">
        <v>co2_ef_ethanol</v>
      </c>
      <c r="CC1" t="str">
        <v>co2_ef_electric</v>
      </c>
      <c r="CD1" t="str">
        <v>co2_ef_pellets</v>
      </c>
      <c r="CE1" t="str">
        <v>nonco2_ef_firewood</v>
      </c>
      <c r="CF1" t="str">
        <v>nonco2_ef_charcoal</v>
      </c>
      <c r="CG1" t="str">
        <v>nonco2_ef_kerosene</v>
      </c>
      <c r="CH1" t="str">
        <v>nonco2_ef_LPG</v>
      </c>
      <c r="CI1" t="str">
        <v>nonco2_ef_ethanol</v>
      </c>
      <c r="CJ1" t="str">
        <v>nonco2_ef_electric</v>
      </c>
      <c r="CK1" t="str">
        <v>nonco2_ef_pellets</v>
      </c>
      <c r="CL1" t="str">
        <v>stoveproduction_ef_co2_firewood_baseline</v>
      </c>
      <c r="CM1" t="str">
        <v>stoveproduction_ef_ch4_firewood_baseline</v>
      </c>
      <c r="CN1" t="str">
        <v>stoveproduction_ef_n2O_firewood_baseline</v>
      </c>
      <c r="CO1" t="str">
        <v>stoveproduction_ef_co2_charcoal_baseline</v>
      </c>
      <c r="CP1" t="str">
        <v>stoveproduction_ef_ch4_charcoal_baseline</v>
      </c>
      <c r="CQ1" t="str">
        <v>stoveproduction_ef_n2O_charcoal_baseline</v>
      </c>
      <c r="CR1" t="str">
        <v>stoveproduction_ef_co2_kerosene_baseline</v>
      </c>
      <c r="CS1" t="str">
        <v>stoveproduction_ef_ch4_kerosene_baseline</v>
      </c>
      <c r="CT1" t="str">
        <v>stoveproduction_ef_n2O_kerosene_baseline</v>
      </c>
      <c r="CU1" t="str">
        <v>stoveproduction_ef_co2_LPG_baseline</v>
      </c>
      <c r="CV1" t="str">
        <v>stoveproduction_ef_ch4_LPG_baseline</v>
      </c>
      <c r="CW1" t="str">
        <v>stoveproduction_ef_n2O_LPG_baseline</v>
      </c>
      <c r="CX1" t="str">
        <v>stoveproduction_ef_co2_ethanol_baseline</v>
      </c>
      <c r="CY1" t="str">
        <v>stoveproduction_ef_ch4_ethanol_baseline</v>
      </c>
      <c r="CZ1" t="str">
        <v>stoveproduction_ef_n2O_ethanol_baseline</v>
      </c>
      <c r="DA1" t="str">
        <v>stoveproduction_ef_co2_electric_baseline</v>
      </c>
      <c r="DB1" t="str">
        <v>stoveproduction_ef_ch4_electric_baseline</v>
      </c>
      <c r="DC1" t="str">
        <v>stoveproduction_ef_n2O_electric_baseline</v>
      </c>
      <c r="DD1" t="str">
        <v>stoveproduction_ef_co2_pellets_baseline</v>
      </c>
      <c r="DE1" t="str">
        <v>stoveproduction_ef_ch4_pellets_baseline</v>
      </c>
      <c r="DF1" t="str">
        <v>stoveproduction_ef_n2O_pellets_baseline</v>
      </c>
      <c r="DG1" t="str">
        <v>feedstockproduction_ef_co2_firewood_baseline</v>
      </c>
      <c r="DH1" t="str">
        <v>feedstockproduction_ef_ch4_firewood_baseline</v>
      </c>
      <c r="DI1" t="str">
        <v>feedstockproduction_ef_n2O_firewood_baseline</v>
      </c>
      <c r="DJ1" t="str">
        <v>feedstockproduction_ef_co2_charcoal_baseline</v>
      </c>
      <c r="DK1" t="str">
        <v>feedstockproduction_ef_ch4_charcoal_baseline</v>
      </c>
      <c r="DL1" t="str">
        <v>feedstockproduction_ef_n2O_charcoal_baseline</v>
      </c>
      <c r="DM1" t="str">
        <v>feedstockproduction_ef_co2_kerosene_baseline</v>
      </c>
      <c r="DN1" t="str">
        <v>feedstockproduction_ef_ch4_kerosene_baseline</v>
      </c>
      <c r="DO1" t="str">
        <v>feedstockproduction_ef_n2O_kerosene_baseline</v>
      </c>
      <c r="DP1" t="str">
        <v>feedstockproduction_ef_co2_LPG_baseline</v>
      </c>
      <c r="DQ1" t="str">
        <v>feedstockproduction_ef_ch4_LPG_baseline</v>
      </c>
      <c r="DR1" t="str">
        <v>feedstockproduction_ef_n2O_LPG_baseline</v>
      </c>
      <c r="DS1" t="str">
        <v>feedstockproduction_ef_co2_ethanol_baseline</v>
      </c>
      <c r="DT1" t="str">
        <v>feedstockproduction_ef_ch4_ethanol_baseline</v>
      </c>
      <c r="DU1" t="str">
        <v>feedstockproduction_ef_n2O_ethanol_baseline</v>
      </c>
      <c r="DV1" t="str">
        <v>feedstockproduction_ef_co2_electric_baseline</v>
      </c>
      <c r="DW1" t="str">
        <v>feedstockproduction_ef_ch4_electric_baseline</v>
      </c>
      <c r="DX1" t="str">
        <v>feedstockproduction_ef_n2O_electric_baseline</v>
      </c>
      <c r="DY1" t="str">
        <v>feedstockproduction_ef_co2_pellets_baseline</v>
      </c>
      <c r="DZ1" t="str">
        <v>feedstockproduction_ef_ch4_pellets_baseline</v>
      </c>
      <c r="EA1" t="str">
        <v>feedstockproduction_ef_n2O_pellets_baseline</v>
      </c>
      <c r="EB1" t="str">
        <v>distribution_ef_co2_firewood_baseline</v>
      </c>
      <c r="EC1" t="str">
        <v>distribution_ef_ch4_firewood_baseline</v>
      </c>
      <c r="ED1" t="str">
        <v>distribution_ef_n2O_firewood_baseline</v>
      </c>
      <c r="EE1" t="str">
        <v>distribution_ef_co2_charcoal_baseline</v>
      </c>
      <c r="EF1" t="str">
        <v>distribution_ef_ch4_charcoal_baseline</v>
      </c>
      <c r="EG1" t="str">
        <v>distribution_ef_n2O_charcoal_baseline</v>
      </c>
      <c r="EH1" t="str">
        <v>distribution_ef_co2_kerosene_baseline</v>
      </c>
      <c r="EI1" t="str">
        <v>distribution_ef_ch4_kerosene_baseline</v>
      </c>
      <c r="EJ1" t="str">
        <v>distribution_ef_n2O_kerosene_baseline</v>
      </c>
      <c r="EK1" t="str">
        <v>distribution_ef_co2_LPG_baseline</v>
      </c>
      <c r="EL1" t="str">
        <v>distribution_ef_ch4_LPG_baseline</v>
      </c>
      <c r="EM1" t="str">
        <v>distribution_ef_n2O_LPG_baseline</v>
      </c>
      <c r="EN1" t="str">
        <v>distribution_ef_co2_ethanol_baseline</v>
      </c>
      <c r="EO1" t="str">
        <v>distribution_ef_ch4_ethanol_baseline</v>
      </c>
      <c r="EP1" t="str">
        <v>distribution_ef_n2O_ethanol_baseline</v>
      </c>
      <c r="EQ1" t="str">
        <v>distribution_ef_co2_electric_baseline</v>
      </c>
      <c r="ER1" t="str">
        <v>distribution_ef_ch4_electric_baseline</v>
      </c>
      <c r="ES1" t="str">
        <v>distribution_ef_n2O_electric_baseline</v>
      </c>
      <c r="ET1" t="str">
        <v>distribution_ef_co2_pellets_baseline</v>
      </c>
      <c r="EU1" t="str">
        <v>distribution_ef_ch4_pellets_baseline</v>
      </c>
      <c r="EV1" t="str">
        <v>distribution_ef_n2O_pellets_baseline</v>
      </c>
      <c r="EW1" t="str">
        <v>processing_ef_co2_firewood_baseline</v>
      </c>
      <c r="EX1" t="str">
        <v>processing_ef_ch4_firewood_baseline</v>
      </c>
      <c r="EY1" t="str">
        <v>processing_ef_n2O_firewood_baseline</v>
      </c>
      <c r="EZ1" t="str">
        <v>processing_ef_co2_charcoal_baseline</v>
      </c>
      <c r="FA1" t="str">
        <v>processing_ef_ch4_charcoal_baseline</v>
      </c>
      <c r="FB1" t="str">
        <v>processing_ef_n2O_charcoal_baseline</v>
      </c>
      <c r="FC1" t="str">
        <v>processing_ef_co2_kerosene_baseline</v>
      </c>
      <c r="FD1" t="str">
        <v>processing_ef_ch4_kerosene_baseline</v>
      </c>
      <c r="FE1" t="str">
        <v>processing_ef_n2O_kerosene_baseline</v>
      </c>
      <c r="FF1" t="str">
        <v>processing_ef_co2_LPG_baseline</v>
      </c>
      <c r="FG1" t="str">
        <v>processing_ef_ch4_LPG_baseline</v>
      </c>
      <c r="FH1" t="str">
        <v>processing_ef_n2O_LPG_baseline</v>
      </c>
      <c r="FI1" t="str">
        <v>processing_ef_co2_ethanol_baseline</v>
      </c>
      <c r="FJ1" t="str">
        <v>processing_ef_ch4_ethanol_baseline</v>
      </c>
      <c r="FK1" t="str">
        <v>processing_ef_n2O_ethanol_baseline</v>
      </c>
      <c r="FL1" t="str">
        <v>processing_ef_co2_electric_baseline</v>
      </c>
      <c r="FM1" t="str">
        <v>processing_ef_ch4_electric_baseline</v>
      </c>
      <c r="FN1" t="str">
        <v>processing_ef_n2O_electric_baseline</v>
      </c>
      <c r="FO1" t="str">
        <v>processing_ef_co2_pellets_baseline</v>
      </c>
      <c r="FP1" t="str">
        <v>processing_ef_ch4_pellets_baseline</v>
      </c>
      <c r="FQ1" t="str">
        <v>processing_ef_n2O_pellets_baseline</v>
      </c>
      <c r="FR1" t="str">
        <v>prc_firewood_project</v>
      </c>
      <c r="FS1" t="str">
        <v>prc_charcoal_project</v>
      </c>
      <c r="FT1" t="str">
        <v>prc_kerosene_project</v>
      </c>
      <c r="FU1" t="str">
        <v>prc_lpg_project</v>
      </c>
      <c r="FV1" t="str">
        <v>prc_ethanol_project</v>
      </c>
      <c r="FW1" t="str">
        <v>prc_electric_project</v>
      </c>
      <c r="FX1" t="str">
        <v>prc_pellets_project</v>
      </c>
      <c r="FY1" t="str">
        <v>kg_firewood_project</v>
      </c>
      <c r="FZ1" t="str">
        <v>kg_charcoal_project</v>
      </c>
      <c r="GA1" t="str">
        <v>kg_kerosene_project</v>
      </c>
      <c r="GB1" t="str">
        <v>kg_lpg_project</v>
      </c>
      <c r="GC1" t="str">
        <v>l_ethanol_project</v>
      </c>
      <c r="GD1" t="str">
        <v>kg_per_liter_ethanol_project</v>
      </c>
      <c r="GE1" t="str">
        <v>kWh_electric_project</v>
      </c>
      <c r="GF1" t="str">
        <v>kg_pellets_project</v>
      </c>
      <c r="GG1" t="str">
        <v>prc_firewood_project_commercial</v>
      </c>
      <c r="GH1" t="str">
        <v>prc_charcoal_project_commercial</v>
      </c>
      <c r="GI1" t="str">
        <v>prc_kerosene_project_commercial</v>
      </c>
      <c r="GJ1" t="str">
        <v>prc_lpg_project_commercial</v>
      </c>
      <c r="GK1" t="str">
        <v>prc_electric_project_commercial</v>
      </c>
      <c r="GL1" t="str">
        <v>prc_ethanol_project_commercial</v>
      </c>
      <c r="GM1" t="str">
        <v>prc_pellets_project_commercial</v>
      </c>
      <c r="GN1" t="str">
        <v>kg_firewood_project_commercial</v>
      </c>
      <c r="GO1" t="str">
        <v>kg_charcoal_project_commercial</v>
      </c>
      <c r="GP1" t="str">
        <v>kg_kerosene_project_commercial</v>
      </c>
      <c r="GQ1" t="str">
        <v>kg_lpg_project_commercial</v>
      </c>
      <c r="GR1" t="str">
        <v>l_ethanol_project_commercial</v>
      </c>
      <c r="GS1" t="str">
        <v>kWh_electric_project_commercial</v>
      </c>
      <c r="GT1" t="str">
        <v>kg_pellets_project_commercial</v>
      </c>
      <c r="GU1" t="str">
        <v>eff_firewood_project</v>
      </c>
      <c r="GV1" t="str">
        <v>eff_charcoal_project</v>
      </c>
      <c r="GW1" t="str">
        <v>eff_kerosene_project</v>
      </c>
      <c r="GX1" t="str">
        <v>eff_LPG_project</v>
      </c>
      <c r="GY1" t="str">
        <v>eff_ethanol_project</v>
      </c>
      <c r="GZ1" t="str">
        <v>eff_electric_project</v>
      </c>
      <c r="HA1" t="str">
        <v>eff_pellet_project</v>
      </c>
      <c r="HB1" t="str">
        <v>eff_firewood_project_commercial</v>
      </c>
      <c r="HC1" t="str">
        <v>eff_charcoal_project_commercial</v>
      </c>
      <c r="HD1" t="str">
        <v>eff_kerosene_project_commercial</v>
      </c>
      <c r="HE1" t="str">
        <v>eff_LPG_project_commercial</v>
      </c>
      <c r="HF1" t="str">
        <v>eff_ethanol_project_commercial</v>
      </c>
      <c r="HG1" t="str">
        <v>eff_electric_project_commercial</v>
      </c>
      <c r="HH1" t="str">
        <v>eff_pellet_project_commercial</v>
      </c>
      <c r="HI1" t="str">
        <v>ncv_firewood_project</v>
      </c>
      <c r="HJ1" t="str">
        <v>ncv_charcoal_project</v>
      </c>
      <c r="HK1" t="str">
        <v>ncv_kerosene_project</v>
      </c>
      <c r="HL1" t="str">
        <v>ncv_LPG_project</v>
      </c>
      <c r="HM1" t="str">
        <v>ncv_ethanol_project</v>
      </c>
      <c r="HN1" t="str">
        <v>ncv_pellets_project</v>
      </c>
      <c r="HO1" t="str">
        <v>co2_ef_firewood_project</v>
      </c>
      <c r="HP1" t="str">
        <v>co2_ef_charcoal_project</v>
      </c>
      <c r="HQ1" t="str">
        <v>co2_ef_kerosene_project</v>
      </c>
      <c r="HR1" t="str">
        <v>co2_ef_LPG_project</v>
      </c>
      <c r="HS1" t="str">
        <v>co2_ef_ethanol_project</v>
      </c>
      <c r="HT1" t="str">
        <v>co2_ef_electric_project</v>
      </c>
      <c r="HU1" t="str">
        <v>co2_ef_pellets_project</v>
      </c>
      <c r="HV1" t="str">
        <v>nonco2_ef_firewood_project</v>
      </c>
      <c r="HW1" t="str">
        <v>nonco2_ef_charcoal_project</v>
      </c>
      <c r="HX1" t="str">
        <v>nonco2_ef_kerosene_project</v>
      </c>
      <c r="HY1" t="str">
        <v>nonco2_ef_LPG_project</v>
      </c>
      <c r="HZ1" t="str">
        <v>nonco2_ef_ethanol_project</v>
      </c>
      <c r="IA1" t="str">
        <v>nonco2_ef_electric_project</v>
      </c>
      <c r="IB1" t="str">
        <v>nonco2_ef_pellets_project</v>
      </c>
      <c r="IC1" t="str">
        <v>stoveproduction_ef_co2_firewood_project</v>
      </c>
      <c r="ID1" t="str">
        <v>stoveproduction_ef_ch4_firewood_project</v>
      </c>
      <c r="IE1" t="str">
        <v>stoveproduction_ef_n2O_firewood_project</v>
      </c>
      <c r="IF1" t="str">
        <v>stoveproduction_ef_co2_charcoal_project</v>
      </c>
      <c r="IG1" t="str">
        <v>stoveproduction_ef_ch4_charcoal_project</v>
      </c>
      <c r="IH1" t="str">
        <v>stoveproduction_ef_n2O_charcoal_project</v>
      </c>
      <c r="II1" t="str">
        <v>stoveproduction_ef_co2_kerosene_project</v>
      </c>
      <c r="IJ1" t="str">
        <v>stoveproduction_ef_ch4_kerosene_project</v>
      </c>
      <c r="IK1" t="str">
        <v>stoveproduction_ef_n2O_kerosene_project</v>
      </c>
      <c r="IL1" t="str">
        <v>stoveproduction_ef_co2_LPG_project</v>
      </c>
      <c r="IM1" t="str">
        <v>stoveproduction_ef_ch4_LPG_project</v>
      </c>
      <c r="IN1" t="str">
        <v>stoveproduction_ef_n2O_LPG_project</v>
      </c>
      <c r="IO1" t="str">
        <v>stoveproduction_ef_co2_ethanol_project</v>
      </c>
      <c r="IP1" t="str">
        <v>stoveproduction_ef_ch4_ethanol_project</v>
      </c>
      <c r="IQ1" t="str">
        <v>stoveproduction_ef_n2O_ethanol_project</v>
      </c>
      <c r="IR1" t="str">
        <v>stoveproduction_ef_co2_electric_project</v>
      </c>
      <c r="IS1" t="str">
        <v>stoveproduction_ef_ch4_electric_project</v>
      </c>
      <c r="IT1" t="str">
        <v>stoveproduction_ef_n2O_electric_project</v>
      </c>
      <c r="IU1" t="str">
        <v>stoveproduction_ef_co2_pellets_project</v>
      </c>
      <c r="IV1" t="str">
        <v>stoveproduction_ef_ch4_pellets_project</v>
      </c>
      <c r="IW1" t="str">
        <v>stoveproduction_ef_n2O_pellets_project</v>
      </c>
      <c r="IX1" t="str">
        <v>feedstockproduction_ef_co2_firewood_project</v>
      </c>
      <c r="IY1" t="str">
        <v>feedstockproduction_ef_ch4_firewood_project</v>
      </c>
      <c r="IZ1" t="str">
        <v>feedstockproduction_ef_n2O_firewood_project</v>
      </c>
      <c r="JA1" t="str">
        <v>feedstockproduction_ef_co2_charcoal_project</v>
      </c>
      <c r="JB1" t="str">
        <v>feedstockproduction_ef_ch4_charcoal_project</v>
      </c>
      <c r="JC1" t="str">
        <v>feedstockproduction_ef_n2O_charcoal_project</v>
      </c>
      <c r="JD1" t="str">
        <v>feedstockproduction_ef_co2_kerosene_project</v>
      </c>
      <c r="JE1" t="str">
        <v>feedstockproduction_ef_ch4_kerosene_project</v>
      </c>
      <c r="JF1" t="str">
        <v>feedstockproduction_ef_n2O_kerosene_project</v>
      </c>
      <c r="JG1" t="str">
        <v>feedstockproduction_ef_co2_LPG_project</v>
      </c>
      <c r="JH1" t="str">
        <v>feedstockproduction_ef_ch4_LPG_project</v>
      </c>
      <c r="JI1" t="str">
        <v>feedstockproduction_ef_n2O_LPG_project</v>
      </c>
      <c r="JJ1" t="str">
        <v>feedstockproduction_ef_co2_ethanol_project</v>
      </c>
      <c r="JK1" t="str">
        <v>feedstockproduction_ef_ch4_ethanol_project</v>
      </c>
      <c r="JL1" t="str">
        <v>feedstockproduction_ef_n2O_ethanol_project</v>
      </c>
      <c r="JM1" t="str">
        <v>feedstockproduction_ef_co2_electric_project</v>
      </c>
      <c r="JN1" t="str">
        <v>feedstockproduction_ef_ch4_electric_project</v>
      </c>
      <c r="JO1" t="str">
        <v>feedstockproduction_ef_n2O_electric_project</v>
      </c>
      <c r="JP1" t="str">
        <v>feedstockproduction_ef_co2_pellets_project</v>
      </c>
      <c r="JQ1" t="str">
        <v>feedstockproduction_ef_ch4_pellets_project</v>
      </c>
      <c r="JR1" t="str">
        <v>feedstockproduction_ef_n2O_pellets_project</v>
      </c>
      <c r="JS1" t="str">
        <v>distribution_ef_co2_firewood_project</v>
      </c>
      <c r="JT1" t="str">
        <v>distribution_ef_ch4_firewood_project</v>
      </c>
      <c r="JU1" t="str">
        <v>distribution_ef_n2O_firewood_project</v>
      </c>
      <c r="JV1" t="str">
        <v>distribution_ef_co2_charcoal_project</v>
      </c>
      <c r="JW1" t="str">
        <v>distribution_ef_ch4_charcoal_project</v>
      </c>
      <c r="JX1" t="str">
        <v>distribution_ef_n2O_charcoal_project</v>
      </c>
      <c r="JY1" t="str">
        <v>distribution_ef_co2_kerosene_project</v>
      </c>
      <c r="JZ1" t="str">
        <v>distribution_ef_ch4_kerosene_project</v>
      </c>
      <c r="KA1" t="str">
        <v>distribution_ef_n2O_kerosene_project</v>
      </c>
      <c r="KB1" t="str">
        <v>distribution_ef_co2_LPG_project</v>
      </c>
      <c r="KC1" t="str">
        <v>distribution_ef_ch4_LPG_project</v>
      </c>
      <c r="KD1" t="str">
        <v>distribution_ef_n2O_LPG_project</v>
      </c>
      <c r="KE1" t="str">
        <v>distribution_ef_co2_ethanol_project</v>
      </c>
      <c r="KF1" t="str">
        <v>distribution_ef_ch4_ethanol_project</v>
      </c>
      <c r="KG1" t="str">
        <v>distribution_ef_n2O_ethanol_project</v>
      </c>
      <c r="KH1" t="str">
        <v>distribution_ef_co2_electric_project</v>
      </c>
      <c r="KI1" t="str">
        <v>distribution_ef_ch4_electric_project</v>
      </c>
      <c r="KJ1" t="str">
        <v>distribution_ef_n2O_electric_project</v>
      </c>
      <c r="KK1" t="str">
        <v>distribution_ef_co2_pellets_project</v>
      </c>
      <c r="KL1" t="str">
        <v>distribution_ef_ch4_pellets_project</v>
      </c>
      <c r="KM1" t="str">
        <v>distribution_ef_n2O_pellets_project</v>
      </c>
      <c r="KN1" t="str">
        <v>processing_ef_co2_firewood_project</v>
      </c>
      <c r="KO1" t="str">
        <v>processing_ef_ch4_firewood_project</v>
      </c>
      <c r="KP1" t="str">
        <v>processing_ef_n2O_firewood_project</v>
      </c>
      <c r="KQ1" t="str">
        <v>processing_ef_co2_charcoal_project</v>
      </c>
      <c r="KR1" t="str">
        <v>processing_ef_ch4_charcoal_project</v>
      </c>
      <c r="KS1" t="str">
        <v>processing_ef_n2O_charcoal_project</v>
      </c>
      <c r="KT1" t="str">
        <v>processing_ef_co2_kerosene_project</v>
      </c>
      <c r="KU1" t="str">
        <v>processing_ef_ch4_kerosene_project</v>
      </c>
      <c r="KV1" t="str">
        <v>processing_ef_n2O_kerosene_project</v>
      </c>
      <c r="KW1" t="str">
        <v>processing_ef_co2_LPG_project</v>
      </c>
      <c r="KX1" t="str">
        <v>processing_ef_ch4_LPG_project</v>
      </c>
      <c r="KY1" t="str">
        <v>processing_ef_n2O_LPG_project</v>
      </c>
      <c r="KZ1" t="str">
        <v>processing_ef_co2_ethanol_project</v>
      </c>
      <c r="LA1" t="str">
        <v>processing_ef_ch4_ethanol_project</v>
      </c>
      <c r="LB1" t="str">
        <v>processing_ef_n2O_ethanol_project</v>
      </c>
      <c r="LC1" t="str">
        <v>processing_ef_co2_electric_project</v>
      </c>
      <c r="LD1" t="str">
        <v>processing_ef_ch4_electric_project</v>
      </c>
      <c r="LE1" t="str">
        <v>processing_ef_n2O_electric_project</v>
      </c>
      <c r="LF1" t="str">
        <v>processing_ef_co2_pellets_project</v>
      </c>
      <c r="LG1" t="str">
        <v>processing_ef_ch4_pellets_project</v>
      </c>
      <c r="LH1" t="str">
        <v>processing_ef_n2O_pellets_project</v>
      </c>
      <c r="LI1" t="str">
        <v>project_adoption</v>
      </c>
      <c r="LJ1" t="str">
        <v>project_usage</v>
      </c>
      <c r="LK1" t="str">
        <v>project_adoption_commercial</v>
      </c>
      <c r="LL1" t="str">
        <v>project_usage_commercial</v>
      </c>
      <c r="LM1" t="str">
        <v>leakage_binary</v>
      </c>
      <c r="LN1" t="str">
        <v>leakage_default</v>
      </c>
      <c r="LO1" t="str">
        <v>leakage_tCO2e</v>
      </c>
      <c r="LP1" t="str">
        <v>more_than_one_stove_adj</v>
      </c>
      <c r="LQ1" t="str">
        <v>rebound</v>
      </c>
      <c r="LR1" t="str">
        <v>other_tCO2e_reduction</v>
      </c>
      <c r="LS1" t="str">
        <v>project_stacking</v>
      </c>
      <c r="LT1" t="str">
        <v>project_stacking_commercial</v>
      </c>
    </row>
    <row r="2" spans="1:332">
      <c r="A2" t="str">
        <v>Units</v>
      </c>
      <c r="B2">
        <v>0</v>
      </c>
      <c r="C2">
        <v>0</v>
      </c>
      <c r="D2">
        <v>0</v>
      </c>
      <c r="E2">
        <v>0</v>
      </c>
      <c r="F2">
        <v>0</v>
      </c>
      <c r="G2" t="str">
        <v>tCO2e</v>
      </c>
      <c r="H2">
        <v>0</v>
      </c>
      <c r="I2" t="str">
        <v>tCO2e</v>
      </c>
      <c r="J2" t="str">
        <v>tCO2e/stove/day</v>
      </c>
      <c r="K2">
        <v>0</v>
      </c>
      <c r="L2">
        <v>0</v>
      </c>
      <c r="M2" t="str">
        <v>countries</v>
      </c>
      <c r="N2">
        <v>0</v>
      </c>
      <c r="O2">
        <v>0</v>
      </c>
      <c r="P2">
        <v>0</v>
      </c>
      <c r="Q2" t="str">
        <v>individuals</v>
      </c>
      <c r="R2" t="str">
        <v>%</v>
      </c>
      <c r="S2" t="str">
        <v>%</v>
      </c>
      <c r="T2" t="str">
        <v>%</v>
      </c>
      <c r="U2" t="str">
        <v>domestic stoves</v>
      </c>
      <c r="V2" t="str">
        <v>commercial stoves</v>
      </c>
      <c r="W2" t="str">
        <v>days</v>
      </c>
      <c r="X2" t="str">
        <v>days</v>
      </c>
      <c r="Y2" t="str">
        <v>stove_days</v>
      </c>
      <c r="Z2" t="str">
        <v>%</v>
      </c>
      <c r="AA2" t="str">
        <v>%</v>
      </c>
      <c r="AB2" t="str">
        <v>%</v>
      </c>
      <c r="AC2" t="str">
        <v>%</v>
      </c>
      <c r="AD2" t="str">
        <v>%</v>
      </c>
      <c r="AE2" t="str">
        <v>%</v>
      </c>
      <c r="AF2" t="str">
        <v>%</v>
      </c>
      <c r="AG2" t="str">
        <v>%</v>
      </c>
      <c r="AH2" t="str">
        <v>%</v>
      </c>
      <c r="AI2" t="str">
        <v>%</v>
      </c>
      <c r="AJ2" t="str">
        <v>%</v>
      </c>
      <c r="AK2" t="str">
        <v>%</v>
      </c>
      <c r="AL2" t="str">
        <v>%</v>
      </c>
      <c r="AM2" t="str">
        <v>%</v>
      </c>
      <c r="AN2" t="str">
        <v>kgs per day</v>
      </c>
      <c r="AO2" t="str">
        <v>kgs per day</v>
      </c>
      <c r="AP2" t="str">
        <v>kgs per day</v>
      </c>
      <c r="AQ2" t="str">
        <v>kgs per day</v>
      </c>
      <c r="AR2" t="str">
        <v>liters per day</v>
      </c>
      <c r="AS2" t="str">
        <v>kWh per day</v>
      </c>
      <c r="AT2" t="str">
        <v>kgs per day</v>
      </c>
      <c r="AU2" t="str">
        <v>kgs per liter kerosene</v>
      </c>
      <c r="AV2" t="str">
        <v>kgs per liter ethanol</v>
      </c>
      <c r="AW2" t="str">
        <v>kgs per day</v>
      </c>
      <c r="AX2" t="str">
        <v>kgs per day</v>
      </c>
      <c r="AY2" t="str">
        <v>kgs per day</v>
      </c>
      <c r="AZ2" t="str">
        <v>kgs per day</v>
      </c>
      <c r="BA2" t="str">
        <v>liters per day</v>
      </c>
      <c r="BB2" t="str">
        <v>kWh per day</v>
      </c>
      <c r="BC2" t="str">
        <v>kgs per day</v>
      </c>
      <c r="BD2" t="str">
        <v>%</v>
      </c>
      <c r="BE2" t="str">
        <v>%</v>
      </c>
      <c r="BF2" t="str">
        <v>%</v>
      </c>
      <c r="BG2" t="str">
        <v>%</v>
      </c>
      <c r="BH2" t="str">
        <v>%</v>
      </c>
      <c r="BI2" t="str">
        <v>%</v>
      </c>
      <c r="BJ2" t="str">
        <v>%</v>
      </c>
      <c r="BK2" t="str">
        <v>%</v>
      </c>
      <c r="BL2" t="str">
        <v>%</v>
      </c>
      <c r="BM2" t="str">
        <v>%</v>
      </c>
      <c r="BN2" t="str">
        <v>%</v>
      </c>
      <c r="BO2" t="str">
        <v>%</v>
      </c>
      <c r="BP2" t="str">
        <v>%</v>
      </c>
      <c r="BQ2" t="str">
        <v>%</v>
      </c>
      <c r="BR2" t="str">
        <v>TJ/tonne</v>
      </c>
      <c r="BS2" t="str">
        <v>TJ/tonne</v>
      </c>
      <c r="BT2" t="str">
        <v>TJ/tonne</v>
      </c>
      <c r="BU2" t="str">
        <v>TJ/tonne</v>
      </c>
      <c r="BV2" t="str">
        <v>TJ/tonne</v>
      </c>
      <c r="BW2" t="str">
        <v>TJ/tonne</v>
      </c>
      <c r="BX2" t="str">
        <v>tCO2/TJ</v>
      </c>
      <c r="BY2" t="str">
        <v>tCO2/TJ</v>
      </c>
      <c r="BZ2" t="str">
        <v>tCO2/TJ</v>
      </c>
      <c r="CA2" t="str">
        <v>tCO2/TJ</v>
      </c>
      <c r="CB2" t="str">
        <v>tCO2/TJ</v>
      </c>
      <c r="CC2" t="str">
        <v>tCO2/TJ</v>
      </c>
      <c r="CD2" t="str">
        <v>tCO2/TJ</v>
      </c>
      <c r="CE2" t="str">
        <v>tCO2e/TJ</v>
      </c>
      <c r="CF2" t="str">
        <v>tCO2e/TJ</v>
      </c>
      <c r="CG2" t="str">
        <v>tCO2e/TJ</v>
      </c>
      <c r="CH2" t="str">
        <v>tCO2e/TJ</v>
      </c>
      <c r="CI2" t="str">
        <v>tCO2e/TJ</v>
      </c>
      <c r="CJ2" t="str">
        <v>tCO2e/TJ</v>
      </c>
      <c r="CK2" t="str">
        <v>tCO2e/TJ</v>
      </c>
      <c r="CL2" t="str">
        <v>tCO2/TJ</v>
      </c>
      <c r="CM2" t="str">
        <v>tCH4/TJ</v>
      </c>
      <c r="CN2" t="str">
        <v>tN2O/TJ</v>
      </c>
      <c r="CO2" t="str">
        <v>tCO2/TJ</v>
      </c>
      <c r="CP2" t="str">
        <v>tCH4/TJ</v>
      </c>
      <c r="CQ2" t="str">
        <v>tN2O/TJ</v>
      </c>
      <c r="CR2" t="str">
        <v>tCO2/TJ</v>
      </c>
      <c r="CS2" t="str">
        <v>tCH4/TJ</v>
      </c>
      <c r="CT2" t="str">
        <v>tN2O/TJ</v>
      </c>
      <c r="CU2" t="str">
        <v>tCO2/TJ</v>
      </c>
      <c r="CV2" t="str">
        <v>tCH4/TJ</v>
      </c>
      <c r="CW2" t="str">
        <v>tN2O/TJ</v>
      </c>
      <c r="CX2" t="str">
        <v>tCO2/TJ</v>
      </c>
      <c r="CY2" t="str">
        <v>tCH4/TJ</v>
      </c>
      <c r="CZ2" t="str">
        <v>tN2O/TJ</v>
      </c>
      <c r="DA2" t="str">
        <v>tCO2/TJ</v>
      </c>
      <c r="DB2" t="str">
        <v>tCH4/TJ</v>
      </c>
      <c r="DC2" t="str">
        <v>tN2O/TJ</v>
      </c>
      <c r="DD2" t="str">
        <v>tCO2/TJ</v>
      </c>
      <c r="DE2" t="str">
        <v>tCH4/TJ</v>
      </c>
      <c r="DF2" t="str">
        <v>tN2O/TJ</v>
      </c>
      <c r="DG2" t="str">
        <v>tCO2/TJ</v>
      </c>
      <c r="DH2" t="str">
        <v>tCH4/TJ</v>
      </c>
      <c r="DI2" t="str">
        <v>tN2O/TJ</v>
      </c>
      <c r="DJ2" t="str">
        <v>tCO2/TJ</v>
      </c>
      <c r="DK2" t="str">
        <v>tCH4/TJ</v>
      </c>
      <c r="DL2" t="str">
        <v>tN2O/TJ</v>
      </c>
      <c r="DM2" t="str">
        <v>tCO2/TJ</v>
      </c>
      <c r="DN2" t="str">
        <v>tCH4/TJ</v>
      </c>
      <c r="DO2" t="str">
        <v>tN2O/TJ</v>
      </c>
      <c r="DP2" t="str">
        <v>tCO2/TJ</v>
      </c>
      <c r="DQ2" t="str">
        <v>tCH4/TJ</v>
      </c>
      <c r="DR2" t="str">
        <v>tN2O/TJ</v>
      </c>
      <c r="DS2" t="str">
        <v>tCO2/TJ</v>
      </c>
      <c r="DT2" t="str">
        <v>tCH4/TJ</v>
      </c>
      <c r="DU2" t="str">
        <v>tN2O/TJ</v>
      </c>
      <c r="DV2" t="str">
        <v>tCO2/TJ</v>
      </c>
      <c r="DW2" t="str">
        <v>tCH4/TJ</v>
      </c>
      <c r="DX2" t="str">
        <v>tN2O/TJ</v>
      </c>
      <c r="DY2" t="str">
        <v>tCO2/TJ</v>
      </c>
      <c r="DZ2" t="str">
        <v>tCH4/TJ</v>
      </c>
      <c r="EA2" t="str">
        <v>tN2O/TJ</v>
      </c>
      <c r="EB2" t="str">
        <v>tCO2/TJ</v>
      </c>
      <c r="EC2" t="str">
        <v>tCH4/TJ</v>
      </c>
      <c r="ED2" t="str">
        <v>tN2O/TJ</v>
      </c>
      <c r="EE2" t="str">
        <v>tCO2/TJ</v>
      </c>
      <c r="EF2" t="str">
        <v>tCH4/TJ</v>
      </c>
      <c r="EG2" t="str">
        <v>tN2O/TJ</v>
      </c>
      <c r="EH2" t="str">
        <v>tCO2/TJ</v>
      </c>
      <c r="EI2" t="str">
        <v>tCH4/TJ</v>
      </c>
      <c r="EJ2" t="str">
        <v>tN2O/TJ</v>
      </c>
      <c r="EK2" t="str">
        <v>tCO2/TJ</v>
      </c>
      <c r="EL2" t="str">
        <v>tCH4/TJ</v>
      </c>
      <c r="EM2" t="str">
        <v>tN2O/TJ</v>
      </c>
      <c r="EN2" t="str">
        <v>tCO2/TJ</v>
      </c>
      <c r="EO2" t="str">
        <v>tCH4/TJ</v>
      </c>
      <c r="EP2" t="str">
        <v>tN2O/TJ</v>
      </c>
      <c r="EQ2" t="str">
        <v>tCO2/TJ</v>
      </c>
      <c r="ER2" t="str">
        <v>tCH4/TJ</v>
      </c>
      <c r="ES2" t="str">
        <v>tN2O/TJ</v>
      </c>
      <c r="ET2" t="str">
        <v>tCO2/TJ</v>
      </c>
      <c r="EU2" t="str">
        <v>tCH4/TJ</v>
      </c>
      <c r="EV2" t="str">
        <v>tN2O/TJ</v>
      </c>
      <c r="EW2" t="str">
        <v>tCO2/TJ</v>
      </c>
      <c r="EX2" t="str">
        <v>tCH4/TJ</v>
      </c>
      <c r="EY2" t="str">
        <v>tN2O/TJ</v>
      </c>
      <c r="EZ2" t="str">
        <v>tCO2/TJ</v>
      </c>
      <c r="FA2" t="str">
        <v>tCH4/TJ</v>
      </c>
      <c r="FB2" t="str">
        <v>tN2O/TJ</v>
      </c>
      <c r="FC2" t="str">
        <v>tCO2/TJ</v>
      </c>
      <c r="FD2" t="str">
        <v>tCH4/TJ</v>
      </c>
      <c r="FE2" t="str">
        <v>tN2O/TJ</v>
      </c>
      <c r="FF2" t="str">
        <v>tCO2/TJ</v>
      </c>
      <c r="FG2" t="str">
        <v>tCH4/TJ</v>
      </c>
      <c r="FH2" t="str">
        <v>tN2O/TJ</v>
      </c>
      <c r="FI2" t="str">
        <v>tCO2/TJ</v>
      </c>
      <c r="FJ2" t="str">
        <v>tCH4/TJ</v>
      </c>
      <c r="FK2" t="str">
        <v>tN2O/TJ</v>
      </c>
      <c r="FL2" t="str">
        <v>tCO2/TJ</v>
      </c>
      <c r="FM2" t="str">
        <v>tCH4/TJ</v>
      </c>
      <c r="FN2" t="str">
        <v>tN2O/TJ</v>
      </c>
      <c r="FO2" t="str">
        <v>tCO2/TJ</v>
      </c>
      <c r="FP2" t="str">
        <v>tCH4/TJ</v>
      </c>
      <c r="FQ2" t="str">
        <v>tN2O/TJ</v>
      </c>
      <c r="FR2" t="str">
        <v>%</v>
      </c>
      <c r="FS2" t="str">
        <v>%</v>
      </c>
      <c r="FT2" t="str">
        <v>%</v>
      </c>
      <c r="FU2" t="str">
        <v>%</v>
      </c>
      <c r="FV2" t="str">
        <v>%</v>
      </c>
      <c r="FW2" t="str">
        <v>%</v>
      </c>
      <c r="FX2" t="str">
        <v>%</v>
      </c>
      <c r="FY2" t="str">
        <v>kgs per day</v>
      </c>
      <c r="FZ2" t="str">
        <v>kgs per day</v>
      </c>
      <c r="GA2" t="str">
        <v>kgs per day</v>
      </c>
      <c r="GB2" t="str">
        <v>kgs per day</v>
      </c>
      <c r="GC2" t="str">
        <v>liters per day</v>
      </c>
      <c r="GD2" t="str">
        <v>kgs per liter ethanol</v>
      </c>
      <c r="GE2" t="str">
        <v>kWh per day</v>
      </c>
      <c r="GF2" t="str">
        <v>kgs per day</v>
      </c>
      <c r="GG2" t="str">
        <v>%</v>
      </c>
      <c r="GH2" t="str">
        <v>%</v>
      </c>
      <c r="GI2" t="str">
        <v>%</v>
      </c>
      <c r="GJ2" t="str">
        <v>%</v>
      </c>
      <c r="GK2" t="str">
        <v>%</v>
      </c>
      <c r="GL2" t="str">
        <v>%</v>
      </c>
      <c r="GM2" t="str">
        <v>%</v>
      </c>
      <c r="GN2" t="str">
        <v>kgs per day</v>
      </c>
      <c r="GO2" t="str">
        <v>kgs per day</v>
      </c>
      <c r="GP2" t="str">
        <v>kgs per day</v>
      </c>
      <c r="GQ2" t="str">
        <v>kgs per day</v>
      </c>
      <c r="GR2" t="str">
        <v>liters per day</v>
      </c>
      <c r="GS2" t="str">
        <v>kWh per day</v>
      </c>
      <c r="GT2" t="str">
        <v>kgs per day</v>
      </c>
      <c r="GU2" t="str">
        <v>%</v>
      </c>
      <c r="GV2" t="str">
        <v>%</v>
      </c>
      <c r="GW2" t="str">
        <v>%</v>
      </c>
      <c r="GX2" t="str">
        <v>%</v>
      </c>
      <c r="GY2" t="str">
        <v>%</v>
      </c>
      <c r="GZ2" t="str">
        <v>%</v>
      </c>
      <c r="HA2" t="str">
        <v>%</v>
      </c>
      <c r="HB2" t="str">
        <v>%</v>
      </c>
      <c r="HC2" t="str">
        <v>%</v>
      </c>
      <c r="HD2" t="str">
        <v>%</v>
      </c>
      <c r="HE2" t="str">
        <v>%</v>
      </c>
      <c r="HF2" t="str">
        <v>%</v>
      </c>
      <c r="HG2" t="str">
        <v>%</v>
      </c>
      <c r="HH2" t="str">
        <v>%</v>
      </c>
      <c r="HI2" t="str">
        <v>TJ/tonne</v>
      </c>
      <c r="HJ2" t="str">
        <v>TJ/tonne</v>
      </c>
      <c r="HK2" t="str">
        <v>TJ/tonne</v>
      </c>
      <c r="HL2" t="str">
        <v>TJ/tonne</v>
      </c>
      <c r="HM2" t="str">
        <v>TJ/tonne</v>
      </c>
      <c r="HN2" t="str">
        <v>TJ/tonne</v>
      </c>
      <c r="HO2" t="str">
        <v>tCO2/TJ</v>
      </c>
      <c r="HP2" t="str">
        <v>tCO2/TJ</v>
      </c>
      <c r="HQ2" t="str">
        <v>tCO2/TJ</v>
      </c>
      <c r="HR2" t="str">
        <v>tCO2/TJ</v>
      </c>
      <c r="HS2" t="str">
        <v>tCO2/TJ</v>
      </c>
      <c r="HT2" t="str">
        <v>tCO2/TJ</v>
      </c>
      <c r="HU2" t="str">
        <v>tCO2/TJ</v>
      </c>
      <c r="HV2" t="str">
        <v>tCO2e/TJ</v>
      </c>
      <c r="HW2" t="str">
        <v>tCO2e/TJ</v>
      </c>
      <c r="HX2" t="str">
        <v>tCO2e/TJ</v>
      </c>
      <c r="HY2" t="str">
        <v>tCO2e/TJ</v>
      </c>
      <c r="HZ2" t="str">
        <v>tCO2e/TJ</v>
      </c>
      <c r="IA2" t="str">
        <v>tCO2e/TJ</v>
      </c>
      <c r="IB2" t="str">
        <v>tCO2e/TJ</v>
      </c>
      <c r="IC2" t="str">
        <v>tCO2/TJ</v>
      </c>
      <c r="ID2" t="str">
        <v>tCH4/TJ</v>
      </c>
      <c r="IE2" t="str">
        <v>tN2O/TJ</v>
      </c>
      <c r="IF2" t="str">
        <v>tCO2/TJ</v>
      </c>
      <c r="IG2" t="str">
        <v>tCH4/TJ</v>
      </c>
      <c r="IH2" t="str">
        <v>tN2O/TJ</v>
      </c>
      <c r="II2" t="str">
        <v>tCO2/TJ</v>
      </c>
      <c r="IJ2" t="str">
        <v>tCH4/TJ</v>
      </c>
      <c r="IK2" t="str">
        <v>tN2O/TJ</v>
      </c>
      <c r="IL2" t="str">
        <v>tCO2/TJ</v>
      </c>
      <c r="IM2" t="str">
        <v>tCH4/TJ</v>
      </c>
      <c r="IN2" t="str">
        <v>tN2O/TJ</v>
      </c>
      <c r="IO2" t="str">
        <v>tCO2/TJ</v>
      </c>
      <c r="IP2" t="str">
        <v>tCH4/TJ</v>
      </c>
      <c r="IQ2" t="str">
        <v>tN2O/TJ</v>
      </c>
      <c r="IR2" t="str">
        <v>tCO2/TJ</v>
      </c>
      <c r="IS2" t="str">
        <v>tCH4/TJ</v>
      </c>
      <c r="IT2" t="str">
        <v>tN2O/TJ</v>
      </c>
      <c r="IU2" t="str">
        <v>tCO2/TJ</v>
      </c>
      <c r="IV2" t="str">
        <v>tCH4/TJ</v>
      </c>
      <c r="IW2" t="str">
        <v>tN2O/TJ</v>
      </c>
      <c r="IX2" t="str">
        <v>tCO2/TJ</v>
      </c>
      <c r="IY2" t="str">
        <v>tCH4/TJ</v>
      </c>
      <c r="IZ2" t="str">
        <v>tN2O/TJ</v>
      </c>
      <c r="JA2" t="str">
        <v>tCO2/TJ</v>
      </c>
      <c r="JB2" t="str">
        <v>tCH4/TJ</v>
      </c>
      <c r="JC2" t="str">
        <v>tN2O/TJ</v>
      </c>
      <c r="JD2" t="str">
        <v>tCO2/TJ</v>
      </c>
      <c r="JE2" t="str">
        <v>tCH4/TJ</v>
      </c>
      <c r="JF2" t="str">
        <v>tN2O/TJ</v>
      </c>
      <c r="JG2" t="str">
        <v>tCO2/TJ</v>
      </c>
      <c r="JH2" t="str">
        <v>tCH4/TJ</v>
      </c>
      <c r="JI2" t="str">
        <v>tN2O/TJ</v>
      </c>
      <c r="JJ2" t="str">
        <v>tCO2/TJ</v>
      </c>
      <c r="JK2" t="str">
        <v>tCH4/TJ</v>
      </c>
      <c r="JL2" t="str">
        <v>tN2O/TJ</v>
      </c>
      <c r="JM2" t="str">
        <v>tCO2/TJ</v>
      </c>
      <c r="JN2" t="str">
        <v>tCH4/TJ</v>
      </c>
      <c r="JO2" t="str">
        <v>tN2O/TJ</v>
      </c>
      <c r="JP2" t="str">
        <v>tCO2/TJ</v>
      </c>
      <c r="JQ2" t="str">
        <v>tCH4/TJ</v>
      </c>
      <c r="JR2" t="str">
        <v>tN2O/TJ</v>
      </c>
      <c r="JS2" t="str">
        <v>tCO2/TJ</v>
      </c>
      <c r="JT2" t="str">
        <v>tCH4/TJ</v>
      </c>
      <c r="JU2" t="str">
        <v>tN2O/TJ</v>
      </c>
      <c r="JV2" t="str">
        <v>tCO2/TJ</v>
      </c>
      <c r="JW2" t="str">
        <v>tCH4/TJ</v>
      </c>
      <c r="JX2" t="str">
        <v>tN2O/TJ</v>
      </c>
      <c r="JY2" t="str">
        <v>tCO2/TJ</v>
      </c>
      <c r="JZ2" t="str">
        <v>tCH4/TJ</v>
      </c>
      <c r="KA2" t="str">
        <v>tN2O/TJ</v>
      </c>
      <c r="KB2" t="str">
        <v>tCO2/TJ</v>
      </c>
      <c r="KC2" t="str">
        <v>tCH4/TJ</v>
      </c>
      <c r="KD2" t="str">
        <v>tN2O/TJ</v>
      </c>
      <c r="KE2" t="str">
        <v>tCO2/TJ</v>
      </c>
      <c r="KF2" t="str">
        <v>tCH4/TJ</v>
      </c>
      <c r="KG2" t="str">
        <v>tN2O/TJ</v>
      </c>
      <c r="KH2" t="str">
        <v>tCO2/TJ</v>
      </c>
      <c r="KI2" t="str">
        <v>tCH4/TJ</v>
      </c>
      <c r="KJ2" t="str">
        <v>tN2O/TJ</v>
      </c>
      <c r="KK2" t="str">
        <v>tCO2/TJ</v>
      </c>
      <c r="KL2" t="str">
        <v>tCH4/TJ</v>
      </c>
      <c r="KM2" t="str">
        <v>tN2O/TJ</v>
      </c>
      <c r="KN2" t="str">
        <v>tCO2/TJ</v>
      </c>
      <c r="KO2" t="str">
        <v>tCH4/TJ</v>
      </c>
      <c r="KP2" t="str">
        <v>tN2O/TJ</v>
      </c>
      <c r="KQ2" t="str">
        <v>tCO2/TJ</v>
      </c>
      <c r="KR2" t="str">
        <v>tCH4/TJ</v>
      </c>
      <c r="KS2" t="str">
        <v>tN2O/TJ</v>
      </c>
      <c r="KT2" t="str">
        <v>tCO2/TJ</v>
      </c>
      <c r="KU2" t="str">
        <v>tCH4/TJ</v>
      </c>
      <c r="KV2" t="str">
        <v>tN2O/TJ</v>
      </c>
      <c r="KW2" t="str">
        <v>tCO2/TJ</v>
      </c>
      <c r="KX2" t="str">
        <v>tCH4/TJ</v>
      </c>
      <c r="KY2" t="str">
        <v>tN2O/TJ</v>
      </c>
      <c r="KZ2" t="str">
        <v>tCO2/TJ</v>
      </c>
      <c r="LA2" t="str">
        <v>tCH4/TJ</v>
      </c>
      <c r="LB2" t="str">
        <v>tN2O/TJ</v>
      </c>
      <c r="LC2" t="str">
        <v>tCO2/TJ</v>
      </c>
      <c r="LD2" t="str">
        <v>tCH4/TJ</v>
      </c>
      <c r="LE2" t="str">
        <v>tN2O/TJ</v>
      </c>
      <c r="LF2" t="str">
        <v>tCO2/TJ</v>
      </c>
      <c r="LG2" t="str">
        <v>tCH4/TJ</v>
      </c>
      <c r="LH2" t="str">
        <v>tN2O/TJ</v>
      </c>
      <c r="LI2" t="str">
        <v>%</v>
      </c>
      <c r="LJ2" t="str">
        <v>%</v>
      </c>
      <c r="LK2" t="str">
        <v>%</v>
      </c>
      <c r="LL2" t="str">
        <v>%</v>
      </c>
      <c r="LM2">
        <v>0</v>
      </c>
      <c r="LN2" t="str">
        <v>%</v>
      </c>
      <c r="LO2" t="str">
        <v>tCO2e</v>
      </c>
      <c r="LP2" t="str">
        <v>%</v>
      </c>
      <c r="LQ2">
        <v>0</v>
      </c>
      <c r="LR2">
        <v>0</v>
      </c>
      <c r="LS2">
        <v>0</v>
      </c>
      <c r="LT2">
        <v>0</v>
      </c>
    </row>
    <row r="3" spans="1:332">
      <c r="A3" t="str">
        <v>CDM AMS II G</v>
      </c>
      <c r="B3" t="str">
        <v>AMS-II.G. ver. 9</v>
      </c>
      <c r="C3">
        <v>10471</v>
      </c>
      <c r="D3" t="str">
        <v>PoA 10471 CPA1</v>
      </c>
      <c r="E3" t="str">
        <v>MR1</v>
      </c>
      <c r="F3" t="str">
        <v>Domestic (2020)</v>
      </c>
      <c r="G3">
        <v>65200</v>
      </c>
      <c r="H3" t="str">
        <v>firewood</v>
      </c>
      <c r="I3">
        <v>65200</v>
      </c>
      <c r="J3">
        <v>3.6516437195777528E-3</v>
      </c>
      <c r="K3">
        <v>0</v>
      </c>
      <c r="L3" t="str">
        <v>cdm_imp_firewood</v>
      </c>
      <c r="M3">
        <v>1</v>
      </c>
      <c r="N3" t="str">
        <v>Asia</v>
      </c>
      <c r="O3" t="str">
        <v>Myanmar</v>
      </c>
      <c r="P3" t="str">
        <v>Ayeyarwaddy</v>
      </c>
      <c r="Q3">
        <v>4.2</v>
      </c>
      <c r="R3">
        <v>0.61499999999999999</v>
      </c>
      <c r="S3">
        <v>0</v>
      </c>
      <c r="T3">
        <v>0.3</v>
      </c>
      <c r="U3">
        <v>36514</v>
      </c>
      <c r="V3">
        <v>0</v>
      </c>
      <c r="W3">
        <v>488.98978460000001</v>
      </c>
      <c r="X3">
        <v>0</v>
      </c>
      <c r="Y3">
        <v>17854972.994884402</v>
      </c>
      <c r="Z3">
        <v>1</v>
      </c>
      <c r="AA3">
        <v>0</v>
      </c>
      <c r="AB3">
        <v>0</v>
      </c>
      <c r="AC3">
        <v>0</v>
      </c>
      <c r="AD3">
        <v>0</v>
      </c>
      <c r="AE3">
        <v>0</v>
      </c>
      <c r="AF3">
        <v>0</v>
      </c>
      <c r="AG3">
        <v>0</v>
      </c>
      <c r="AH3">
        <v>0</v>
      </c>
      <c r="AI3">
        <v>0</v>
      </c>
      <c r="AJ3">
        <v>0</v>
      </c>
      <c r="AK3">
        <v>0</v>
      </c>
      <c r="AL3">
        <v>0</v>
      </c>
      <c r="AM3">
        <v>0</v>
      </c>
      <c r="AN3">
        <v>7.1794871794871797</v>
      </c>
      <c r="AO3">
        <v>0</v>
      </c>
      <c r="AP3">
        <v>0</v>
      </c>
      <c r="AQ3">
        <v>0</v>
      </c>
      <c r="AR3">
        <v>0</v>
      </c>
      <c r="AS3">
        <v>0</v>
      </c>
      <c r="AT3">
        <v>0</v>
      </c>
      <c r="AU3">
        <v>0</v>
      </c>
      <c r="AV3">
        <v>0</v>
      </c>
      <c r="AW3">
        <v>0</v>
      </c>
      <c r="AX3">
        <v>0</v>
      </c>
      <c r="AY3">
        <v>0</v>
      </c>
      <c r="AZ3">
        <v>0</v>
      </c>
      <c r="BA3">
        <v>0</v>
      </c>
      <c r="BB3">
        <v>0</v>
      </c>
      <c r="BC3">
        <v>0</v>
      </c>
      <c r="BD3">
        <v>0.1</v>
      </c>
      <c r="BE3">
        <v>0</v>
      </c>
      <c r="BF3">
        <v>0</v>
      </c>
      <c r="BG3">
        <v>0</v>
      </c>
      <c r="BH3">
        <v>0</v>
      </c>
      <c r="BI3">
        <v>0</v>
      </c>
      <c r="BJ3">
        <v>0</v>
      </c>
      <c r="BK3">
        <v>0</v>
      </c>
      <c r="BL3">
        <v>0</v>
      </c>
      <c r="BM3">
        <v>0</v>
      </c>
      <c r="BN3">
        <v>0</v>
      </c>
      <c r="BO3">
        <v>0</v>
      </c>
      <c r="BP3">
        <v>0</v>
      </c>
      <c r="BQ3">
        <v>0</v>
      </c>
      <c r="BR3">
        <v>1.5599999999999999E-2</v>
      </c>
      <c r="BS3">
        <v>0</v>
      </c>
      <c r="BT3">
        <v>0</v>
      </c>
      <c r="BU3">
        <v>0</v>
      </c>
      <c r="BV3">
        <v>0</v>
      </c>
      <c r="BW3">
        <v>0</v>
      </c>
      <c r="BX3">
        <v>63.7</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1</v>
      </c>
      <c r="FS3">
        <v>0</v>
      </c>
      <c r="FT3">
        <v>0</v>
      </c>
      <c r="FU3">
        <v>0</v>
      </c>
      <c r="FV3">
        <v>0</v>
      </c>
      <c r="FW3">
        <v>0</v>
      </c>
      <c r="FX3">
        <v>0</v>
      </c>
      <c r="FY3">
        <v>3.8136986301369862</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0.26500000000000001</v>
      </c>
      <c r="GV3">
        <v>0</v>
      </c>
      <c r="GW3">
        <v>0</v>
      </c>
      <c r="GX3">
        <v>0</v>
      </c>
      <c r="GY3">
        <v>0</v>
      </c>
      <c r="GZ3">
        <v>0</v>
      </c>
      <c r="HA3">
        <v>0</v>
      </c>
      <c r="HB3">
        <v>0</v>
      </c>
      <c r="HC3">
        <v>0</v>
      </c>
      <c r="HD3">
        <v>0</v>
      </c>
      <c r="HE3">
        <v>0</v>
      </c>
      <c r="HF3">
        <v>0</v>
      </c>
      <c r="HG3">
        <v>0</v>
      </c>
      <c r="HH3">
        <v>0</v>
      </c>
      <c r="HI3">
        <v>1.5599999999999999E-2</v>
      </c>
      <c r="HJ3">
        <v>0</v>
      </c>
      <c r="HK3">
        <v>0</v>
      </c>
      <c r="HL3">
        <v>0</v>
      </c>
      <c r="HM3">
        <v>0</v>
      </c>
      <c r="HN3">
        <v>0</v>
      </c>
      <c r="HO3">
        <v>63.7</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1</v>
      </c>
      <c r="LJ3">
        <v>1</v>
      </c>
      <c r="LK3">
        <v>0</v>
      </c>
      <c r="LL3">
        <v>0</v>
      </c>
      <c r="LM3">
        <v>1</v>
      </c>
      <c r="LN3">
        <v>0.95</v>
      </c>
      <c r="LO3">
        <v>0</v>
      </c>
      <c r="LP3">
        <v>1</v>
      </c>
      <c r="LQ3">
        <v>0.78</v>
      </c>
      <c r="LR3">
        <v>0</v>
      </c>
      <c r="LS3">
        <v>0</v>
      </c>
      <c r="LT3">
        <v>0</v>
      </c>
    </row>
    <row r="4" spans="1:332">
      <c r="A4" t="str">
        <v>CDM AMS II G</v>
      </c>
      <c r="B4" t="str">
        <v>AMS-II.G. ver. 9</v>
      </c>
      <c r="C4">
        <v>10471</v>
      </c>
      <c r="D4" t="str">
        <v>PoA 10471 CPA2</v>
      </c>
      <c r="E4" t="str">
        <v>MR1</v>
      </c>
      <c r="F4" t="str">
        <v>Domestic (2020)</v>
      </c>
      <c r="G4">
        <v>63603</v>
      </c>
      <c r="H4" t="str">
        <v>firewood</v>
      </c>
      <c r="I4">
        <v>63603</v>
      </c>
      <c r="J4">
        <v>3.6423908938113367E-3</v>
      </c>
      <c r="K4">
        <v>0</v>
      </c>
      <c r="L4" t="str">
        <v>cdm_imp_firewood</v>
      </c>
      <c r="M4">
        <v>1</v>
      </c>
      <c r="N4" t="str">
        <v>Asia</v>
      </c>
      <c r="O4" t="str">
        <v>Myanmar</v>
      </c>
      <c r="P4" t="str">
        <v>Ayeyarwaddy</v>
      </c>
      <c r="Q4">
        <v>4.2</v>
      </c>
      <c r="R4">
        <v>0.61499999999999999</v>
      </c>
      <c r="S4">
        <v>0</v>
      </c>
      <c r="T4">
        <v>0.3</v>
      </c>
      <c r="U4">
        <v>36067</v>
      </c>
      <c r="V4">
        <v>0</v>
      </c>
      <c r="W4">
        <v>484.151218675</v>
      </c>
      <c r="X4">
        <v>0</v>
      </c>
      <c r="Y4">
        <v>17461882.003951225</v>
      </c>
      <c r="Z4">
        <v>1</v>
      </c>
      <c r="AA4">
        <v>0</v>
      </c>
      <c r="AB4">
        <v>0</v>
      </c>
      <c r="AC4">
        <v>0</v>
      </c>
      <c r="AD4">
        <v>0</v>
      </c>
      <c r="AE4">
        <v>0</v>
      </c>
      <c r="AF4">
        <v>0</v>
      </c>
      <c r="AG4">
        <v>0</v>
      </c>
      <c r="AH4">
        <v>0</v>
      </c>
      <c r="AI4">
        <v>0</v>
      </c>
      <c r="AJ4">
        <v>0</v>
      </c>
      <c r="AK4">
        <v>0</v>
      </c>
      <c r="AL4">
        <v>0</v>
      </c>
      <c r="AM4">
        <v>0</v>
      </c>
      <c r="AN4">
        <v>7.1794871794871797</v>
      </c>
      <c r="AO4">
        <v>0</v>
      </c>
      <c r="AP4">
        <v>0</v>
      </c>
      <c r="AQ4">
        <v>0</v>
      </c>
      <c r="AR4">
        <v>0</v>
      </c>
      <c r="AS4">
        <v>0</v>
      </c>
      <c r="AT4">
        <v>0</v>
      </c>
      <c r="AU4">
        <v>0</v>
      </c>
      <c r="AV4">
        <v>0</v>
      </c>
      <c r="AW4">
        <v>0</v>
      </c>
      <c r="AX4">
        <v>0</v>
      </c>
      <c r="AY4">
        <v>0</v>
      </c>
      <c r="AZ4">
        <v>0</v>
      </c>
      <c r="BA4">
        <v>0</v>
      </c>
      <c r="BB4">
        <v>0</v>
      </c>
      <c r="BC4">
        <v>0</v>
      </c>
      <c r="BD4">
        <v>0.1</v>
      </c>
      <c r="BE4">
        <v>0</v>
      </c>
      <c r="BF4">
        <v>0</v>
      </c>
      <c r="BG4">
        <v>0</v>
      </c>
      <c r="BH4">
        <v>0</v>
      </c>
      <c r="BI4">
        <v>0</v>
      </c>
      <c r="BJ4">
        <v>0</v>
      </c>
      <c r="BK4">
        <v>0</v>
      </c>
      <c r="BL4">
        <v>0</v>
      </c>
      <c r="BM4">
        <v>0</v>
      </c>
      <c r="BN4">
        <v>0</v>
      </c>
      <c r="BO4">
        <v>0</v>
      </c>
      <c r="BP4">
        <v>0</v>
      </c>
      <c r="BQ4">
        <v>0</v>
      </c>
      <c r="BR4">
        <v>1.5599999999999999E-2</v>
      </c>
      <c r="BS4">
        <v>0</v>
      </c>
      <c r="BT4">
        <v>0</v>
      </c>
      <c r="BU4">
        <v>0</v>
      </c>
      <c r="BV4">
        <v>0</v>
      </c>
      <c r="BW4">
        <v>0</v>
      </c>
      <c r="BX4">
        <v>63.7</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0</v>
      </c>
      <c r="FT4">
        <v>0</v>
      </c>
      <c r="FU4">
        <v>0</v>
      </c>
      <c r="FV4">
        <v>0</v>
      </c>
      <c r="FW4">
        <v>0</v>
      </c>
      <c r="FX4">
        <v>0</v>
      </c>
      <c r="FY4">
        <v>3.8136986301369862</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0.26500000000000001</v>
      </c>
      <c r="GV4">
        <v>0</v>
      </c>
      <c r="GW4">
        <v>0</v>
      </c>
      <c r="GX4">
        <v>0</v>
      </c>
      <c r="GY4">
        <v>0</v>
      </c>
      <c r="GZ4">
        <v>0</v>
      </c>
      <c r="HA4">
        <v>0</v>
      </c>
      <c r="HB4">
        <v>0</v>
      </c>
      <c r="HC4">
        <v>0</v>
      </c>
      <c r="HD4">
        <v>0</v>
      </c>
      <c r="HE4">
        <v>0</v>
      </c>
      <c r="HF4">
        <v>0</v>
      </c>
      <c r="HG4">
        <v>0</v>
      </c>
      <c r="HH4">
        <v>0</v>
      </c>
      <c r="HI4">
        <v>1.5599999999999999E-2</v>
      </c>
      <c r="HJ4">
        <v>0</v>
      </c>
      <c r="HK4">
        <v>0</v>
      </c>
      <c r="HL4">
        <v>0</v>
      </c>
      <c r="HM4">
        <v>0</v>
      </c>
      <c r="HN4">
        <v>0</v>
      </c>
      <c r="HO4">
        <v>63.7</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1</v>
      </c>
      <c r="LJ4">
        <v>1</v>
      </c>
      <c r="LK4">
        <v>0</v>
      </c>
      <c r="LL4">
        <v>0</v>
      </c>
      <c r="LM4">
        <v>1</v>
      </c>
      <c r="LN4">
        <v>0.95</v>
      </c>
      <c r="LO4">
        <v>0</v>
      </c>
      <c r="LP4">
        <v>1</v>
      </c>
      <c r="LQ4">
        <v>0.78</v>
      </c>
      <c r="LR4">
        <v>0</v>
      </c>
      <c r="LS4">
        <v>0</v>
      </c>
      <c r="LT4">
        <v>0</v>
      </c>
    </row>
    <row r="5" spans="1:332">
      <c r="A5" t="str">
        <v>CDM AMS II G</v>
      </c>
      <c r="B5" t="str">
        <v>AMS-II.G. ver. 9</v>
      </c>
      <c r="C5">
        <v>10471</v>
      </c>
      <c r="D5" t="str">
        <v>PoA 10471 CPA3</v>
      </c>
      <c r="E5" t="str">
        <v>MR1</v>
      </c>
      <c r="F5" t="str">
        <v>Domestic (2020)</v>
      </c>
      <c r="G5">
        <v>63434</v>
      </c>
      <c r="H5" t="str">
        <v>firewood</v>
      </c>
      <c r="I5">
        <v>63434</v>
      </c>
      <c r="J5">
        <v>3.6454025646708993E-3</v>
      </c>
      <c r="K5">
        <v>0</v>
      </c>
      <c r="L5" t="str">
        <v>cdm_imp_firewood</v>
      </c>
      <c r="M5">
        <v>1</v>
      </c>
      <c r="N5" t="str">
        <v>Asia</v>
      </c>
      <c r="O5" t="str">
        <v>Myanmar</v>
      </c>
      <c r="P5" t="str">
        <v>Ayeyarwaddy</v>
      </c>
      <c r="Q5">
        <v>4.2</v>
      </c>
      <c r="R5">
        <v>0.61499999999999999</v>
      </c>
      <c r="S5">
        <v>0</v>
      </c>
      <c r="T5">
        <v>0.3</v>
      </c>
      <c r="U5">
        <v>36132</v>
      </c>
      <c r="V5">
        <v>0</v>
      </c>
      <c r="W5">
        <v>481.59791884499998</v>
      </c>
      <c r="X5">
        <v>0</v>
      </c>
      <c r="Y5">
        <v>17401096.003707539</v>
      </c>
      <c r="Z5">
        <v>1</v>
      </c>
      <c r="AA5">
        <v>0</v>
      </c>
      <c r="AB5">
        <v>0</v>
      </c>
      <c r="AC5">
        <v>0</v>
      </c>
      <c r="AD5">
        <v>0</v>
      </c>
      <c r="AE5">
        <v>0</v>
      </c>
      <c r="AF5">
        <v>0</v>
      </c>
      <c r="AG5">
        <v>0</v>
      </c>
      <c r="AH5">
        <v>0</v>
      </c>
      <c r="AI5">
        <v>0</v>
      </c>
      <c r="AJ5">
        <v>0</v>
      </c>
      <c r="AK5">
        <v>0</v>
      </c>
      <c r="AL5">
        <v>0</v>
      </c>
      <c r="AM5">
        <v>0</v>
      </c>
      <c r="AN5">
        <v>7.1794871794871797</v>
      </c>
      <c r="AO5">
        <v>0</v>
      </c>
      <c r="AP5">
        <v>0</v>
      </c>
      <c r="AQ5">
        <v>0</v>
      </c>
      <c r="AR5">
        <v>0</v>
      </c>
      <c r="AS5">
        <v>0</v>
      </c>
      <c r="AT5">
        <v>0</v>
      </c>
      <c r="AU5">
        <v>0</v>
      </c>
      <c r="AV5">
        <v>0</v>
      </c>
      <c r="AW5">
        <v>0</v>
      </c>
      <c r="AX5">
        <v>0</v>
      </c>
      <c r="AY5">
        <v>0</v>
      </c>
      <c r="AZ5">
        <v>0</v>
      </c>
      <c r="BA5">
        <v>0</v>
      </c>
      <c r="BB5">
        <v>0</v>
      </c>
      <c r="BC5">
        <v>0</v>
      </c>
      <c r="BD5">
        <v>0.1</v>
      </c>
      <c r="BE5">
        <v>0</v>
      </c>
      <c r="BF5">
        <v>0</v>
      </c>
      <c r="BG5">
        <v>0</v>
      </c>
      <c r="BH5">
        <v>0</v>
      </c>
      <c r="BI5">
        <v>0</v>
      </c>
      <c r="BJ5">
        <v>0</v>
      </c>
      <c r="BK5">
        <v>0</v>
      </c>
      <c r="BL5">
        <v>0</v>
      </c>
      <c r="BM5">
        <v>0</v>
      </c>
      <c r="BN5">
        <v>0</v>
      </c>
      <c r="BO5">
        <v>0</v>
      </c>
      <c r="BP5">
        <v>0</v>
      </c>
      <c r="BQ5">
        <v>0</v>
      </c>
      <c r="BR5">
        <v>1.5599999999999999E-2</v>
      </c>
      <c r="BS5">
        <v>0</v>
      </c>
      <c r="BT5">
        <v>0</v>
      </c>
      <c r="BU5">
        <v>0</v>
      </c>
      <c r="BV5">
        <v>0</v>
      </c>
      <c r="BW5">
        <v>0</v>
      </c>
      <c r="BX5">
        <v>63.7</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1</v>
      </c>
      <c r="FS5">
        <v>0</v>
      </c>
      <c r="FT5">
        <v>0</v>
      </c>
      <c r="FU5">
        <v>0</v>
      </c>
      <c r="FV5">
        <v>0</v>
      </c>
      <c r="FW5">
        <v>0</v>
      </c>
      <c r="FX5">
        <v>0</v>
      </c>
      <c r="FY5">
        <v>3.8136986301369862</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0.26500000000000001</v>
      </c>
      <c r="GV5">
        <v>0</v>
      </c>
      <c r="GW5">
        <v>0</v>
      </c>
      <c r="GX5">
        <v>0</v>
      </c>
      <c r="GY5">
        <v>0</v>
      </c>
      <c r="GZ5">
        <v>0</v>
      </c>
      <c r="HA5">
        <v>0</v>
      </c>
      <c r="HB5">
        <v>0</v>
      </c>
      <c r="HC5">
        <v>0</v>
      </c>
      <c r="HD5">
        <v>0</v>
      </c>
      <c r="HE5">
        <v>0</v>
      </c>
      <c r="HF5">
        <v>0</v>
      </c>
      <c r="HG5">
        <v>0</v>
      </c>
      <c r="HH5">
        <v>0</v>
      </c>
      <c r="HI5">
        <v>1.5599999999999999E-2</v>
      </c>
      <c r="HJ5">
        <v>0</v>
      </c>
      <c r="HK5">
        <v>0</v>
      </c>
      <c r="HL5">
        <v>0</v>
      </c>
      <c r="HM5">
        <v>0</v>
      </c>
      <c r="HN5">
        <v>0</v>
      </c>
      <c r="HO5">
        <v>63.7</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1</v>
      </c>
      <c r="LJ5">
        <v>1</v>
      </c>
      <c r="LK5">
        <v>0</v>
      </c>
      <c r="LL5">
        <v>0</v>
      </c>
      <c r="LM5">
        <v>1</v>
      </c>
      <c r="LN5">
        <v>0.95</v>
      </c>
      <c r="LO5">
        <v>0</v>
      </c>
      <c r="LP5">
        <v>1</v>
      </c>
      <c r="LQ5">
        <v>0.78</v>
      </c>
      <c r="LR5">
        <v>0</v>
      </c>
      <c r="LS5">
        <v>0</v>
      </c>
      <c r="LT5">
        <v>0</v>
      </c>
    </row>
    <row r="6" spans="1:332">
      <c r="A6" t="str">
        <v>CDM AMS II G</v>
      </c>
      <c r="B6" t="str">
        <v>AMS-II.G. ver. 9</v>
      </c>
      <c r="C6">
        <v>10471</v>
      </c>
      <c r="D6" t="str">
        <v>PoA 10471 CPA4</v>
      </c>
      <c r="E6" t="str">
        <v>MR1</v>
      </c>
      <c r="F6" t="str">
        <v>Domestic (2020)</v>
      </c>
      <c r="G6">
        <v>64320</v>
      </c>
      <c r="H6" t="str">
        <v>firewood</v>
      </c>
      <c r="I6">
        <v>64320</v>
      </c>
      <c r="J6">
        <v>3.6407519692205265E-3</v>
      </c>
      <c r="K6">
        <v>0</v>
      </c>
      <c r="L6" t="str">
        <v>cdm_imp_firewood</v>
      </c>
      <c r="M6">
        <v>1</v>
      </c>
      <c r="N6" t="str">
        <v>Asia</v>
      </c>
      <c r="O6" t="str">
        <v>Myanmar</v>
      </c>
      <c r="P6" t="str">
        <v>Ayeyarwaddy</v>
      </c>
      <c r="Q6">
        <v>4.2</v>
      </c>
      <c r="R6">
        <v>0.61499999999999999</v>
      </c>
      <c r="S6">
        <v>0</v>
      </c>
      <c r="T6">
        <v>0.3</v>
      </c>
      <c r="U6">
        <v>36808</v>
      </c>
      <c r="V6">
        <v>0</v>
      </c>
      <c r="W6">
        <v>479.96848511499996</v>
      </c>
      <c r="X6">
        <v>0</v>
      </c>
      <c r="Y6">
        <v>17666680.000112917</v>
      </c>
      <c r="Z6">
        <v>1</v>
      </c>
      <c r="AA6">
        <v>0</v>
      </c>
      <c r="AB6">
        <v>0</v>
      </c>
      <c r="AC6">
        <v>0</v>
      </c>
      <c r="AD6">
        <v>0</v>
      </c>
      <c r="AE6">
        <v>0</v>
      </c>
      <c r="AF6">
        <v>0</v>
      </c>
      <c r="AG6">
        <v>0</v>
      </c>
      <c r="AH6">
        <v>0</v>
      </c>
      <c r="AI6">
        <v>0</v>
      </c>
      <c r="AJ6">
        <v>0</v>
      </c>
      <c r="AK6">
        <v>0</v>
      </c>
      <c r="AL6">
        <v>0</v>
      </c>
      <c r="AM6">
        <v>0</v>
      </c>
      <c r="AN6">
        <v>7.1794871794871797</v>
      </c>
      <c r="AO6">
        <v>0</v>
      </c>
      <c r="AP6">
        <v>0</v>
      </c>
      <c r="AQ6">
        <v>0</v>
      </c>
      <c r="AR6">
        <v>0</v>
      </c>
      <c r="AS6">
        <v>0</v>
      </c>
      <c r="AT6">
        <v>0</v>
      </c>
      <c r="AU6">
        <v>0</v>
      </c>
      <c r="AV6">
        <v>0</v>
      </c>
      <c r="AW6">
        <v>0</v>
      </c>
      <c r="AX6">
        <v>0</v>
      </c>
      <c r="AY6">
        <v>0</v>
      </c>
      <c r="AZ6">
        <v>0</v>
      </c>
      <c r="BA6">
        <v>0</v>
      </c>
      <c r="BB6">
        <v>0</v>
      </c>
      <c r="BC6">
        <v>0</v>
      </c>
      <c r="BD6">
        <v>0.1</v>
      </c>
      <c r="BE6">
        <v>0</v>
      </c>
      <c r="BF6">
        <v>0</v>
      </c>
      <c r="BG6">
        <v>0</v>
      </c>
      <c r="BH6">
        <v>0</v>
      </c>
      <c r="BI6">
        <v>0</v>
      </c>
      <c r="BJ6">
        <v>0</v>
      </c>
      <c r="BK6">
        <v>0</v>
      </c>
      <c r="BL6">
        <v>0</v>
      </c>
      <c r="BM6">
        <v>0</v>
      </c>
      <c r="BN6">
        <v>0</v>
      </c>
      <c r="BO6">
        <v>0</v>
      </c>
      <c r="BP6">
        <v>0</v>
      </c>
      <c r="BQ6">
        <v>0</v>
      </c>
      <c r="BR6">
        <v>1.5599999999999999E-2</v>
      </c>
      <c r="BS6">
        <v>0</v>
      </c>
      <c r="BT6">
        <v>0</v>
      </c>
      <c r="BU6">
        <v>0</v>
      </c>
      <c r="BV6">
        <v>0</v>
      </c>
      <c r="BW6">
        <v>0</v>
      </c>
      <c r="BX6">
        <v>63.7</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0</v>
      </c>
      <c r="FV6">
        <v>0</v>
      </c>
      <c r="FW6">
        <v>0</v>
      </c>
      <c r="FX6">
        <v>0</v>
      </c>
      <c r="FY6">
        <v>3.8136986301369862</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0.26500000000000001</v>
      </c>
      <c r="GV6">
        <v>0</v>
      </c>
      <c r="GW6">
        <v>0</v>
      </c>
      <c r="GX6">
        <v>0</v>
      </c>
      <c r="GY6">
        <v>0</v>
      </c>
      <c r="GZ6">
        <v>0</v>
      </c>
      <c r="HA6">
        <v>0</v>
      </c>
      <c r="HB6">
        <v>0</v>
      </c>
      <c r="HC6">
        <v>0</v>
      </c>
      <c r="HD6">
        <v>0</v>
      </c>
      <c r="HE6">
        <v>0</v>
      </c>
      <c r="HF6">
        <v>0</v>
      </c>
      <c r="HG6">
        <v>0</v>
      </c>
      <c r="HH6">
        <v>0</v>
      </c>
      <c r="HI6">
        <v>1.5599999999999999E-2</v>
      </c>
      <c r="HJ6">
        <v>0</v>
      </c>
      <c r="HK6">
        <v>0</v>
      </c>
      <c r="HL6">
        <v>0</v>
      </c>
      <c r="HM6">
        <v>0</v>
      </c>
      <c r="HN6">
        <v>0</v>
      </c>
      <c r="HO6">
        <v>63.7</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1</v>
      </c>
      <c r="LJ6">
        <v>1</v>
      </c>
      <c r="LK6">
        <v>0</v>
      </c>
      <c r="LL6">
        <v>0</v>
      </c>
      <c r="LM6">
        <v>1</v>
      </c>
      <c r="LN6">
        <v>0.95</v>
      </c>
      <c r="LO6">
        <v>0</v>
      </c>
      <c r="LP6">
        <v>1</v>
      </c>
      <c r="LQ6">
        <v>0.78</v>
      </c>
      <c r="LR6">
        <v>0</v>
      </c>
      <c r="LS6">
        <v>0</v>
      </c>
      <c r="LT6">
        <v>0</v>
      </c>
    </row>
    <row r="7" spans="1:332">
      <c r="A7" t="str">
        <v>CDM AMS II G</v>
      </c>
      <c r="B7" t="str">
        <v>AMS-II.G. ver. 9</v>
      </c>
      <c r="C7">
        <v>10471</v>
      </c>
      <c r="D7" t="str">
        <v>PoA 10471 CPA5</v>
      </c>
      <c r="E7" t="str">
        <v>MR1</v>
      </c>
      <c r="F7" t="str">
        <v>Domestic (2020)</v>
      </c>
      <c r="G7">
        <v>64673</v>
      </c>
      <c r="H7" t="str">
        <v>firewood</v>
      </c>
      <c r="I7">
        <v>64673</v>
      </c>
      <c r="J7">
        <v>3.6507423889100832E-3</v>
      </c>
      <c r="K7">
        <v>0</v>
      </c>
      <c r="L7" t="str">
        <v>cdm_imp_firewood</v>
      </c>
      <c r="M7">
        <v>1</v>
      </c>
      <c r="N7" t="str">
        <v>Asia</v>
      </c>
      <c r="O7" t="str">
        <v>Myanmar</v>
      </c>
      <c r="P7" t="str">
        <v>Ayeyarwaddy</v>
      </c>
      <c r="Q7">
        <v>4.2</v>
      </c>
      <c r="R7">
        <v>0.61499999999999999</v>
      </c>
      <c r="S7">
        <v>0</v>
      </c>
      <c r="T7">
        <v>0.3</v>
      </c>
      <c r="U7">
        <v>36816</v>
      </c>
      <c r="V7">
        <v>0</v>
      </c>
      <c r="W7">
        <v>481.17739577499998</v>
      </c>
      <c r="X7">
        <v>0</v>
      </c>
      <c r="Y7">
        <v>17715027.002852399</v>
      </c>
      <c r="Z7">
        <v>1</v>
      </c>
      <c r="AA7">
        <v>0</v>
      </c>
      <c r="AB7">
        <v>0</v>
      </c>
      <c r="AC7">
        <v>0</v>
      </c>
      <c r="AD7">
        <v>0</v>
      </c>
      <c r="AE7">
        <v>0</v>
      </c>
      <c r="AF7">
        <v>0</v>
      </c>
      <c r="AG7">
        <v>0</v>
      </c>
      <c r="AH7">
        <v>0</v>
      </c>
      <c r="AI7">
        <v>0</v>
      </c>
      <c r="AJ7">
        <v>0</v>
      </c>
      <c r="AK7">
        <v>0</v>
      </c>
      <c r="AL7">
        <v>0</v>
      </c>
      <c r="AM7">
        <v>0</v>
      </c>
      <c r="AN7">
        <v>7.1794871794871797</v>
      </c>
      <c r="AO7">
        <v>0</v>
      </c>
      <c r="AP7">
        <v>0</v>
      </c>
      <c r="AQ7">
        <v>0</v>
      </c>
      <c r="AR7">
        <v>0</v>
      </c>
      <c r="AS7">
        <v>0</v>
      </c>
      <c r="AT7">
        <v>0</v>
      </c>
      <c r="AU7">
        <v>0</v>
      </c>
      <c r="AV7">
        <v>0</v>
      </c>
      <c r="AW7">
        <v>0</v>
      </c>
      <c r="AX7">
        <v>0</v>
      </c>
      <c r="AY7">
        <v>0</v>
      </c>
      <c r="AZ7">
        <v>0</v>
      </c>
      <c r="BA7">
        <v>0</v>
      </c>
      <c r="BB7">
        <v>0</v>
      </c>
      <c r="BC7">
        <v>0</v>
      </c>
      <c r="BD7">
        <v>0.1</v>
      </c>
      <c r="BE7">
        <v>0</v>
      </c>
      <c r="BF7">
        <v>0</v>
      </c>
      <c r="BG7">
        <v>0</v>
      </c>
      <c r="BH7">
        <v>0</v>
      </c>
      <c r="BI7">
        <v>0</v>
      </c>
      <c r="BJ7">
        <v>0</v>
      </c>
      <c r="BK7">
        <v>0</v>
      </c>
      <c r="BL7">
        <v>0</v>
      </c>
      <c r="BM7">
        <v>0</v>
      </c>
      <c r="BN7">
        <v>0</v>
      </c>
      <c r="BO7">
        <v>0</v>
      </c>
      <c r="BP7">
        <v>0</v>
      </c>
      <c r="BQ7">
        <v>0</v>
      </c>
      <c r="BR7">
        <v>1.5599999999999999E-2</v>
      </c>
      <c r="BS7">
        <v>0</v>
      </c>
      <c r="BT7">
        <v>0</v>
      </c>
      <c r="BU7">
        <v>0</v>
      </c>
      <c r="BV7">
        <v>0</v>
      </c>
      <c r="BW7">
        <v>0</v>
      </c>
      <c r="BX7">
        <v>63.7</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1</v>
      </c>
      <c r="FS7">
        <v>0</v>
      </c>
      <c r="FT7">
        <v>0</v>
      </c>
      <c r="FU7">
        <v>0</v>
      </c>
      <c r="FV7">
        <v>0</v>
      </c>
      <c r="FW7">
        <v>0</v>
      </c>
      <c r="FX7">
        <v>0</v>
      </c>
      <c r="FY7">
        <v>3.8136986301369862</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0.26500000000000001</v>
      </c>
      <c r="GV7">
        <v>0</v>
      </c>
      <c r="GW7">
        <v>0</v>
      </c>
      <c r="GX7">
        <v>0</v>
      </c>
      <c r="GY7">
        <v>0</v>
      </c>
      <c r="GZ7">
        <v>0</v>
      </c>
      <c r="HA7">
        <v>0</v>
      </c>
      <c r="HB7">
        <v>0</v>
      </c>
      <c r="HC7">
        <v>0</v>
      </c>
      <c r="HD7">
        <v>0</v>
      </c>
      <c r="HE7">
        <v>0</v>
      </c>
      <c r="HF7">
        <v>0</v>
      </c>
      <c r="HG7">
        <v>0</v>
      </c>
      <c r="HH7">
        <v>0</v>
      </c>
      <c r="HI7">
        <v>1.5599999999999999E-2</v>
      </c>
      <c r="HJ7">
        <v>0</v>
      </c>
      <c r="HK7">
        <v>0</v>
      </c>
      <c r="HL7">
        <v>0</v>
      </c>
      <c r="HM7">
        <v>0</v>
      </c>
      <c r="HN7">
        <v>0</v>
      </c>
      <c r="HO7">
        <v>63.7</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1</v>
      </c>
      <c r="LJ7">
        <v>1</v>
      </c>
      <c r="LK7">
        <v>0</v>
      </c>
      <c r="LL7">
        <v>0</v>
      </c>
      <c r="LM7">
        <v>1</v>
      </c>
      <c r="LN7">
        <v>0.95</v>
      </c>
      <c r="LO7">
        <v>0</v>
      </c>
      <c r="LP7">
        <v>1</v>
      </c>
      <c r="LQ7">
        <v>0.78</v>
      </c>
      <c r="LR7">
        <v>0</v>
      </c>
      <c r="LS7">
        <v>0</v>
      </c>
      <c r="LT7">
        <v>0</v>
      </c>
    </row>
    <row r="8" spans="1:332">
      <c r="A8" t="str">
        <v>CDM AMS II G</v>
      </c>
      <c r="B8" t="str">
        <v>AMS-II.G. ver. 9</v>
      </c>
      <c r="C8">
        <v>10471</v>
      </c>
      <c r="D8" t="str">
        <v>PoA 10471 CPA6</v>
      </c>
      <c r="E8" t="str">
        <v>MR1</v>
      </c>
      <c r="F8" t="str">
        <v>Domestic (2020)</v>
      </c>
      <c r="G8">
        <v>64037</v>
      </c>
      <c r="H8" t="str">
        <v>firewood</v>
      </c>
      <c r="I8">
        <v>64037</v>
      </c>
      <c r="J8">
        <v>3.6269904010546249E-3</v>
      </c>
      <c r="K8">
        <v>0</v>
      </c>
      <c r="L8" t="str">
        <v>cdm_imp_firewood</v>
      </c>
      <c r="M8">
        <v>1</v>
      </c>
      <c r="N8" t="str">
        <v>Asia</v>
      </c>
      <c r="O8" t="str">
        <v>Myanmar</v>
      </c>
      <c r="P8" t="str">
        <v>Ayeyarwaddy</v>
      </c>
      <c r="Q8">
        <v>4.2</v>
      </c>
      <c r="R8">
        <v>0.61499999999999999</v>
      </c>
      <c r="S8">
        <v>0</v>
      </c>
      <c r="T8">
        <v>0.3</v>
      </c>
      <c r="U8">
        <v>36618</v>
      </c>
      <c r="V8">
        <v>0</v>
      </c>
      <c r="W8">
        <v>482.15863768500003</v>
      </c>
      <c r="X8">
        <v>0</v>
      </c>
      <c r="Y8">
        <v>17655684.99474933</v>
      </c>
      <c r="Z8">
        <v>1</v>
      </c>
      <c r="AA8">
        <v>0</v>
      </c>
      <c r="AB8">
        <v>0</v>
      </c>
      <c r="AC8">
        <v>0</v>
      </c>
      <c r="AD8">
        <v>0</v>
      </c>
      <c r="AE8">
        <v>0</v>
      </c>
      <c r="AF8">
        <v>0</v>
      </c>
      <c r="AG8">
        <v>0</v>
      </c>
      <c r="AH8">
        <v>0</v>
      </c>
      <c r="AI8">
        <v>0</v>
      </c>
      <c r="AJ8">
        <v>0</v>
      </c>
      <c r="AK8">
        <v>0</v>
      </c>
      <c r="AL8">
        <v>0</v>
      </c>
      <c r="AM8">
        <v>0</v>
      </c>
      <c r="AN8">
        <v>7.1794871794871797</v>
      </c>
      <c r="AO8">
        <v>0</v>
      </c>
      <c r="AP8">
        <v>0</v>
      </c>
      <c r="AQ8">
        <v>0</v>
      </c>
      <c r="AR8">
        <v>0</v>
      </c>
      <c r="AS8">
        <v>0</v>
      </c>
      <c r="AT8">
        <v>0</v>
      </c>
      <c r="AU8">
        <v>0</v>
      </c>
      <c r="AV8">
        <v>0</v>
      </c>
      <c r="AW8">
        <v>0</v>
      </c>
      <c r="AX8">
        <v>0</v>
      </c>
      <c r="AY8">
        <v>0</v>
      </c>
      <c r="AZ8">
        <v>0</v>
      </c>
      <c r="BA8">
        <v>0</v>
      </c>
      <c r="BB8">
        <v>0</v>
      </c>
      <c r="BC8">
        <v>0</v>
      </c>
      <c r="BD8">
        <v>0.1</v>
      </c>
      <c r="BE8">
        <v>0</v>
      </c>
      <c r="BF8">
        <v>0</v>
      </c>
      <c r="BG8">
        <v>0</v>
      </c>
      <c r="BH8">
        <v>0</v>
      </c>
      <c r="BI8">
        <v>0</v>
      </c>
      <c r="BJ8">
        <v>0</v>
      </c>
      <c r="BK8">
        <v>0</v>
      </c>
      <c r="BL8">
        <v>0</v>
      </c>
      <c r="BM8">
        <v>0</v>
      </c>
      <c r="BN8">
        <v>0</v>
      </c>
      <c r="BO8">
        <v>0</v>
      </c>
      <c r="BP8">
        <v>0</v>
      </c>
      <c r="BQ8">
        <v>0</v>
      </c>
      <c r="BR8">
        <v>1.5599999999999999E-2</v>
      </c>
      <c r="BS8">
        <v>0</v>
      </c>
      <c r="BT8">
        <v>0</v>
      </c>
      <c r="BU8">
        <v>0</v>
      </c>
      <c r="BV8">
        <v>0</v>
      </c>
      <c r="BW8">
        <v>0</v>
      </c>
      <c r="BX8">
        <v>63.7</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S8">
        <v>0</v>
      </c>
      <c r="FT8">
        <v>0</v>
      </c>
      <c r="FU8">
        <v>0</v>
      </c>
      <c r="FV8">
        <v>0</v>
      </c>
      <c r="FW8">
        <v>0</v>
      </c>
      <c r="FX8">
        <v>0</v>
      </c>
      <c r="FY8">
        <v>3.8136986301369875</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0.26500000000000001</v>
      </c>
      <c r="GV8">
        <v>0</v>
      </c>
      <c r="GW8">
        <v>0</v>
      </c>
      <c r="GX8">
        <v>0</v>
      </c>
      <c r="GY8">
        <v>0</v>
      </c>
      <c r="GZ8">
        <v>0</v>
      </c>
      <c r="HA8">
        <v>0</v>
      </c>
      <c r="HB8">
        <v>0</v>
      </c>
      <c r="HC8">
        <v>0</v>
      </c>
      <c r="HD8">
        <v>0</v>
      </c>
      <c r="HE8">
        <v>0</v>
      </c>
      <c r="HF8">
        <v>0</v>
      </c>
      <c r="HG8">
        <v>0</v>
      </c>
      <c r="HH8">
        <v>0</v>
      </c>
      <c r="HI8">
        <v>1.5599999999999999E-2</v>
      </c>
      <c r="HJ8">
        <v>0</v>
      </c>
      <c r="HK8">
        <v>0</v>
      </c>
      <c r="HL8">
        <v>0</v>
      </c>
      <c r="HM8">
        <v>0</v>
      </c>
      <c r="HN8">
        <v>0</v>
      </c>
      <c r="HO8">
        <v>63.7</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1</v>
      </c>
      <c r="LJ8">
        <v>1</v>
      </c>
      <c r="LK8">
        <v>0</v>
      </c>
      <c r="LL8">
        <v>0</v>
      </c>
      <c r="LM8">
        <v>1</v>
      </c>
      <c r="LN8">
        <v>0.95</v>
      </c>
      <c r="LO8">
        <v>0</v>
      </c>
      <c r="LP8">
        <v>1</v>
      </c>
      <c r="LQ8">
        <v>0.78</v>
      </c>
      <c r="LR8">
        <v>0</v>
      </c>
      <c r="LS8">
        <v>0</v>
      </c>
      <c r="LT8">
        <v>0</v>
      </c>
    </row>
    <row r="9" spans="1:332">
      <c r="A9" t="str">
        <v>CDM AMS II G</v>
      </c>
      <c r="B9" t="str">
        <v>AMS-II.G. ver. 9</v>
      </c>
      <c r="C9">
        <v>10471</v>
      </c>
      <c r="D9" t="str">
        <v>PoA 10471 CPA24</v>
      </c>
      <c r="E9" t="str">
        <v>MR1</v>
      </c>
      <c r="F9" t="str">
        <v>Domestic (2020)</v>
      </c>
      <c r="G9">
        <v>15314</v>
      </c>
      <c r="H9" t="str">
        <v>firewood</v>
      </c>
      <c r="I9">
        <v>15314</v>
      </c>
      <c r="J9">
        <v>3.2472434266327395E-3</v>
      </c>
      <c r="K9">
        <v>0</v>
      </c>
      <c r="L9" t="str">
        <v>cdm_imp_firewood</v>
      </c>
      <c r="M9">
        <v>1</v>
      </c>
      <c r="N9" t="str">
        <v>Asia</v>
      </c>
      <c r="O9" t="str">
        <v>Myanmar</v>
      </c>
      <c r="P9" t="str">
        <v>Ayeyarwaddy</v>
      </c>
      <c r="Q9">
        <v>4.2</v>
      </c>
      <c r="R9">
        <v>0.61499999999999999</v>
      </c>
      <c r="S9">
        <v>0</v>
      </c>
      <c r="T9">
        <v>0.3</v>
      </c>
      <c r="U9">
        <v>18000</v>
      </c>
      <c r="V9">
        <v>0</v>
      </c>
      <c r="W9">
        <v>262</v>
      </c>
      <c r="X9">
        <v>0</v>
      </c>
      <c r="Y9">
        <v>4716000</v>
      </c>
      <c r="Z9">
        <v>1</v>
      </c>
      <c r="AA9">
        <v>0</v>
      </c>
      <c r="AB9">
        <v>0</v>
      </c>
      <c r="AC9">
        <v>0</v>
      </c>
      <c r="AD9">
        <v>0</v>
      </c>
      <c r="AE9">
        <v>0</v>
      </c>
      <c r="AF9">
        <v>0</v>
      </c>
      <c r="AG9">
        <v>0</v>
      </c>
      <c r="AH9">
        <v>0</v>
      </c>
      <c r="AI9">
        <v>0</v>
      </c>
      <c r="AJ9">
        <v>0</v>
      </c>
      <c r="AK9">
        <v>0</v>
      </c>
      <c r="AL9">
        <v>0</v>
      </c>
      <c r="AM9">
        <v>0</v>
      </c>
      <c r="AN9">
        <v>7.1794871794871797</v>
      </c>
      <c r="AO9">
        <v>0</v>
      </c>
      <c r="AP9">
        <v>0</v>
      </c>
      <c r="AQ9">
        <v>0</v>
      </c>
      <c r="AR9">
        <v>0</v>
      </c>
      <c r="AS9">
        <v>0</v>
      </c>
      <c r="AT9">
        <v>0</v>
      </c>
      <c r="AU9">
        <v>0</v>
      </c>
      <c r="AV9">
        <v>0</v>
      </c>
      <c r="AW9">
        <v>0</v>
      </c>
      <c r="AX9">
        <v>0</v>
      </c>
      <c r="AY9">
        <v>0</v>
      </c>
      <c r="AZ9">
        <v>0</v>
      </c>
      <c r="BA9">
        <v>0</v>
      </c>
      <c r="BB9">
        <v>0</v>
      </c>
      <c r="BC9">
        <v>0</v>
      </c>
      <c r="BD9">
        <v>0.1</v>
      </c>
      <c r="BE9">
        <v>0</v>
      </c>
      <c r="BF9">
        <v>0</v>
      </c>
      <c r="BG9">
        <v>0</v>
      </c>
      <c r="BH9">
        <v>0</v>
      </c>
      <c r="BI9">
        <v>0</v>
      </c>
      <c r="BJ9">
        <v>0</v>
      </c>
      <c r="BK9">
        <v>0</v>
      </c>
      <c r="BL9">
        <v>0</v>
      </c>
      <c r="BM9">
        <v>0</v>
      </c>
      <c r="BN9">
        <v>0</v>
      </c>
      <c r="BO9">
        <v>0</v>
      </c>
      <c r="BP9">
        <v>0</v>
      </c>
      <c r="BQ9">
        <v>0</v>
      </c>
      <c r="BR9">
        <v>1.5599999999999999E-2</v>
      </c>
      <c r="BS9">
        <v>0</v>
      </c>
      <c r="BT9">
        <v>0</v>
      </c>
      <c r="BU9">
        <v>0</v>
      </c>
      <c r="BV9">
        <v>0</v>
      </c>
      <c r="BW9">
        <v>0</v>
      </c>
      <c r="BX9">
        <v>63.7</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S9">
        <v>0</v>
      </c>
      <c r="FT9">
        <v>0</v>
      </c>
      <c r="FU9">
        <v>0</v>
      </c>
      <c r="FV9">
        <v>0</v>
      </c>
      <c r="FW9">
        <v>0</v>
      </c>
      <c r="FX9">
        <v>0</v>
      </c>
      <c r="FY9">
        <v>3.7041095890410967</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0.251</v>
      </c>
      <c r="GV9">
        <v>0</v>
      </c>
      <c r="GW9">
        <v>0</v>
      </c>
      <c r="GX9">
        <v>0</v>
      </c>
      <c r="GY9">
        <v>0</v>
      </c>
      <c r="GZ9">
        <v>0</v>
      </c>
      <c r="HA9">
        <v>0</v>
      </c>
      <c r="HB9">
        <v>0</v>
      </c>
      <c r="HC9">
        <v>0</v>
      </c>
      <c r="HD9">
        <v>0</v>
      </c>
      <c r="HE9">
        <v>0</v>
      </c>
      <c r="HF9">
        <v>0</v>
      </c>
      <c r="HG9">
        <v>0</v>
      </c>
      <c r="HH9">
        <v>0</v>
      </c>
      <c r="HI9">
        <v>1.5599999999999999E-2</v>
      </c>
      <c r="HJ9">
        <v>0</v>
      </c>
      <c r="HK9">
        <v>0</v>
      </c>
      <c r="HL9">
        <v>0</v>
      </c>
      <c r="HM9">
        <v>0</v>
      </c>
      <c r="HN9">
        <v>0</v>
      </c>
      <c r="HO9">
        <v>63.7</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1</v>
      </c>
      <c r="LJ9">
        <v>1</v>
      </c>
      <c r="LK9">
        <v>0</v>
      </c>
      <c r="LL9">
        <v>0</v>
      </c>
      <c r="LM9">
        <v>1</v>
      </c>
      <c r="LN9">
        <v>0.95</v>
      </c>
      <c r="LO9">
        <v>0</v>
      </c>
      <c r="LP9">
        <v>1</v>
      </c>
      <c r="LQ9">
        <v>0.78</v>
      </c>
      <c r="LR9">
        <v>0</v>
      </c>
      <c r="LS9">
        <v>0</v>
      </c>
      <c r="LT9">
        <v>0</v>
      </c>
    </row>
    <row r="10" spans="1:332">
      <c r="A10" t="str">
        <v>CDM AMS II G</v>
      </c>
      <c r="B10" t="str">
        <v>AMS-II.G. ver. 9</v>
      </c>
      <c r="C10">
        <v>10471</v>
      </c>
      <c r="D10" t="str">
        <v>PoA 10471 CPA25</v>
      </c>
      <c r="E10" t="str">
        <v>MR1</v>
      </c>
      <c r="F10" t="str">
        <v>Domestic (2020)</v>
      </c>
      <c r="G10">
        <v>15314</v>
      </c>
      <c r="H10" t="str">
        <v>firewood</v>
      </c>
      <c r="I10">
        <v>15314</v>
      </c>
      <c r="J10">
        <v>3.2472434266327395E-3</v>
      </c>
      <c r="K10">
        <v>0</v>
      </c>
      <c r="L10" t="str">
        <v>cdm_imp_firewood</v>
      </c>
      <c r="M10">
        <v>1</v>
      </c>
      <c r="N10" t="str">
        <v>Asia</v>
      </c>
      <c r="O10" t="str">
        <v>Myanmar</v>
      </c>
      <c r="P10" t="str">
        <v>Ayeyarwaddy</v>
      </c>
      <c r="Q10">
        <v>4.2</v>
      </c>
      <c r="R10">
        <v>0.61499999999999999</v>
      </c>
      <c r="S10">
        <v>0</v>
      </c>
      <c r="T10">
        <v>0.3</v>
      </c>
      <c r="U10">
        <v>18000</v>
      </c>
      <c r="V10">
        <v>0</v>
      </c>
      <c r="W10">
        <v>262</v>
      </c>
      <c r="X10">
        <v>0</v>
      </c>
      <c r="Y10">
        <v>4716000</v>
      </c>
      <c r="Z10">
        <v>1</v>
      </c>
      <c r="AA10">
        <v>0</v>
      </c>
      <c r="AB10">
        <v>0</v>
      </c>
      <c r="AC10">
        <v>0</v>
      </c>
      <c r="AD10">
        <v>0</v>
      </c>
      <c r="AE10">
        <v>0</v>
      </c>
      <c r="AF10">
        <v>0</v>
      </c>
      <c r="AG10">
        <v>0</v>
      </c>
      <c r="AH10">
        <v>0</v>
      </c>
      <c r="AI10">
        <v>0</v>
      </c>
      <c r="AJ10">
        <v>0</v>
      </c>
      <c r="AK10">
        <v>0</v>
      </c>
      <c r="AL10">
        <v>0</v>
      </c>
      <c r="AM10">
        <v>0</v>
      </c>
      <c r="AN10">
        <v>7.1794871794871797</v>
      </c>
      <c r="AO10">
        <v>0</v>
      </c>
      <c r="AP10">
        <v>0</v>
      </c>
      <c r="AQ10">
        <v>0</v>
      </c>
      <c r="AR10">
        <v>0</v>
      </c>
      <c r="AS10">
        <v>0</v>
      </c>
      <c r="AT10">
        <v>0</v>
      </c>
      <c r="AU10">
        <v>0</v>
      </c>
      <c r="AV10">
        <v>0</v>
      </c>
      <c r="AW10">
        <v>0</v>
      </c>
      <c r="AX10">
        <v>0</v>
      </c>
      <c r="AY10">
        <v>0</v>
      </c>
      <c r="AZ10">
        <v>0</v>
      </c>
      <c r="BA10">
        <v>0</v>
      </c>
      <c r="BB10">
        <v>0</v>
      </c>
      <c r="BC10">
        <v>0</v>
      </c>
      <c r="BD10">
        <v>0.1</v>
      </c>
      <c r="BE10">
        <v>0</v>
      </c>
      <c r="BF10">
        <v>0</v>
      </c>
      <c r="BG10">
        <v>0</v>
      </c>
      <c r="BH10">
        <v>0</v>
      </c>
      <c r="BI10">
        <v>0</v>
      </c>
      <c r="BJ10">
        <v>0</v>
      </c>
      <c r="BK10">
        <v>0</v>
      </c>
      <c r="BL10">
        <v>0</v>
      </c>
      <c r="BM10">
        <v>0</v>
      </c>
      <c r="BN10">
        <v>0</v>
      </c>
      <c r="BO10">
        <v>0</v>
      </c>
      <c r="BP10">
        <v>0</v>
      </c>
      <c r="BQ10">
        <v>0</v>
      </c>
      <c r="BR10">
        <v>1.5599999999999999E-2</v>
      </c>
      <c r="BS10">
        <v>0</v>
      </c>
      <c r="BT10">
        <v>0</v>
      </c>
      <c r="BU10">
        <v>0</v>
      </c>
      <c r="BV10">
        <v>0</v>
      </c>
      <c r="BW10">
        <v>0</v>
      </c>
      <c r="BX10">
        <v>63.7</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1</v>
      </c>
      <c r="FS10">
        <v>0</v>
      </c>
      <c r="FT10">
        <v>0</v>
      </c>
      <c r="FU10">
        <v>0</v>
      </c>
      <c r="FV10">
        <v>0</v>
      </c>
      <c r="FW10">
        <v>0</v>
      </c>
      <c r="FX10">
        <v>0</v>
      </c>
      <c r="FY10">
        <v>3.7041095890410967</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0.251</v>
      </c>
      <c r="GV10">
        <v>0</v>
      </c>
      <c r="GW10">
        <v>0</v>
      </c>
      <c r="GX10">
        <v>0</v>
      </c>
      <c r="GY10">
        <v>0</v>
      </c>
      <c r="GZ10">
        <v>0</v>
      </c>
      <c r="HA10">
        <v>0</v>
      </c>
      <c r="HB10">
        <v>0</v>
      </c>
      <c r="HC10">
        <v>0</v>
      </c>
      <c r="HD10">
        <v>0</v>
      </c>
      <c r="HE10">
        <v>0</v>
      </c>
      <c r="HF10">
        <v>0</v>
      </c>
      <c r="HG10">
        <v>0</v>
      </c>
      <c r="HH10">
        <v>0</v>
      </c>
      <c r="HI10">
        <v>1.5599999999999999E-2</v>
      </c>
      <c r="HJ10">
        <v>0</v>
      </c>
      <c r="HK10">
        <v>0</v>
      </c>
      <c r="HL10">
        <v>0</v>
      </c>
      <c r="HM10">
        <v>0</v>
      </c>
      <c r="HN10">
        <v>0</v>
      </c>
      <c r="HO10">
        <v>63.7</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1</v>
      </c>
      <c r="LJ10">
        <v>1</v>
      </c>
      <c r="LK10">
        <v>0</v>
      </c>
      <c r="LL10">
        <v>0</v>
      </c>
      <c r="LM10">
        <v>1</v>
      </c>
      <c r="LN10">
        <v>0.95</v>
      </c>
      <c r="LO10">
        <v>0</v>
      </c>
      <c r="LP10">
        <v>1</v>
      </c>
      <c r="LQ10">
        <v>0.78</v>
      </c>
      <c r="LR10">
        <v>0</v>
      </c>
      <c r="LS10">
        <v>0</v>
      </c>
      <c r="LT10">
        <v>0</v>
      </c>
    </row>
    <row r="11" spans="1:332">
      <c r="A11" t="str">
        <v>CDM AMS II G</v>
      </c>
      <c r="B11" t="str">
        <v>AMS-II.G. ver. 9</v>
      </c>
      <c r="C11">
        <v>10471</v>
      </c>
      <c r="D11" t="str">
        <v>PoA 10471 CPA26</v>
      </c>
      <c r="E11" t="str">
        <v>MR1</v>
      </c>
      <c r="F11" t="str">
        <v>Domestic (2020)</v>
      </c>
      <c r="G11">
        <v>15314</v>
      </c>
      <c r="H11" t="str">
        <v>firewood</v>
      </c>
      <c r="I11">
        <v>15314</v>
      </c>
      <c r="J11">
        <v>3.2472434266327395E-3</v>
      </c>
      <c r="K11">
        <v>0</v>
      </c>
      <c r="L11" t="str">
        <v>cdm_imp_firewood</v>
      </c>
      <c r="M11">
        <v>1</v>
      </c>
      <c r="N11" t="str">
        <v>Asia</v>
      </c>
      <c r="O11" t="str">
        <v>Myanmar</v>
      </c>
      <c r="P11" t="str">
        <v>Ayeyarwaddy</v>
      </c>
      <c r="Q11">
        <v>4.2</v>
      </c>
      <c r="R11">
        <v>0.61499999999999999</v>
      </c>
      <c r="S11">
        <v>0</v>
      </c>
      <c r="T11">
        <v>0.3</v>
      </c>
      <c r="U11">
        <v>18000</v>
      </c>
      <c r="V11">
        <v>0</v>
      </c>
      <c r="W11">
        <v>262</v>
      </c>
      <c r="X11">
        <v>0</v>
      </c>
      <c r="Y11">
        <v>4716000</v>
      </c>
      <c r="Z11">
        <v>1</v>
      </c>
      <c r="AA11">
        <v>0</v>
      </c>
      <c r="AB11">
        <v>0</v>
      </c>
      <c r="AC11">
        <v>0</v>
      </c>
      <c r="AD11">
        <v>0</v>
      </c>
      <c r="AE11">
        <v>0</v>
      </c>
      <c r="AF11">
        <v>0</v>
      </c>
      <c r="AG11">
        <v>0</v>
      </c>
      <c r="AH11">
        <v>0</v>
      </c>
      <c r="AI11">
        <v>0</v>
      </c>
      <c r="AJ11">
        <v>0</v>
      </c>
      <c r="AK11">
        <v>0</v>
      </c>
      <c r="AL11">
        <v>0</v>
      </c>
      <c r="AM11">
        <v>0</v>
      </c>
      <c r="AN11">
        <v>7.1794871794871797</v>
      </c>
      <c r="AO11">
        <v>0</v>
      </c>
      <c r="AP11">
        <v>0</v>
      </c>
      <c r="AQ11">
        <v>0</v>
      </c>
      <c r="AR11">
        <v>0</v>
      </c>
      <c r="AS11">
        <v>0</v>
      </c>
      <c r="AT11">
        <v>0</v>
      </c>
      <c r="AU11">
        <v>0</v>
      </c>
      <c r="AV11">
        <v>0</v>
      </c>
      <c r="AW11">
        <v>0</v>
      </c>
      <c r="AX11">
        <v>0</v>
      </c>
      <c r="AY11">
        <v>0</v>
      </c>
      <c r="AZ11">
        <v>0</v>
      </c>
      <c r="BA11">
        <v>0</v>
      </c>
      <c r="BB11">
        <v>0</v>
      </c>
      <c r="BC11">
        <v>0</v>
      </c>
      <c r="BD11">
        <v>0.1</v>
      </c>
      <c r="BE11">
        <v>0</v>
      </c>
      <c r="BF11">
        <v>0</v>
      </c>
      <c r="BG11">
        <v>0</v>
      </c>
      <c r="BH11">
        <v>0</v>
      </c>
      <c r="BI11">
        <v>0</v>
      </c>
      <c r="BJ11">
        <v>0</v>
      </c>
      <c r="BK11">
        <v>0</v>
      </c>
      <c r="BL11">
        <v>0</v>
      </c>
      <c r="BM11">
        <v>0</v>
      </c>
      <c r="BN11">
        <v>0</v>
      </c>
      <c r="BO11">
        <v>0</v>
      </c>
      <c r="BP11">
        <v>0</v>
      </c>
      <c r="BQ11">
        <v>0</v>
      </c>
      <c r="BR11">
        <v>1.5599999999999999E-2</v>
      </c>
      <c r="BS11">
        <v>0</v>
      </c>
      <c r="BT11">
        <v>0</v>
      </c>
      <c r="BU11">
        <v>0</v>
      </c>
      <c r="BV11">
        <v>0</v>
      </c>
      <c r="BW11">
        <v>0</v>
      </c>
      <c r="BX11">
        <v>63.7</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1</v>
      </c>
      <c r="FS11">
        <v>0</v>
      </c>
      <c r="FT11">
        <v>0</v>
      </c>
      <c r="FU11">
        <v>0</v>
      </c>
      <c r="FV11">
        <v>0</v>
      </c>
      <c r="FW11">
        <v>0</v>
      </c>
      <c r="FX11">
        <v>0</v>
      </c>
      <c r="FY11">
        <v>3.7041095890410967</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0.251</v>
      </c>
      <c r="GV11">
        <v>0</v>
      </c>
      <c r="GW11">
        <v>0</v>
      </c>
      <c r="GX11">
        <v>0</v>
      </c>
      <c r="GY11">
        <v>0</v>
      </c>
      <c r="GZ11">
        <v>0</v>
      </c>
      <c r="HA11">
        <v>0</v>
      </c>
      <c r="HB11">
        <v>0</v>
      </c>
      <c r="HC11">
        <v>0</v>
      </c>
      <c r="HD11">
        <v>0</v>
      </c>
      <c r="HE11">
        <v>0</v>
      </c>
      <c r="HF11">
        <v>0</v>
      </c>
      <c r="HG11">
        <v>0</v>
      </c>
      <c r="HH11">
        <v>0</v>
      </c>
      <c r="HI11">
        <v>1.5599999999999999E-2</v>
      </c>
      <c r="HJ11">
        <v>0</v>
      </c>
      <c r="HK11">
        <v>0</v>
      </c>
      <c r="HL11">
        <v>0</v>
      </c>
      <c r="HM11">
        <v>0</v>
      </c>
      <c r="HN11">
        <v>0</v>
      </c>
      <c r="HO11">
        <v>63.7</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1</v>
      </c>
      <c r="LJ11">
        <v>1</v>
      </c>
      <c r="LK11">
        <v>0</v>
      </c>
      <c r="LL11">
        <v>0</v>
      </c>
      <c r="LM11">
        <v>1</v>
      </c>
      <c r="LN11">
        <v>0.95</v>
      </c>
      <c r="LO11">
        <v>0</v>
      </c>
      <c r="LP11">
        <v>1</v>
      </c>
      <c r="LQ11">
        <v>0.78</v>
      </c>
      <c r="LR11">
        <v>0</v>
      </c>
      <c r="LS11">
        <v>0</v>
      </c>
      <c r="LT11">
        <v>0</v>
      </c>
    </row>
    <row r="12" spans="1:332">
      <c r="A12" t="str">
        <v>CDM AMS II G</v>
      </c>
      <c r="B12" t="str">
        <v>AMS-II.G. ver. 9</v>
      </c>
      <c r="C12">
        <v>10471</v>
      </c>
      <c r="D12" t="str">
        <v>PoA 10471 CPA27</v>
      </c>
      <c r="E12" t="str">
        <v>MR1</v>
      </c>
      <c r="F12" t="str">
        <v>Domestic (2020)</v>
      </c>
      <c r="G12">
        <v>15314</v>
      </c>
      <c r="H12" t="str">
        <v>firewood</v>
      </c>
      <c r="I12">
        <v>15314</v>
      </c>
      <c r="J12">
        <v>3.2472434266327395E-3</v>
      </c>
      <c r="K12">
        <v>0</v>
      </c>
      <c r="L12" t="str">
        <v>cdm_imp_firewood</v>
      </c>
      <c r="M12">
        <v>1</v>
      </c>
      <c r="N12" t="str">
        <v>Asia</v>
      </c>
      <c r="O12" t="str">
        <v>Myanmar</v>
      </c>
      <c r="P12" t="str">
        <v>Ayeyarwaddy</v>
      </c>
      <c r="Q12">
        <v>4.2</v>
      </c>
      <c r="R12">
        <v>0.61499999999999999</v>
      </c>
      <c r="S12">
        <v>0</v>
      </c>
      <c r="T12">
        <v>0.3</v>
      </c>
      <c r="U12">
        <v>18000</v>
      </c>
      <c r="V12">
        <v>0</v>
      </c>
      <c r="W12">
        <v>262</v>
      </c>
      <c r="X12">
        <v>0</v>
      </c>
      <c r="Y12">
        <v>4716000</v>
      </c>
      <c r="Z12">
        <v>1</v>
      </c>
      <c r="AA12">
        <v>0</v>
      </c>
      <c r="AB12">
        <v>0</v>
      </c>
      <c r="AC12">
        <v>0</v>
      </c>
      <c r="AD12">
        <v>0</v>
      </c>
      <c r="AE12">
        <v>0</v>
      </c>
      <c r="AF12">
        <v>0</v>
      </c>
      <c r="AG12">
        <v>0</v>
      </c>
      <c r="AH12">
        <v>0</v>
      </c>
      <c r="AI12">
        <v>0</v>
      </c>
      <c r="AJ12">
        <v>0</v>
      </c>
      <c r="AK12">
        <v>0</v>
      </c>
      <c r="AL12">
        <v>0</v>
      </c>
      <c r="AM12">
        <v>0</v>
      </c>
      <c r="AN12">
        <v>7.1794871794871797</v>
      </c>
      <c r="AO12">
        <v>0</v>
      </c>
      <c r="AP12">
        <v>0</v>
      </c>
      <c r="AQ12">
        <v>0</v>
      </c>
      <c r="AR12">
        <v>0</v>
      </c>
      <c r="AS12">
        <v>0</v>
      </c>
      <c r="AT12">
        <v>0</v>
      </c>
      <c r="AU12">
        <v>0</v>
      </c>
      <c r="AV12">
        <v>0</v>
      </c>
      <c r="AW12">
        <v>0</v>
      </c>
      <c r="AX12">
        <v>0</v>
      </c>
      <c r="AY12">
        <v>0</v>
      </c>
      <c r="AZ12">
        <v>0</v>
      </c>
      <c r="BA12">
        <v>0</v>
      </c>
      <c r="BB12">
        <v>0</v>
      </c>
      <c r="BC12">
        <v>0</v>
      </c>
      <c r="BD12">
        <v>0.1</v>
      </c>
      <c r="BE12">
        <v>0</v>
      </c>
      <c r="BF12">
        <v>0</v>
      </c>
      <c r="BG12">
        <v>0</v>
      </c>
      <c r="BH12">
        <v>0</v>
      </c>
      <c r="BI12">
        <v>0</v>
      </c>
      <c r="BJ12">
        <v>0</v>
      </c>
      <c r="BK12">
        <v>0</v>
      </c>
      <c r="BL12">
        <v>0</v>
      </c>
      <c r="BM12">
        <v>0</v>
      </c>
      <c r="BN12">
        <v>0</v>
      </c>
      <c r="BO12">
        <v>0</v>
      </c>
      <c r="BP12">
        <v>0</v>
      </c>
      <c r="BQ12">
        <v>0</v>
      </c>
      <c r="BR12">
        <v>1.5599999999999999E-2</v>
      </c>
      <c r="BS12">
        <v>0</v>
      </c>
      <c r="BT12">
        <v>0</v>
      </c>
      <c r="BU12">
        <v>0</v>
      </c>
      <c r="BV12">
        <v>0</v>
      </c>
      <c r="BW12">
        <v>0</v>
      </c>
      <c r="BX12">
        <v>63.7</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1</v>
      </c>
      <c r="FS12">
        <v>0</v>
      </c>
      <c r="FT12">
        <v>0</v>
      </c>
      <c r="FU12">
        <v>0</v>
      </c>
      <c r="FV12">
        <v>0</v>
      </c>
      <c r="FW12">
        <v>0</v>
      </c>
      <c r="FX12">
        <v>0</v>
      </c>
      <c r="FY12">
        <v>3.7041095890410967</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0.251</v>
      </c>
      <c r="GV12">
        <v>0</v>
      </c>
      <c r="GW12">
        <v>0</v>
      </c>
      <c r="GX12">
        <v>0</v>
      </c>
      <c r="GY12">
        <v>0</v>
      </c>
      <c r="GZ12">
        <v>0</v>
      </c>
      <c r="HA12">
        <v>0</v>
      </c>
      <c r="HB12">
        <v>0</v>
      </c>
      <c r="HC12">
        <v>0</v>
      </c>
      <c r="HD12">
        <v>0</v>
      </c>
      <c r="HE12">
        <v>0</v>
      </c>
      <c r="HF12">
        <v>0</v>
      </c>
      <c r="HG12">
        <v>0</v>
      </c>
      <c r="HH12">
        <v>0</v>
      </c>
      <c r="HI12">
        <v>1.5599999999999999E-2</v>
      </c>
      <c r="HJ12">
        <v>0</v>
      </c>
      <c r="HK12">
        <v>0</v>
      </c>
      <c r="HL12">
        <v>0</v>
      </c>
      <c r="HM12">
        <v>0</v>
      </c>
      <c r="HN12">
        <v>0</v>
      </c>
      <c r="HO12">
        <v>63.7</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1</v>
      </c>
      <c r="LJ12">
        <v>1</v>
      </c>
      <c r="LK12">
        <v>0</v>
      </c>
      <c r="LL12">
        <v>0</v>
      </c>
      <c r="LM12">
        <v>1</v>
      </c>
      <c r="LN12">
        <v>0.95</v>
      </c>
      <c r="LO12">
        <v>0</v>
      </c>
      <c r="LP12">
        <v>1</v>
      </c>
      <c r="LQ12">
        <v>0.78</v>
      </c>
      <c r="LR12">
        <v>0</v>
      </c>
      <c r="LS12">
        <v>0</v>
      </c>
      <c r="LT12">
        <v>0</v>
      </c>
    </row>
    <row r="13" spans="1:332">
      <c r="A13" t="str">
        <v>CDM AMS II G</v>
      </c>
      <c r="B13" t="str">
        <v>AMS-II.G. ver. 9</v>
      </c>
      <c r="C13">
        <v>10471</v>
      </c>
      <c r="D13" t="str">
        <v>PoA 10471 CPA28</v>
      </c>
      <c r="E13" t="str">
        <v>MR1</v>
      </c>
      <c r="F13" t="str">
        <v>Domestic (2020)</v>
      </c>
      <c r="G13">
        <v>15314</v>
      </c>
      <c r="H13" t="str">
        <v>firewood</v>
      </c>
      <c r="I13">
        <v>15314</v>
      </c>
      <c r="J13">
        <v>3.2472434266327395E-3</v>
      </c>
      <c r="K13">
        <v>0</v>
      </c>
      <c r="L13" t="str">
        <v>cdm_imp_firewood</v>
      </c>
      <c r="M13">
        <v>1</v>
      </c>
      <c r="N13" t="str">
        <v>Asia</v>
      </c>
      <c r="O13" t="str">
        <v>Myanmar</v>
      </c>
      <c r="P13" t="str">
        <v>Ayeyarwaddy</v>
      </c>
      <c r="Q13">
        <v>4.2</v>
      </c>
      <c r="R13">
        <v>0.61499999999999999</v>
      </c>
      <c r="S13">
        <v>0</v>
      </c>
      <c r="T13">
        <v>0.3</v>
      </c>
      <c r="U13">
        <v>18000</v>
      </c>
      <c r="V13">
        <v>0</v>
      </c>
      <c r="W13">
        <v>262</v>
      </c>
      <c r="X13">
        <v>0</v>
      </c>
      <c r="Y13">
        <v>4716000</v>
      </c>
      <c r="Z13">
        <v>1</v>
      </c>
      <c r="AA13">
        <v>0</v>
      </c>
      <c r="AB13">
        <v>0</v>
      </c>
      <c r="AC13">
        <v>0</v>
      </c>
      <c r="AD13">
        <v>0</v>
      </c>
      <c r="AE13">
        <v>0</v>
      </c>
      <c r="AF13">
        <v>0</v>
      </c>
      <c r="AG13">
        <v>0</v>
      </c>
      <c r="AH13">
        <v>0</v>
      </c>
      <c r="AI13">
        <v>0</v>
      </c>
      <c r="AJ13">
        <v>0</v>
      </c>
      <c r="AK13">
        <v>0</v>
      </c>
      <c r="AL13">
        <v>0</v>
      </c>
      <c r="AM13">
        <v>0</v>
      </c>
      <c r="AN13">
        <v>7.1794871794871797</v>
      </c>
      <c r="AO13">
        <v>0</v>
      </c>
      <c r="AP13">
        <v>0</v>
      </c>
      <c r="AQ13">
        <v>0</v>
      </c>
      <c r="AR13">
        <v>0</v>
      </c>
      <c r="AS13">
        <v>0</v>
      </c>
      <c r="AT13">
        <v>0</v>
      </c>
      <c r="AU13">
        <v>0</v>
      </c>
      <c r="AV13">
        <v>0</v>
      </c>
      <c r="AW13">
        <v>0</v>
      </c>
      <c r="AX13">
        <v>0</v>
      </c>
      <c r="AY13">
        <v>0</v>
      </c>
      <c r="AZ13">
        <v>0</v>
      </c>
      <c r="BA13">
        <v>0</v>
      </c>
      <c r="BB13">
        <v>0</v>
      </c>
      <c r="BC13">
        <v>0</v>
      </c>
      <c r="BD13">
        <v>0.1</v>
      </c>
      <c r="BE13">
        <v>0</v>
      </c>
      <c r="BF13">
        <v>0</v>
      </c>
      <c r="BG13">
        <v>0</v>
      </c>
      <c r="BH13">
        <v>0</v>
      </c>
      <c r="BI13">
        <v>0</v>
      </c>
      <c r="BJ13">
        <v>0</v>
      </c>
      <c r="BK13">
        <v>0</v>
      </c>
      <c r="BL13">
        <v>0</v>
      </c>
      <c r="BM13">
        <v>0</v>
      </c>
      <c r="BN13">
        <v>0</v>
      </c>
      <c r="BO13">
        <v>0</v>
      </c>
      <c r="BP13">
        <v>0</v>
      </c>
      <c r="BQ13">
        <v>0</v>
      </c>
      <c r="BR13">
        <v>1.5599999999999999E-2</v>
      </c>
      <c r="BS13">
        <v>0</v>
      </c>
      <c r="BT13">
        <v>0</v>
      </c>
      <c r="BU13">
        <v>0</v>
      </c>
      <c r="BV13">
        <v>0</v>
      </c>
      <c r="BW13">
        <v>0</v>
      </c>
      <c r="BX13">
        <v>63.7</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0</v>
      </c>
      <c r="FU13">
        <v>0</v>
      </c>
      <c r="FV13">
        <v>0</v>
      </c>
      <c r="FW13">
        <v>0</v>
      </c>
      <c r="FX13">
        <v>0</v>
      </c>
      <c r="FY13">
        <v>3.7041095890410967</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0.251</v>
      </c>
      <c r="GV13">
        <v>0</v>
      </c>
      <c r="GW13">
        <v>0</v>
      </c>
      <c r="GX13">
        <v>0</v>
      </c>
      <c r="GY13">
        <v>0</v>
      </c>
      <c r="GZ13">
        <v>0</v>
      </c>
      <c r="HA13">
        <v>0</v>
      </c>
      <c r="HB13">
        <v>0</v>
      </c>
      <c r="HC13">
        <v>0</v>
      </c>
      <c r="HD13">
        <v>0</v>
      </c>
      <c r="HE13">
        <v>0</v>
      </c>
      <c r="HF13">
        <v>0</v>
      </c>
      <c r="HG13">
        <v>0</v>
      </c>
      <c r="HH13">
        <v>0</v>
      </c>
      <c r="HI13">
        <v>1.5599999999999999E-2</v>
      </c>
      <c r="HJ13">
        <v>0</v>
      </c>
      <c r="HK13">
        <v>0</v>
      </c>
      <c r="HL13">
        <v>0</v>
      </c>
      <c r="HM13">
        <v>0</v>
      </c>
      <c r="HN13">
        <v>0</v>
      </c>
      <c r="HO13">
        <v>63.7</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1</v>
      </c>
      <c r="LK13">
        <v>0</v>
      </c>
      <c r="LL13">
        <v>0</v>
      </c>
      <c r="LM13">
        <v>1</v>
      </c>
      <c r="LN13">
        <v>0.95</v>
      </c>
      <c r="LO13">
        <v>0</v>
      </c>
      <c r="LP13">
        <v>1</v>
      </c>
      <c r="LQ13">
        <v>0.78</v>
      </c>
      <c r="LR13">
        <v>0</v>
      </c>
      <c r="LS13">
        <v>0</v>
      </c>
      <c r="LT13">
        <v>0</v>
      </c>
    </row>
    <row r="14" spans="1:332">
      <c r="A14" t="str">
        <v>CDM AMS II G</v>
      </c>
      <c r="B14" t="str">
        <v>AMS-II.G. ver. 9</v>
      </c>
      <c r="C14">
        <v>10471</v>
      </c>
      <c r="D14" t="str">
        <v>PoA 10471 CPA29</v>
      </c>
      <c r="E14" t="str">
        <v>MR1</v>
      </c>
      <c r="F14" t="str">
        <v>Domestic (2020)</v>
      </c>
      <c r="G14">
        <v>15314</v>
      </c>
      <c r="H14" t="str">
        <v>firewood</v>
      </c>
      <c r="I14">
        <v>15314</v>
      </c>
      <c r="J14">
        <v>3.2472434266327395E-3</v>
      </c>
      <c r="K14">
        <v>0</v>
      </c>
      <c r="L14" t="str">
        <v>cdm_imp_firewood</v>
      </c>
      <c r="M14">
        <v>1</v>
      </c>
      <c r="N14" t="str">
        <v>Asia</v>
      </c>
      <c r="O14" t="str">
        <v>Myanmar</v>
      </c>
      <c r="P14" t="str">
        <v>Ayeyarwaddy</v>
      </c>
      <c r="Q14">
        <v>4.2</v>
      </c>
      <c r="R14">
        <v>0.61499999999999999</v>
      </c>
      <c r="S14">
        <v>0</v>
      </c>
      <c r="T14">
        <v>0.3</v>
      </c>
      <c r="U14">
        <v>18000</v>
      </c>
      <c r="V14">
        <v>0</v>
      </c>
      <c r="W14">
        <v>262</v>
      </c>
      <c r="X14">
        <v>0</v>
      </c>
      <c r="Y14">
        <v>4716000</v>
      </c>
      <c r="Z14">
        <v>1</v>
      </c>
      <c r="AA14">
        <v>0</v>
      </c>
      <c r="AB14">
        <v>0</v>
      </c>
      <c r="AC14">
        <v>0</v>
      </c>
      <c r="AD14">
        <v>0</v>
      </c>
      <c r="AE14">
        <v>0</v>
      </c>
      <c r="AF14">
        <v>0</v>
      </c>
      <c r="AG14">
        <v>0</v>
      </c>
      <c r="AH14">
        <v>0</v>
      </c>
      <c r="AI14">
        <v>0</v>
      </c>
      <c r="AJ14">
        <v>0</v>
      </c>
      <c r="AK14">
        <v>0</v>
      </c>
      <c r="AL14">
        <v>0</v>
      </c>
      <c r="AM14">
        <v>0</v>
      </c>
      <c r="AN14">
        <v>7.1794871794871797</v>
      </c>
      <c r="AO14">
        <v>0</v>
      </c>
      <c r="AP14">
        <v>0</v>
      </c>
      <c r="AQ14">
        <v>0</v>
      </c>
      <c r="AR14">
        <v>0</v>
      </c>
      <c r="AS14">
        <v>0</v>
      </c>
      <c r="AT14">
        <v>0</v>
      </c>
      <c r="AU14">
        <v>0</v>
      </c>
      <c r="AV14">
        <v>0</v>
      </c>
      <c r="AW14">
        <v>0</v>
      </c>
      <c r="AX14">
        <v>0</v>
      </c>
      <c r="AY14">
        <v>0</v>
      </c>
      <c r="AZ14">
        <v>0</v>
      </c>
      <c r="BA14">
        <v>0</v>
      </c>
      <c r="BB14">
        <v>0</v>
      </c>
      <c r="BC14">
        <v>0</v>
      </c>
      <c r="BD14">
        <v>0.1</v>
      </c>
      <c r="BE14">
        <v>0</v>
      </c>
      <c r="BF14">
        <v>0</v>
      </c>
      <c r="BG14">
        <v>0</v>
      </c>
      <c r="BH14">
        <v>0</v>
      </c>
      <c r="BI14">
        <v>0</v>
      </c>
      <c r="BJ14">
        <v>0</v>
      </c>
      <c r="BK14">
        <v>0</v>
      </c>
      <c r="BL14">
        <v>0</v>
      </c>
      <c r="BM14">
        <v>0</v>
      </c>
      <c r="BN14">
        <v>0</v>
      </c>
      <c r="BO14">
        <v>0</v>
      </c>
      <c r="BP14">
        <v>0</v>
      </c>
      <c r="BQ14">
        <v>0</v>
      </c>
      <c r="BR14">
        <v>1.5599999999999999E-2</v>
      </c>
      <c r="BS14">
        <v>0</v>
      </c>
      <c r="BT14">
        <v>0</v>
      </c>
      <c r="BU14">
        <v>0</v>
      </c>
      <c r="BV14">
        <v>0</v>
      </c>
      <c r="BW14">
        <v>0</v>
      </c>
      <c r="BX14">
        <v>63.7</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1</v>
      </c>
      <c r="FS14">
        <v>0</v>
      </c>
      <c r="FT14">
        <v>0</v>
      </c>
      <c r="FU14">
        <v>0</v>
      </c>
      <c r="FV14">
        <v>0</v>
      </c>
      <c r="FW14">
        <v>0</v>
      </c>
      <c r="FX14">
        <v>0</v>
      </c>
      <c r="FY14">
        <v>3.7041095890410967</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0.251</v>
      </c>
      <c r="GV14">
        <v>0</v>
      </c>
      <c r="GW14">
        <v>0</v>
      </c>
      <c r="GX14">
        <v>0</v>
      </c>
      <c r="GY14">
        <v>0</v>
      </c>
      <c r="GZ14">
        <v>0</v>
      </c>
      <c r="HA14">
        <v>0</v>
      </c>
      <c r="HB14">
        <v>0</v>
      </c>
      <c r="HC14">
        <v>0</v>
      </c>
      <c r="HD14">
        <v>0</v>
      </c>
      <c r="HE14">
        <v>0</v>
      </c>
      <c r="HF14">
        <v>0</v>
      </c>
      <c r="HG14">
        <v>0</v>
      </c>
      <c r="HH14">
        <v>0</v>
      </c>
      <c r="HI14">
        <v>1.5599999999999999E-2</v>
      </c>
      <c r="HJ14">
        <v>0</v>
      </c>
      <c r="HK14">
        <v>0</v>
      </c>
      <c r="HL14">
        <v>0</v>
      </c>
      <c r="HM14">
        <v>0</v>
      </c>
      <c r="HN14">
        <v>0</v>
      </c>
      <c r="HO14">
        <v>63.7</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1</v>
      </c>
      <c r="LJ14">
        <v>1</v>
      </c>
      <c r="LK14">
        <v>0</v>
      </c>
      <c r="LL14">
        <v>0</v>
      </c>
      <c r="LM14">
        <v>1</v>
      </c>
      <c r="LN14">
        <v>0.95</v>
      </c>
      <c r="LO14">
        <v>0</v>
      </c>
      <c r="LP14">
        <v>1</v>
      </c>
      <c r="LQ14">
        <v>0.78</v>
      </c>
      <c r="LR14">
        <v>0</v>
      </c>
      <c r="LS14">
        <v>0</v>
      </c>
      <c r="LT14">
        <v>0</v>
      </c>
    </row>
    <row r="15" spans="1:332">
      <c r="A15" t="str">
        <v>CDM AMS II G</v>
      </c>
      <c r="B15" t="str">
        <v>AMS-II.G. ver. 9</v>
      </c>
      <c r="C15">
        <v>10471</v>
      </c>
      <c r="D15" t="str">
        <v>PoA 10471 CPA30</v>
      </c>
      <c r="E15" t="str">
        <v>MR1</v>
      </c>
      <c r="F15" t="str">
        <v>Domestic (2020)</v>
      </c>
      <c r="G15">
        <v>15314</v>
      </c>
      <c r="H15" t="str">
        <v>firewood</v>
      </c>
      <c r="I15">
        <v>15314</v>
      </c>
      <c r="J15">
        <v>3.2472434266327395E-3</v>
      </c>
      <c r="K15">
        <v>0</v>
      </c>
      <c r="L15" t="str">
        <v>cdm_imp_firewood</v>
      </c>
      <c r="M15">
        <v>1</v>
      </c>
      <c r="N15" t="str">
        <v>Asia</v>
      </c>
      <c r="O15" t="str">
        <v>Myanmar</v>
      </c>
      <c r="P15" t="str">
        <v>Ayeyarwaddy</v>
      </c>
      <c r="Q15">
        <v>4.2</v>
      </c>
      <c r="R15">
        <v>0.61499999999999999</v>
      </c>
      <c r="S15">
        <v>0</v>
      </c>
      <c r="T15">
        <v>0.3</v>
      </c>
      <c r="U15">
        <v>18000</v>
      </c>
      <c r="V15">
        <v>0</v>
      </c>
      <c r="W15">
        <v>262</v>
      </c>
      <c r="X15">
        <v>0</v>
      </c>
      <c r="Y15">
        <v>4716000</v>
      </c>
      <c r="Z15">
        <v>1</v>
      </c>
      <c r="AA15">
        <v>0</v>
      </c>
      <c r="AB15">
        <v>0</v>
      </c>
      <c r="AC15">
        <v>0</v>
      </c>
      <c r="AD15">
        <v>0</v>
      </c>
      <c r="AE15">
        <v>0</v>
      </c>
      <c r="AF15">
        <v>0</v>
      </c>
      <c r="AG15">
        <v>0</v>
      </c>
      <c r="AH15">
        <v>0</v>
      </c>
      <c r="AI15">
        <v>0</v>
      </c>
      <c r="AJ15">
        <v>0</v>
      </c>
      <c r="AK15">
        <v>0</v>
      </c>
      <c r="AL15">
        <v>0</v>
      </c>
      <c r="AM15">
        <v>0</v>
      </c>
      <c r="AN15">
        <v>7.1794871794871797</v>
      </c>
      <c r="AO15">
        <v>0</v>
      </c>
      <c r="AP15">
        <v>0</v>
      </c>
      <c r="AQ15">
        <v>0</v>
      </c>
      <c r="AR15">
        <v>0</v>
      </c>
      <c r="AS15">
        <v>0</v>
      </c>
      <c r="AT15">
        <v>0</v>
      </c>
      <c r="AU15">
        <v>0</v>
      </c>
      <c r="AV15">
        <v>0</v>
      </c>
      <c r="AW15">
        <v>0</v>
      </c>
      <c r="AX15">
        <v>0</v>
      </c>
      <c r="AY15">
        <v>0</v>
      </c>
      <c r="AZ15">
        <v>0</v>
      </c>
      <c r="BA15">
        <v>0</v>
      </c>
      <c r="BB15">
        <v>0</v>
      </c>
      <c r="BC15">
        <v>0</v>
      </c>
      <c r="BD15">
        <v>0.1</v>
      </c>
      <c r="BE15">
        <v>0</v>
      </c>
      <c r="BF15">
        <v>0</v>
      </c>
      <c r="BG15">
        <v>0</v>
      </c>
      <c r="BH15">
        <v>0</v>
      </c>
      <c r="BI15">
        <v>0</v>
      </c>
      <c r="BJ15">
        <v>0</v>
      </c>
      <c r="BK15">
        <v>0</v>
      </c>
      <c r="BL15">
        <v>0</v>
      </c>
      <c r="BM15">
        <v>0</v>
      </c>
      <c r="BN15">
        <v>0</v>
      </c>
      <c r="BO15">
        <v>0</v>
      </c>
      <c r="BP15">
        <v>0</v>
      </c>
      <c r="BQ15">
        <v>0</v>
      </c>
      <c r="BR15">
        <v>1.5599999999999999E-2</v>
      </c>
      <c r="BS15">
        <v>0</v>
      </c>
      <c r="BT15">
        <v>0</v>
      </c>
      <c r="BU15">
        <v>0</v>
      </c>
      <c r="BV15">
        <v>0</v>
      </c>
      <c r="BW15">
        <v>0</v>
      </c>
      <c r="BX15">
        <v>63.7</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1</v>
      </c>
      <c r="FS15">
        <v>0</v>
      </c>
      <c r="FT15">
        <v>0</v>
      </c>
      <c r="FU15">
        <v>0</v>
      </c>
      <c r="FV15">
        <v>0</v>
      </c>
      <c r="FW15">
        <v>0</v>
      </c>
      <c r="FX15">
        <v>0</v>
      </c>
      <c r="FY15">
        <v>3.7041095890410967</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0.251</v>
      </c>
      <c r="GV15">
        <v>0</v>
      </c>
      <c r="GW15">
        <v>0</v>
      </c>
      <c r="GX15">
        <v>0</v>
      </c>
      <c r="GY15">
        <v>0</v>
      </c>
      <c r="GZ15">
        <v>0</v>
      </c>
      <c r="HA15">
        <v>0</v>
      </c>
      <c r="HB15">
        <v>0</v>
      </c>
      <c r="HC15">
        <v>0</v>
      </c>
      <c r="HD15">
        <v>0</v>
      </c>
      <c r="HE15">
        <v>0</v>
      </c>
      <c r="HF15">
        <v>0</v>
      </c>
      <c r="HG15">
        <v>0</v>
      </c>
      <c r="HH15">
        <v>0</v>
      </c>
      <c r="HI15">
        <v>1.5599999999999999E-2</v>
      </c>
      <c r="HJ15">
        <v>0</v>
      </c>
      <c r="HK15">
        <v>0</v>
      </c>
      <c r="HL15">
        <v>0</v>
      </c>
      <c r="HM15">
        <v>0</v>
      </c>
      <c r="HN15">
        <v>0</v>
      </c>
      <c r="HO15">
        <v>63.7</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1</v>
      </c>
      <c r="LJ15">
        <v>1</v>
      </c>
      <c r="LK15">
        <v>0</v>
      </c>
      <c r="LL15">
        <v>0</v>
      </c>
      <c r="LM15">
        <v>1</v>
      </c>
      <c r="LN15">
        <v>0.95</v>
      </c>
      <c r="LO15">
        <v>0</v>
      </c>
      <c r="LP15">
        <v>1</v>
      </c>
      <c r="LQ15">
        <v>0.78</v>
      </c>
      <c r="LR15">
        <v>0</v>
      </c>
      <c r="LS15">
        <v>0</v>
      </c>
      <c r="LT15">
        <v>0</v>
      </c>
    </row>
    <row r="16" spans="1:332">
      <c r="A16" t="str">
        <v>CDM AMS II G</v>
      </c>
      <c r="B16" t="str">
        <v>AMS-II.G. ver. 9</v>
      </c>
      <c r="C16">
        <v>10471</v>
      </c>
      <c r="D16" t="str">
        <v>PoA 10471 CPA31</v>
      </c>
      <c r="E16" t="str">
        <v>MR1</v>
      </c>
      <c r="F16" t="str">
        <v>Domestic (2020)</v>
      </c>
      <c r="G16">
        <v>15314</v>
      </c>
      <c r="H16" t="str">
        <v>firewood</v>
      </c>
      <c r="I16">
        <v>15314</v>
      </c>
      <c r="J16">
        <v>3.2472434266327395E-3</v>
      </c>
      <c r="K16">
        <v>0</v>
      </c>
      <c r="L16" t="str">
        <v>cdm_imp_firewood</v>
      </c>
      <c r="M16">
        <v>1</v>
      </c>
      <c r="N16" t="str">
        <v>Asia</v>
      </c>
      <c r="O16" t="str">
        <v>Myanmar</v>
      </c>
      <c r="P16" t="str">
        <v>Ayeyarwaddy</v>
      </c>
      <c r="Q16">
        <v>4.2</v>
      </c>
      <c r="R16">
        <v>0.61499999999999999</v>
      </c>
      <c r="S16">
        <v>0</v>
      </c>
      <c r="T16">
        <v>0.3</v>
      </c>
      <c r="U16">
        <v>18000</v>
      </c>
      <c r="V16">
        <v>0</v>
      </c>
      <c r="W16">
        <v>262</v>
      </c>
      <c r="X16">
        <v>0</v>
      </c>
      <c r="Y16">
        <v>4716000</v>
      </c>
      <c r="Z16">
        <v>1</v>
      </c>
      <c r="AA16">
        <v>0</v>
      </c>
      <c r="AB16">
        <v>0</v>
      </c>
      <c r="AC16">
        <v>0</v>
      </c>
      <c r="AD16">
        <v>0</v>
      </c>
      <c r="AE16">
        <v>0</v>
      </c>
      <c r="AF16">
        <v>0</v>
      </c>
      <c r="AG16">
        <v>0</v>
      </c>
      <c r="AH16">
        <v>0</v>
      </c>
      <c r="AI16">
        <v>0</v>
      </c>
      <c r="AJ16">
        <v>0</v>
      </c>
      <c r="AK16">
        <v>0</v>
      </c>
      <c r="AL16">
        <v>0</v>
      </c>
      <c r="AM16">
        <v>0</v>
      </c>
      <c r="AN16">
        <v>7.1794871794871797</v>
      </c>
      <c r="AO16">
        <v>0</v>
      </c>
      <c r="AP16">
        <v>0</v>
      </c>
      <c r="AQ16">
        <v>0</v>
      </c>
      <c r="AR16">
        <v>0</v>
      </c>
      <c r="AS16">
        <v>0</v>
      </c>
      <c r="AT16">
        <v>0</v>
      </c>
      <c r="AU16">
        <v>0</v>
      </c>
      <c r="AV16">
        <v>0</v>
      </c>
      <c r="AW16">
        <v>0</v>
      </c>
      <c r="AX16">
        <v>0</v>
      </c>
      <c r="AY16">
        <v>0</v>
      </c>
      <c r="AZ16">
        <v>0</v>
      </c>
      <c r="BA16">
        <v>0</v>
      </c>
      <c r="BB16">
        <v>0</v>
      </c>
      <c r="BC16">
        <v>0</v>
      </c>
      <c r="BD16">
        <v>0.1</v>
      </c>
      <c r="BE16">
        <v>0</v>
      </c>
      <c r="BF16">
        <v>0</v>
      </c>
      <c r="BG16">
        <v>0</v>
      </c>
      <c r="BH16">
        <v>0</v>
      </c>
      <c r="BI16">
        <v>0</v>
      </c>
      <c r="BJ16">
        <v>0</v>
      </c>
      <c r="BK16">
        <v>0</v>
      </c>
      <c r="BL16">
        <v>0</v>
      </c>
      <c r="BM16">
        <v>0</v>
      </c>
      <c r="BN16">
        <v>0</v>
      </c>
      <c r="BO16">
        <v>0</v>
      </c>
      <c r="BP16">
        <v>0</v>
      </c>
      <c r="BQ16">
        <v>0</v>
      </c>
      <c r="BR16">
        <v>1.5599999999999999E-2</v>
      </c>
      <c r="BS16">
        <v>0</v>
      </c>
      <c r="BT16">
        <v>0</v>
      </c>
      <c r="BU16">
        <v>0</v>
      </c>
      <c r="BV16">
        <v>0</v>
      </c>
      <c r="BW16">
        <v>0</v>
      </c>
      <c r="BX16">
        <v>63.7</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1</v>
      </c>
      <c r="FS16">
        <v>0</v>
      </c>
      <c r="FT16">
        <v>0</v>
      </c>
      <c r="FU16">
        <v>0</v>
      </c>
      <c r="FV16">
        <v>0</v>
      </c>
      <c r="FW16">
        <v>0</v>
      </c>
      <c r="FX16">
        <v>0</v>
      </c>
      <c r="FY16">
        <v>3.7041095890410967</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0.251</v>
      </c>
      <c r="GV16">
        <v>0</v>
      </c>
      <c r="GW16">
        <v>0</v>
      </c>
      <c r="GX16">
        <v>0</v>
      </c>
      <c r="GY16">
        <v>0</v>
      </c>
      <c r="GZ16">
        <v>0</v>
      </c>
      <c r="HA16">
        <v>0</v>
      </c>
      <c r="HB16">
        <v>0</v>
      </c>
      <c r="HC16">
        <v>0</v>
      </c>
      <c r="HD16">
        <v>0</v>
      </c>
      <c r="HE16">
        <v>0</v>
      </c>
      <c r="HF16">
        <v>0</v>
      </c>
      <c r="HG16">
        <v>0</v>
      </c>
      <c r="HH16">
        <v>0</v>
      </c>
      <c r="HI16">
        <v>1.5599999999999999E-2</v>
      </c>
      <c r="HJ16">
        <v>0</v>
      </c>
      <c r="HK16">
        <v>0</v>
      </c>
      <c r="HL16">
        <v>0</v>
      </c>
      <c r="HM16">
        <v>0</v>
      </c>
      <c r="HN16">
        <v>0</v>
      </c>
      <c r="HO16">
        <v>63.7</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1</v>
      </c>
      <c r="LJ16">
        <v>1</v>
      </c>
      <c r="LK16">
        <v>0</v>
      </c>
      <c r="LL16">
        <v>0</v>
      </c>
      <c r="LM16">
        <v>1</v>
      </c>
      <c r="LN16">
        <v>0.95</v>
      </c>
      <c r="LO16">
        <v>0</v>
      </c>
      <c r="LP16">
        <v>1</v>
      </c>
      <c r="LQ16">
        <v>0.78</v>
      </c>
      <c r="LR16">
        <v>0</v>
      </c>
      <c r="LS16">
        <v>0</v>
      </c>
      <c r="LT16">
        <v>0</v>
      </c>
    </row>
    <row r="17" spans="1:332">
      <c r="A17" t="str">
        <v>CDM AMS II G</v>
      </c>
      <c r="B17" t="str">
        <v>AMS-II.G. ver. 9</v>
      </c>
      <c r="C17">
        <v>10471</v>
      </c>
      <c r="D17" t="str">
        <v>PoA 10471 CPA32</v>
      </c>
      <c r="E17" t="str">
        <v>MR1</v>
      </c>
      <c r="F17" t="str">
        <v>Domestic (2020)</v>
      </c>
      <c r="G17">
        <v>15314</v>
      </c>
      <c r="H17" t="str">
        <v>firewood</v>
      </c>
      <c r="I17">
        <v>15314</v>
      </c>
      <c r="J17">
        <v>3.2472434266327395E-3</v>
      </c>
      <c r="K17">
        <v>0</v>
      </c>
      <c r="L17" t="str">
        <v>cdm_imp_firewood</v>
      </c>
      <c r="M17">
        <v>1</v>
      </c>
      <c r="N17" t="str">
        <v>Asia</v>
      </c>
      <c r="O17" t="str">
        <v>Myanmar</v>
      </c>
      <c r="P17" t="str">
        <v>Ayeyarwaddy</v>
      </c>
      <c r="Q17">
        <v>4.2</v>
      </c>
      <c r="R17">
        <v>0.61499999999999999</v>
      </c>
      <c r="S17">
        <v>0</v>
      </c>
      <c r="T17">
        <v>0.3</v>
      </c>
      <c r="U17">
        <v>18000</v>
      </c>
      <c r="V17">
        <v>0</v>
      </c>
      <c r="W17">
        <v>262</v>
      </c>
      <c r="X17">
        <v>0</v>
      </c>
      <c r="Y17">
        <v>4716000</v>
      </c>
      <c r="Z17">
        <v>1</v>
      </c>
      <c r="AA17">
        <v>0</v>
      </c>
      <c r="AB17">
        <v>0</v>
      </c>
      <c r="AC17">
        <v>0</v>
      </c>
      <c r="AD17">
        <v>0</v>
      </c>
      <c r="AE17">
        <v>0</v>
      </c>
      <c r="AF17">
        <v>0</v>
      </c>
      <c r="AG17">
        <v>0</v>
      </c>
      <c r="AH17">
        <v>0</v>
      </c>
      <c r="AI17">
        <v>0</v>
      </c>
      <c r="AJ17">
        <v>0</v>
      </c>
      <c r="AK17">
        <v>0</v>
      </c>
      <c r="AL17">
        <v>0</v>
      </c>
      <c r="AM17">
        <v>0</v>
      </c>
      <c r="AN17">
        <v>7.1794871794871797</v>
      </c>
      <c r="AO17">
        <v>0</v>
      </c>
      <c r="AP17">
        <v>0</v>
      </c>
      <c r="AQ17">
        <v>0</v>
      </c>
      <c r="AR17">
        <v>0</v>
      </c>
      <c r="AS17">
        <v>0</v>
      </c>
      <c r="AT17">
        <v>0</v>
      </c>
      <c r="AU17">
        <v>0</v>
      </c>
      <c r="AV17">
        <v>0</v>
      </c>
      <c r="AW17">
        <v>0</v>
      </c>
      <c r="AX17">
        <v>0</v>
      </c>
      <c r="AY17">
        <v>0</v>
      </c>
      <c r="AZ17">
        <v>0</v>
      </c>
      <c r="BA17">
        <v>0</v>
      </c>
      <c r="BB17">
        <v>0</v>
      </c>
      <c r="BC17">
        <v>0</v>
      </c>
      <c r="BD17">
        <v>0.1</v>
      </c>
      <c r="BE17">
        <v>0</v>
      </c>
      <c r="BF17">
        <v>0</v>
      </c>
      <c r="BG17">
        <v>0</v>
      </c>
      <c r="BH17">
        <v>0</v>
      </c>
      <c r="BI17">
        <v>0</v>
      </c>
      <c r="BJ17">
        <v>0</v>
      </c>
      <c r="BK17">
        <v>0</v>
      </c>
      <c r="BL17">
        <v>0</v>
      </c>
      <c r="BM17">
        <v>0</v>
      </c>
      <c r="BN17">
        <v>0</v>
      </c>
      <c r="BO17">
        <v>0</v>
      </c>
      <c r="BP17">
        <v>0</v>
      </c>
      <c r="BQ17">
        <v>0</v>
      </c>
      <c r="BR17">
        <v>1.5599999999999999E-2</v>
      </c>
      <c r="BS17">
        <v>0</v>
      </c>
      <c r="BT17">
        <v>0</v>
      </c>
      <c r="BU17">
        <v>0</v>
      </c>
      <c r="BV17">
        <v>0</v>
      </c>
      <c r="BW17">
        <v>0</v>
      </c>
      <c r="BX17">
        <v>63.7</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1</v>
      </c>
      <c r="FS17">
        <v>0</v>
      </c>
      <c r="FT17">
        <v>0</v>
      </c>
      <c r="FU17">
        <v>0</v>
      </c>
      <c r="FV17">
        <v>0</v>
      </c>
      <c r="FW17">
        <v>0</v>
      </c>
      <c r="FX17">
        <v>0</v>
      </c>
      <c r="FY17">
        <v>3.7041095890410967</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0.251</v>
      </c>
      <c r="GV17">
        <v>0</v>
      </c>
      <c r="GW17">
        <v>0</v>
      </c>
      <c r="GX17">
        <v>0</v>
      </c>
      <c r="GY17">
        <v>0</v>
      </c>
      <c r="GZ17">
        <v>0</v>
      </c>
      <c r="HA17">
        <v>0</v>
      </c>
      <c r="HB17">
        <v>0</v>
      </c>
      <c r="HC17">
        <v>0</v>
      </c>
      <c r="HD17">
        <v>0</v>
      </c>
      <c r="HE17">
        <v>0</v>
      </c>
      <c r="HF17">
        <v>0</v>
      </c>
      <c r="HG17">
        <v>0</v>
      </c>
      <c r="HH17">
        <v>0</v>
      </c>
      <c r="HI17">
        <v>1.5599999999999999E-2</v>
      </c>
      <c r="HJ17">
        <v>0</v>
      </c>
      <c r="HK17">
        <v>0</v>
      </c>
      <c r="HL17">
        <v>0</v>
      </c>
      <c r="HM17">
        <v>0</v>
      </c>
      <c r="HN17">
        <v>0</v>
      </c>
      <c r="HO17">
        <v>63.7</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1</v>
      </c>
      <c r="LJ17">
        <v>1</v>
      </c>
      <c r="LK17">
        <v>0</v>
      </c>
      <c r="LL17">
        <v>0</v>
      </c>
      <c r="LM17">
        <v>1</v>
      </c>
      <c r="LN17">
        <v>0.95</v>
      </c>
      <c r="LO17">
        <v>0</v>
      </c>
      <c r="LP17">
        <v>1</v>
      </c>
      <c r="LQ17">
        <v>0.78</v>
      </c>
      <c r="LR17">
        <v>0</v>
      </c>
      <c r="LS17">
        <v>0</v>
      </c>
      <c r="LT17">
        <v>0</v>
      </c>
    </row>
    <row r="18" spans="1:332">
      <c r="A18" t="str">
        <v>CDM AMS II G</v>
      </c>
      <c r="B18" t="str">
        <v>AMS-II.G. ver. 9</v>
      </c>
      <c r="C18">
        <v>10471</v>
      </c>
      <c r="D18" t="str">
        <v>PoA 10471 CPA33</v>
      </c>
      <c r="E18" t="str">
        <v>MR1</v>
      </c>
      <c r="F18" t="str">
        <v>Domestic (2020)</v>
      </c>
      <c r="G18">
        <v>15314</v>
      </c>
      <c r="H18" t="str">
        <v>firewood</v>
      </c>
      <c r="I18">
        <v>15314</v>
      </c>
      <c r="J18">
        <v>3.2472434266327395E-3</v>
      </c>
      <c r="K18">
        <v>0</v>
      </c>
      <c r="L18" t="str">
        <v>cdm_imp_firewood</v>
      </c>
      <c r="M18">
        <v>1</v>
      </c>
      <c r="N18" t="str">
        <v>Asia</v>
      </c>
      <c r="O18" t="str">
        <v>Myanmar</v>
      </c>
      <c r="P18" t="str">
        <v>Ayeyarwaddy</v>
      </c>
      <c r="Q18">
        <v>4.2</v>
      </c>
      <c r="R18">
        <v>0.61499999999999999</v>
      </c>
      <c r="S18">
        <v>0</v>
      </c>
      <c r="T18">
        <v>0.3</v>
      </c>
      <c r="U18">
        <v>18000</v>
      </c>
      <c r="V18">
        <v>0</v>
      </c>
      <c r="W18">
        <v>262</v>
      </c>
      <c r="X18">
        <v>0</v>
      </c>
      <c r="Y18">
        <v>4716000</v>
      </c>
      <c r="Z18">
        <v>1</v>
      </c>
      <c r="AA18">
        <v>0</v>
      </c>
      <c r="AB18">
        <v>0</v>
      </c>
      <c r="AC18">
        <v>0</v>
      </c>
      <c r="AD18">
        <v>0</v>
      </c>
      <c r="AE18">
        <v>0</v>
      </c>
      <c r="AF18">
        <v>0</v>
      </c>
      <c r="AG18">
        <v>0</v>
      </c>
      <c r="AH18">
        <v>0</v>
      </c>
      <c r="AI18">
        <v>0</v>
      </c>
      <c r="AJ18">
        <v>0</v>
      </c>
      <c r="AK18">
        <v>0</v>
      </c>
      <c r="AL18">
        <v>0</v>
      </c>
      <c r="AM18">
        <v>0</v>
      </c>
      <c r="AN18">
        <v>7.1794871794871797</v>
      </c>
      <c r="AO18">
        <v>0</v>
      </c>
      <c r="AP18">
        <v>0</v>
      </c>
      <c r="AQ18">
        <v>0</v>
      </c>
      <c r="AR18">
        <v>0</v>
      </c>
      <c r="AS18">
        <v>0</v>
      </c>
      <c r="AT18">
        <v>0</v>
      </c>
      <c r="AU18">
        <v>0</v>
      </c>
      <c r="AV18">
        <v>0</v>
      </c>
      <c r="AW18">
        <v>0</v>
      </c>
      <c r="AX18">
        <v>0</v>
      </c>
      <c r="AY18">
        <v>0</v>
      </c>
      <c r="AZ18">
        <v>0</v>
      </c>
      <c r="BA18">
        <v>0</v>
      </c>
      <c r="BB18">
        <v>0</v>
      </c>
      <c r="BC18">
        <v>0</v>
      </c>
      <c r="BD18">
        <v>0.1</v>
      </c>
      <c r="BE18">
        <v>0</v>
      </c>
      <c r="BF18">
        <v>0</v>
      </c>
      <c r="BG18">
        <v>0</v>
      </c>
      <c r="BH18">
        <v>0</v>
      </c>
      <c r="BI18">
        <v>0</v>
      </c>
      <c r="BJ18">
        <v>0</v>
      </c>
      <c r="BK18">
        <v>0</v>
      </c>
      <c r="BL18">
        <v>0</v>
      </c>
      <c r="BM18">
        <v>0</v>
      </c>
      <c r="BN18">
        <v>0</v>
      </c>
      <c r="BO18">
        <v>0</v>
      </c>
      <c r="BP18">
        <v>0</v>
      </c>
      <c r="BQ18">
        <v>0</v>
      </c>
      <c r="BR18">
        <v>1.5599999999999999E-2</v>
      </c>
      <c r="BS18">
        <v>0</v>
      </c>
      <c r="BT18">
        <v>0</v>
      </c>
      <c r="BU18">
        <v>0</v>
      </c>
      <c r="BV18">
        <v>0</v>
      </c>
      <c r="BW18">
        <v>0</v>
      </c>
      <c r="BX18">
        <v>63.7</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1</v>
      </c>
      <c r="FS18">
        <v>0</v>
      </c>
      <c r="FT18">
        <v>0</v>
      </c>
      <c r="FU18">
        <v>0</v>
      </c>
      <c r="FV18">
        <v>0</v>
      </c>
      <c r="FW18">
        <v>0</v>
      </c>
      <c r="FX18">
        <v>0</v>
      </c>
      <c r="FY18">
        <v>3.7041095890410967</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0.251</v>
      </c>
      <c r="GV18">
        <v>0</v>
      </c>
      <c r="GW18">
        <v>0</v>
      </c>
      <c r="GX18">
        <v>0</v>
      </c>
      <c r="GY18">
        <v>0</v>
      </c>
      <c r="GZ18">
        <v>0</v>
      </c>
      <c r="HA18">
        <v>0</v>
      </c>
      <c r="HB18">
        <v>0</v>
      </c>
      <c r="HC18">
        <v>0</v>
      </c>
      <c r="HD18">
        <v>0</v>
      </c>
      <c r="HE18">
        <v>0</v>
      </c>
      <c r="HF18">
        <v>0</v>
      </c>
      <c r="HG18">
        <v>0</v>
      </c>
      <c r="HH18">
        <v>0</v>
      </c>
      <c r="HI18">
        <v>1.5599999999999999E-2</v>
      </c>
      <c r="HJ18">
        <v>0</v>
      </c>
      <c r="HK18">
        <v>0</v>
      </c>
      <c r="HL18">
        <v>0</v>
      </c>
      <c r="HM18">
        <v>0</v>
      </c>
      <c r="HN18">
        <v>0</v>
      </c>
      <c r="HO18">
        <v>63.7</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1</v>
      </c>
      <c r="LJ18">
        <v>1</v>
      </c>
      <c r="LK18">
        <v>0</v>
      </c>
      <c r="LL18">
        <v>0</v>
      </c>
      <c r="LM18">
        <v>1</v>
      </c>
      <c r="LN18">
        <v>0.95</v>
      </c>
      <c r="LO18">
        <v>0</v>
      </c>
      <c r="LP18">
        <v>1</v>
      </c>
      <c r="LQ18">
        <v>0.78</v>
      </c>
      <c r="LR18">
        <v>0</v>
      </c>
      <c r="LS18">
        <v>0</v>
      </c>
      <c r="LT18">
        <v>0</v>
      </c>
    </row>
    <row r="19" spans="1:332">
      <c r="A19" t="str">
        <v>CDM AMS II G</v>
      </c>
      <c r="B19" t="str">
        <v>AMS-II.G. ver. 9</v>
      </c>
      <c r="C19">
        <v>10471</v>
      </c>
      <c r="D19" t="str">
        <v>PoA 10471 CPA34</v>
      </c>
      <c r="E19" t="str">
        <v>MR1</v>
      </c>
      <c r="F19" t="str">
        <v>Domestic (2020)</v>
      </c>
      <c r="G19">
        <v>15314</v>
      </c>
      <c r="H19" t="str">
        <v>firewood</v>
      </c>
      <c r="I19">
        <v>15314</v>
      </c>
      <c r="J19">
        <v>3.2472434266327395E-3</v>
      </c>
      <c r="K19">
        <v>0</v>
      </c>
      <c r="L19" t="str">
        <v>cdm_imp_firewood</v>
      </c>
      <c r="M19">
        <v>1</v>
      </c>
      <c r="N19" t="str">
        <v>Asia</v>
      </c>
      <c r="O19" t="str">
        <v>Myanmar</v>
      </c>
      <c r="P19" t="str">
        <v>Ayeyarwaddy</v>
      </c>
      <c r="Q19">
        <v>4.2</v>
      </c>
      <c r="R19">
        <v>0.61499999999999999</v>
      </c>
      <c r="S19">
        <v>0</v>
      </c>
      <c r="T19">
        <v>0.3</v>
      </c>
      <c r="U19">
        <v>18000</v>
      </c>
      <c r="V19">
        <v>0</v>
      </c>
      <c r="W19">
        <v>262</v>
      </c>
      <c r="X19">
        <v>0</v>
      </c>
      <c r="Y19">
        <v>4716000</v>
      </c>
      <c r="Z19">
        <v>1</v>
      </c>
      <c r="AA19">
        <v>0</v>
      </c>
      <c r="AB19">
        <v>0</v>
      </c>
      <c r="AC19">
        <v>0</v>
      </c>
      <c r="AD19">
        <v>0</v>
      </c>
      <c r="AE19">
        <v>0</v>
      </c>
      <c r="AF19">
        <v>0</v>
      </c>
      <c r="AG19">
        <v>0</v>
      </c>
      <c r="AH19">
        <v>0</v>
      </c>
      <c r="AI19">
        <v>0</v>
      </c>
      <c r="AJ19">
        <v>0</v>
      </c>
      <c r="AK19">
        <v>0</v>
      </c>
      <c r="AL19">
        <v>0</v>
      </c>
      <c r="AM19">
        <v>0</v>
      </c>
      <c r="AN19">
        <v>7.1794871794871797</v>
      </c>
      <c r="AO19">
        <v>0</v>
      </c>
      <c r="AP19">
        <v>0</v>
      </c>
      <c r="AQ19">
        <v>0</v>
      </c>
      <c r="AR19">
        <v>0</v>
      </c>
      <c r="AS19">
        <v>0</v>
      </c>
      <c r="AT19">
        <v>0</v>
      </c>
      <c r="AU19">
        <v>0</v>
      </c>
      <c r="AV19">
        <v>0</v>
      </c>
      <c r="AW19">
        <v>0</v>
      </c>
      <c r="AX19">
        <v>0</v>
      </c>
      <c r="AY19">
        <v>0</v>
      </c>
      <c r="AZ19">
        <v>0</v>
      </c>
      <c r="BA19">
        <v>0</v>
      </c>
      <c r="BB19">
        <v>0</v>
      </c>
      <c r="BC19">
        <v>0</v>
      </c>
      <c r="BD19">
        <v>0.1</v>
      </c>
      <c r="BE19">
        <v>0</v>
      </c>
      <c r="BF19">
        <v>0</v>
      </c>
      <c r="BG19">
        <v>0</v>
      </c>
      <c r="BH19">
        <v>0</v>
      </c>
      <c r="BI19">
        <v>0</v>
      </c>
      <c r="BJ19">
        <v>0</v>
      </c>
      <c r="BK19">
        <v>0</v>
      </c>
      <c r="BL19">
        <v>0</v>
      </c>
      <c r="BM19">
        <v>0</v>
      </c>
      <c r="BN19">
        <v>0</v>
      </c>
      <c r="BO19">
        <v>0</v>
      </c>
      <c r="BP19">
        <v>0</v>
      </c>
      <c r="BQ19">
        <v>0</v>
      </c>
      <c r="BR19">
        <v>1.5599999999999999E-2</v>
      </c>
      <c r="BS19">
        <v>0</v>
      </c>
      <c r="BT19">
        <v>0</v>
      </c>
      <c r="BU19">
        <v>0</v>
      </c>
      <c r="BV19">
        <v>0</v>
      </c>
      <c r="BW19">
        <v>0</v>
      </c>
      <c r="BX19">
        <v>63.7</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1</v>
      </c>
      <c r="FS19">
        <v>0</v>
      </c>
      <c r="FT19">
        <v>0</v>
      </c>
      <c r="FU19">
        <v>0</v>
      </c>
      <c r="FV19">
        <v>0</v>
      </c>
      <c r="FW19">
        <v>0</v>
      </c>
      <c r="FX19">
        <v>0</v>
      </c>
      <c r="FY19">
        <v>3.7041095890410967</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0.251</v>
      </c>
      <c r="GV19">
        <v>0</v>
      </c>
      <c r="GW19">
        <v>0</v>
      </c>
      <c r="GX19">
        <v>0</v>
      </c>
      <c r="GY19">
        <v>0</v>
      </c>
      <c r="GZ19">
        <v>0</v>
      </c>
      <c r="HA19">
        <v>0</v>
      </c>
      <c r="HB19">
        <v>0</v>
      </c>
      <c r="HC19">
        <v>0</v>
      </c>
      <c r="HD19">
        <v>0</v>
      </c>
      <c r="HE19">
        <v>0</v>
      </c>
      <c r="HF19">
        <v>0</v>
      </c>
      <c r="HG19">
        <v>0</v>
      </c>
      <c r="HH19">
        <v>0</v>
      </c>
      <c r="HI19">
        <v>1.5599999999999999E-2</v>
      </c>
      <c r="HJ19">
        <v>0</v>
      </c>
      <c r="HK19">
        <v>0</v>
      </c>
      <c r="HL19">
        <v>0</v>
      </c>
      <c r="HM19">
        <v>0</v>
      </c>
      <c r="HN19">
        <v>0</v>
      </c>
      <c r="HO19">
        <v>63.7</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1</v>
      </c>
      <c r="LJ19">
        <v>1</v>
      </c>
      <c r="LK19">
        <v>0</v>
      </c>
      <c r="LL19">
        <v>0</v>
      </c>
      <c r="LM19">
        <v>1</v>
      </c>
      <c r="LN19">
        <v>0.95</v>
      </c>
      <c r="LO19">
        <v>0</v>
      </c>
      <c r="LP19">
        <v>1</v>
      </c>
      <c r="LQ19">
        <v>0.78</v>
      </c>
      <c r="LR19">
        <v>0</v>
      </c>
      <c r="LS19">
        <v>0</v>
      </c>
      <c r="LT19">
        <v>0</v>
      </c>
    </row>
    <row r="20" spans="1:332">
      <c r="A20" t="str">
        <v>CDM AMS II G</v>
      </c>
      <c r="B20" t="str">
        <v>AMS-II.G. ver. 9</v>
      </c>
      <c r="C20">
        <v>10471</v>
      </c>
      <c r="D20" t="str">
        <v>PoA 10471 CPA35</v>
      </c>
      <c r="E20" t="str">
        <v>MR1</v>
      </c>
      <c r="F20" t="str">
        <v>Domestic (2020)</v>
      </c>
      <c r="G20">
        <v>15314</v>
      </c>
      <c r="H20" t="str">
        <v>firewood</v>
      </c>
      <c r="I20">
        <v>15314</v>
      </c>
      <c r="J20">
        <v>3.2472434266327395E-3</v>
      </c>
      <c r="K20">
        <v>0</v>
      </c>
      <c r="L20" t="str">
        <v>cdm_imp_firewood</v>
      </c>
      <c r="M20">
        <v>1</v>
      </c>
      <c r="N20" t="str">
        <v>Asia</v>
      </c>
      <c r="O20" t="str">
        <v>Myanmar</v>
      </c>
      <c r="P20" t="str">
        <v>Ayeyarwaddy</v>
      </c>
      <c r="Q20">
        <v>4.2</v>
      </c>
      <c r="R20">
        <v>0.61499999999999999</v>
      </c>
      <c r="S20">
        <v>0</v>
      </c>
      <c r="T20">
        <v>0.3</v>
      </c>
      <c r="U20">
        <v>18000</v>
      </c>
      <c r="V20">
        <v>0</v>
      </c>
      <c r="W20">
        <v>262</v>
      </c>
      <c r="X20">
        <v>0</v>
      </c>
      <c r="Y20">
        <v>4716000</v>
      </c>
      <c r="Z20">
        <v>1</v>
      </c>
      <c r="AA20">
        <v>0</v>
      </c>
      <c r="AB20">
        <v>0</v>
      </c>
      <c r="AC20">
        <v>0</v>
      </c>
      <c r="AD20">
        <v>0</v>
      </c>
      <c r="AE20">
        <v>0</v>
      </c>
      <c r="AF20">
        <v>0</v>
      </c>
      <c r="AG20">
        <v>0</v>
      </c>
      <c r="AH20">
        <v>0</v>
      </c>
      <c r="AI20">
        <v>0</v>
      </c>
      <c r="AJ20">
        <v>0</v>
      </c>
      <c r="AK20">
        <v>0</v>
      </c>
      <c r="AL20">
        <v>0</v>
      </c>
      <c r="AM20">
        <v>0</v>
      </c>
      <c r="AN20">
        <v>7.1794871794871797</v>
      </c>
      <c r="AO20">
        <v>0</v>
      </c>
      <c r="AP20">
        <v>0</v>
      </c>
      <c r="AQ20">
        <v>0</v>
      </c>
      <c r="AR20">
        <v>0</v>
      </c>
      <c r="AS20">
        <v>0</v>
      </c>
      <c r="AT20">
        <v>0</v>
      </c>
      <c r="AU20">
        <v>0</v>
      </c>
      <c r="AV20">
        <v>0</v>
      </c>
      <c r="AW20">
        <v>0</v>
      </c>
      <c r="AX20">
        <v>0</v>
      </c>
      <c r="AY20">
        <v>0</v>
      </c>
      <c r="AZ20">
        <v>0</v>
      </c>
      <c r="BA20">
        <v>0</v>
      </c>
      <c r="BB20">
        <v>0</v>
      </c>
      <c r="BC20">
        <v>0</v>
      </c>
      <c r="BD20">
        <v>0.1</v>
      </c>
      <c r="BE20">
        <v>0</v>
      </c>
      <c r="BF20">
        <v>0</v>
      </c>
      <c r="BG20">
        <v>0</v>
      </c>
      <c r="BH20">
        <v>0</v>
      </c>
      <c r="BI20">
        <v>0</v>
      </c>
      <c r="BJ20">
        <v>0</v>
      </c>
      <c r="BK20">
        <v>0</v>
      </c>
      <c r="BL20">
        <v>0</v>
      </c>
      <c r="BM20">
        <v>0</v>
      </c>
      <c r="BN20">
        <v>0</v>
      </c>
      <c r="BO20">
        <v>0</v>
      </c>
      <c r="BP20">
        <v>0</v>
      </c>
      <c r="BQ20">
        <v>0</v>
      </c>
      <c r="BR20">
        <v>1.5599999999999999E-2</v>
      </c>
      <c r="BS20">
        <v>0</v>
      </c>
      <c r="BT20">
        <v>0</v>
      </c>
      <c r="BU20">
        <v>0</v>
      </c>
      <c r="BV20">
        <v>0</v>
      </c>
      <c r="BW20">
        <v>0</v>
      </c>
      <c r="BX20">
        <v>63.7</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1</v>
      </c>
      <c r="FS20">
        <v>0</v>
      </c>
      <c r="FT20">
        <v>0</v>
      </c>
      <c r="FU20">
        <v>0</v>
      </c>
      <c r="FV20">
        <v>0</v>
      </c>
      <c r="FW20">
        <v>0</v>
      </c>
      <c r="FX20">
        <v>0</v>
      </c>
      <c r="FY20">
        <v>3.7041095890410967</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0.251</v>
      </c>
      <c r="GV20">
        <v>0</v>
      </c>
      <c r="GW20">
        <v>0</v>
      </c>
      <c r="GX20">
        <v>0</v>
      </c>
      <c r="GY20">
        <v>0</v>
      </c>
      <c r="GZ20">
        <v>0</v>
      </c>
      <c r="HA20">
        <v>0</v>
      </c>
      <c r="HB20">
        <v>0</v>
      </c>
      <c r="HC20">
        <v>0</v>
      </c>
      <c r="HD20">
        <v>0</v>
      </c>
      <c r="HE20">
        <v>0</v>
      </c>
      <c r="HF20">
        <v>0</v>
      </c>
      <c r="HG20">
        <v>0</v>
      </c>
      <c r="HH20">
        <v>0</v>
      </c>
      <c r="HI20">
        <v>1.5599999999999999E-2</v>
      </c>
      <c r="HJ20">
        <v>0</v>
      </c>
      <c r="HK20">
        <v>0</v>
      </c>
      <c r="HL20">
        <v>0</v>
      </c>
      <c r="HM20">
        <v>0</v>
      </c>
      <c r="HN20">
        <v>0</v>
      </c>
      <c r="HO20">
        <v>63.7</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1</v>
      </c>
      <c r="LJ20">
        <v>1</v>
      </c>
      <c r="LK20">
        <v>0</v>
      </c>
      <c r="LL20">
        <v>0</v>
      </c>
      <c r="LM20">
        <v>1</v>
      </c>
      <c r="LN20">
        <v>0.95</v>
      </c>
      <c r="LO20">
        <v>0</v>
      </c>
      <c r="LP20">
        <v>1</v>
      </c>
      <c r="LQ20">
        <v>0.78</v>
      </c>
      <c r="LR20">
        <v>0</v>
      </c>
      <c r="LS20">
        <v>0</v>
      </c>
      <c r="LT20">
        <v>0</v>
      </c>
    </row>
    <row r="21" spans="1:332">
      <c r="A21" t="str">
        <v>CDM AMS II G</v>
      </c>
      <c r="B21" t="str">
        <v>AMS-II.G. ver. 9</v>
      </c>
      <c r="C21">
        <v>10471</v>
      </c>
      <c r="D21" t="str">
        <v>PoA 10471 CPA36</v>
      </c>
      <c r="E21" t="str">
        <v>MR1</v>
      </c>
      <c r="F21" t="str">
        <v>Domestic (2020)</v>
      </c>
      <c r="G21">
        <v>15314</v>
      </c>
      <c r="H21" t="str">
        <v>firewood</v>
      </c>
      <c r="I21">
        <v>15314</v>
      </c>
      <c r="J21">
        <v>3.2472434266327395E-3</v>
      </c>
      <c r="K21">
        <v>0</v>
      </c>
      <c r="L21" t="str">
        <v>cdm_imp_firewood</v>
      </c>
      <c r="M21">
        <v>1</v>
      </c>
      <c r="N21" t="str">
        <v>Asia</v>
      </c>
      <c r="O21" t="str">
        <v>Myanmar</v>
      </c>
      <c r="P21" t="str">
        <v>Ayeyarwaddy</v>
      </c>
      <c r="Q21">
        <v>4.2</v>
      </c>
      <c r="R21">
        <v>0.61499999999999999</v>
      </c>
      <c r="S21">
        <v>0</v>
      </c>
      <c r="T21">
        <v>0.3</v>
      </c>
      <c r="U21">
        <v>18000</v>
      </c>
      <c r="V21">
        <v>0</v>
      </c>
      <c r="W21">
        <v>262</v>
      </c>
      <c r="X21">
        <v>0</v>
      </c>
      <c r="Y21">
        <v>4716000</v>
      </c>
      <c r="Z21">
        <v>1</v>
      </c>
      <c r="AA21">
        <v>0</v>
      </c>
      <c r="AB21">
        <v>0</v>
      </c>
      <c r="AC21">
        <v>0</v>
      </c>
      <c r="AD21">
        <v>0</v>
      </c>
      <c r="AE21">
        <v>0</v>
      </c>
      <c r="AF21">
        <v>0</v>
      </c>
      <c r="AG21">
        <v>0</v>
      </c>
      <c r="AH21">
        <v>0</v>
      </c>
      <c r="AI21">
        <v>0</v>
      </c>
      <c r="AJ21">
        <v>0</v>
      </c>
      <c r="AK21">
        <v>0</v>
      </c>
      <c r="AL21">
        <v>0</v>
      </c>
      <c r="AM21">
        <v>0</v>
      </c>
      <c r="AN21">
        <v>7.1794871794871797</v>
      </c>
      <c r="AO21">
        <v>0</v>
      </c>
      <c r="AP21">
        <v>0</v>
      </c>
      <c r="AQ21">
        <v>0</v>
      </c>
      <c r="AR21">
        <v>0</v>
      </c>
      <c r="AS21">
        <v>0</v>
      </c>
      <c r="AT21">
        <v>0</v>
      </c>
      <c r="AU21">
        <v>0</v>
      </c>
      <c r="AV21">
        <v>0</v>
      </c>
      <c r="AW21">
        <v>0</v>
      </c>
      <c r="AX21">
        <v>0</v>
      </c>
      <c r="AY21">
        <v>0</v>
      </c>
      <c r="AZ21">
        <v>0</v>
      </c>
      <c r="BA21">
        <v>0</v>
      </c>
      <c r="BB21">
        <v>0</v>
      </c>
      <c r="BC21">
        <v>0</v>
      </c>
      <c r="BD21">
        <v>0.1</v>
      </c>
      <c r="BE21">
        <v>0</v>
      </c>
      <c r="BF21">
        <v>0</v>
      </c>
      <c r="BG21">
        <v>0</v>
      </c>
      <c r="BH21">
        <v>0</v>
      </c>
      <c r="BI21">
        <v>0</v>
      </c>
      <c r="BJ21">
        <v>0</v>
      </c>
      <c r="BK21">
        <v>0</v>
      </c>
      <c r="BL21">
        <v>0</v>
      </c>
      <c r="BM21">
        <v>0</v>
      </c>
      <c r="BN21">
        <v>0</v>
      </c>
      <c r="BO21">
        <v>0</v>
      </c>
      <c r="BP21">
        <v>0</v>
      </c>
      <c r="BQ21">
        <v>0</v>
      </c>
      <c r="BR21">
        <v>1.5599999999999999E-2</v>
      </c>
      <c r="BS21">
        <v>0</v>
      </c>
      <c r="BT21">
        <v>0</v>
      </c>
      <c r="BU21">
        <v>0</v>
      </c>
      <c r="BV21">
        <v>0</v>
      </c>
      <c r="BW21">
        <v>0</v>
      </c>
      <c r="BX21">
        <v>63.7</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1</v>
      </c>
      <c r="FS21">
        <v>0</v>
      </c>
      <c r="FT21">
        <v>0</v>
      </c>
      <c r="FU21">
        <v>0</v>
      </c>
      <c r="FV21">
        <v>0</v>
      </c>
      <c r="FW21">
        <v>0</v>
      </c>
      <c r="FX21">
        <v>0</v>
      </c>
      <c r="FY21">
        <v>3.7041095890410967</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0.251</v>
      </c>
      <c r="GV21">
        <v>0</v>
      </c>
      <c r="GW21">
        <v>0</v>
      </c>
      <c r="GX21">
        <v>0</v>
      </c>
      <c r="GY21">
        <v>0</v>
      </c>
      <c r="GZ21">
        <v>0</v>
      </c>
      <c r="HA21">
        <v>0</v>
      </c>
      <c r="HB21">
        <v>0</v>
      </c>
      <c r="HC21">
        <v>0</v>
      </c>
      <c r="HD21">
        <v>0</v>
      </c>
      <c r="HE21">
        <v>0</v>
      </c>
      <c r="HF21">
        <v>0</v>
      </c>
      <c r="HG21">
        <v>0</v>
      </c>
      <c r="HH21">
        <v>0</v>
      </c>
      <c r="HI21">
        <v>1.5599999999999999E-2</v>
      </c>
      <c r="HJ21">
        <v>0</v>
      </c>
      <c r="HK21">
        <v>0</v>
      </c>
      <c r="HL21">
        <v>0</v>
      </c>
      <c r="HM21">
        <v>0</v>
      </c>
      <c r="HN21">
        <v>0</v>
      </c>
      <c r="HO21">
        <v>63.7</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1</v>
      </c>
      <c r="LJ21">
        <v>1</v>
      </c>
      <c r="LK21">
        <v>0</v>
      </c>
      <c r="LL21">
        <v>0</v>
      </c>
      <c r="LM21">
        <v>1</v>
      </c>
      <c r="LN21">
        <v>0.95</v>
      </c>
      <c r="LO21">
        <v>0</v>
      </c>
      <c r="LP21">
        <v>1</v>
      </c>
      <c r="LQ21">
        <v>0.78</v>
      </c>
      <c r="LR21">
        <v>0</v>
      </c>
      <c r="LS21">
        <v>0</v>
      </c>
      <c r="LT21">
        <v>0</v>
      </c>
    </row>
    <row r="22" spans="1:332">
      <c r="A22" t="str">
        <v>CDM AMS II G</v>
      </c>
      <c r="B22" t="str">
        <v>AMS-II.G. ver. 9</v>
      </c>
      <c r="C22">
        <v>10471</v>
      </c>
      <c r="D22" t="str">
        <v>PoA 10471 CPA37</v>
      </c>
      <c r="E22" t="str">
        <v>MR1</v>
      </c>
      <c r="F22" t="str">
        <v>Domestic (2020)</v>
      </c>
      <c r="G22">
        <v>15314</v>
      </c>
      <c r="H22" t="str">
        <v>firewood</v>
      </c>
      <c r="I22">
        <v>15314</v>
      </c>
      <c r="J22">
        <v>3.2472434266327395E-3</v>
      </c>
      <c r="K22">
        <v>0</v>
      </c>
      <c r="L22" t="str">
        <v>cdm_imp_firewood</v>
      </c>
      <c r="M22">
        <v>1</v>
      </c>
      <c r="N22" t="str">
        <v>Asia</v>
      </c>
      <c r="O22" t="str">
        <v>Myanmar</v>
      </c>
      <c r="P22" t="str">
        <v>Ayeyarwaddy</v>
      </c>
      <c r="Q22">
        <v>4.2</v>
      </c>
      <c r="R22">
        <v>0.61499999999999999</v>
      </c>
      <c r="S22">
        <v>0</v>
      </c>
      <c r="T22">
        <v>0.3</v>
      </c>
      <c r="U22">
        <v>18000</v>
      </c>
      <c r="V22">
        <v>0</v>
      </c>
      <c r="W22">
        <v>262</v>
      </c>
      <c r="X22">
        <v>0</v>
      </c>
      <c r="Y22">
        <v>4716000</v>
      </c>
      <c r="Z22">
        <v>1</v>
      </c>
      <c r="AA22">
        <v>0</v>
      </c>
      <c r="AB22">
        <v>0</v>
      </c>
      <c r="AC22">
        <v>0</v>
      </c>
      <c r="AD22">
        <v>0</v>
      </c>
      <c r="AE22">
        <v>0</v>
      </c>
      <c r="AF22">
        <v>0</v>
      </c>
      <c r="AG22">
        <v>0</v>
      </c>
      <c r="AH22">
        <v>0</v>
      </c>
      <c r="AI22">
        <v>0</v>
      </c>
      <c r="AJ22">
        <v>0</v>
      </c>
      <c r="AK22">
        <v>0</v>
      </c>
      <c r="AL22">
        <v>0</v>
      </c>
      <c r="AM22">
        <v>0</v>
      </c>
      <c r="AN22">
        <v>7.1794871794871797</v>
      </c>
      <c r="AO22">
        <v>0</v>
      </c>
      <c r="AP22">
        <v>0</v>
      </c>
      <c r="AQ22">
        <v>0</v>
      </c>
      <c r="AR22">
        <v>0</v>
      </c>
      <c r="AS22">
        <v>0</v>
      </c>
      <c r="AT22">
        <v>0</v>
      </c>
      <c r="AU22">
        <v>0</v>
      </c>
      <c r="AV22">
        <v>0</v>
      </c>
      <c r="AW22">
        <v>0</v>
      </c>
      <c r="AX22">
        <v>0</v>
      </c>
      <c r="AY22">
        <v>0</v>
      </c>
      <c r="AZ22">
        <v>0</v>
      </c>
      <c r="BA22">
        <v>0</v>
      </c>
      <c r="BB22">
        <v>0</v>
      </c>
      <c r="BC22">
        <v>0</v>
      </c>
      <c r="BD22">
        <v>0.1</v>
      </c>
      <c r="BE22">
        <v>0</v>
      </c>
      <c r="BF22">
        <v>0</v>
      </c>
      <c r="BG22">
        <v>0</v>
      </c>
      <c r="BH22">
        <v>0</v>
      </c>
      <c r="BI22">
        <v>0</v>
      </c>
      <c r="BJ22">
        <v>0</v>
      </c>
      <c r="BK22">
        <v>0</v>
      </c>
      <c r="BL22">
        <v>0</v>
      </c>
      <c r="BM22">
        <v>0</v>
      </c>
      <c r="BN22">
        <v>0</v>
      </c>
      <c r="BO22">
        <v>0</v>
      </c>
      <c r="BP22">
        <v>0</v>
      </c>
      <c r="BQ22">
        <v>0</v>
      </c>
      <c r="BR22">
        <v>1.5599999999999999E-2</v>
      </c>
      <c r="BS22">
        <v>0</v>
      </c>
      <c r="BT22">
        <v>0</v>
      </c>
      <c r="BU22">
        <v>0</v>
      </c>
      <c r="BV22">
        <v>0</v>
      </c>
      <c r="BW22">
        <v>0</v>
      </c>
      <c r="BX22">
        <v>63.7</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1</v>
      </c>
      <c r="FS22">
        <v>0</v>
      </c>
      <c r="FT22">
        <v>0</v>
      </c>
      <c r="FU22">
        <v>0</v>
      </c>
      <c r="FV22">
        <v>0</v>
      </c>
      <c r="FW22">
        <v>0</v>
      </c>
      <c r="FX22">
        <v>0</v>
      </c>
      <c r="FY22">
        <v>3.7041095890410967</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0.251</v>
      </c>
      <c r="GV22">
        <v>0</v>
      </c>
      <c r="GW22">
        <v>0</v>
      </c>
      <c r="GX22">
        <v>0</v>
      </c>
      <c r="GY22">
        <v>0</v>
      </c>
      <c r="GZ22">
        <v>0</v>
      </c>
      <c r="HA22">
        <v>0</v>
      </c>
      <c r="HB22">
        <v>0</v>
      </c>
      <c r="HC22">
        <v>0</v>
      </c>
      <c r="HD22">
        <v>0</v>
      </c>
      <c r="HE22">
        <v>0</v>
      </c>
      <c r="HF22">
        <v>0</v>
      </c>
      <c r="HG22">
        <v>0</v>
      </c>
      <c r="HH22">
        <v>0</v>
      </c>
      <c r="HI22">
        <v>1.5599999999999999E-2</v>
      </c>
      <c r="HJ22">
        <v>0</v>
      </c>
      <c r="HK22">
        <v>0</v>
      </c>
      <c r="HL22">
        <v>0</v>
      </c>
      <c r="HM22">
        <v>0</v>
      </c>
      <c r="HN22">
        <v>0</v>
      </c>
      <c r="HO22">
        <v>63.7</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1</v>
      </c>
      <c r="LJ22">
        <v>1</v>
      </c>
      <c r="LK22">
        <v>0</v>
      </c>
      <c r="LL22">
        <v>0</v>
      </c>
      <c r="LM22">
        <v>1</v>
      </c>
      <c r="LN22">
        <v>0.95</v>
      </c>
      <c r="LO22">
        <v>0</v>
      </c>
      <c r="LP22">
        <v>1</v>
      </c>
      <c r="LQ22">
        <v>0.78</v>
      </c>
      <c r="LR22">
        <v>0</v>
      </c>
      <c r="LS22">
        <v>0</v>
      </c>
      <c r="LT22">
        <v>0</v>
      </c>
    </row>
    <row r="23" spans="1:332">
      <c r="A23" t="str">
        <v>CDM AMS II G</v>
      </c>
      <c r="B23" t="str">
        <v>AMS-II.G. ver. 9</v>
      </c>
      <c r="C23">
        <v>10471</v>
      </c>
      <c r="D23" t="str">
        <v>PoA 10471 CPA38</v>
      </c>
      <c r="E23" t="str">
        <v>MR1</v>
      </c>
      <c r="F23" t="str">
        <v>Domestic (2020)</v>
      </c>
      <c r="G23">
        <v>15314</v>
      </c>
      <c r="H23" t="str">
        <v>firewood</v>
      </c>
      <c r="I23">
        <v>15314</v>
      </c>
      <c r="J23">
        <v>3.2472434266327395E-3</v>
      </c>
      <c r="K23">
        <v>0</v>
      </c>
      <c r="L23" t="str">
        <v>cdm_imp_firewood</v>
      </c>
      <c r="M23">
        <v>1</v>
      </c>
      <c r="N23" t="str">
        <v>Asia</v>
      </c>
      <c r="O23" t="str">
        <v>Myanmar</v>
      </c>
      <c r="P23" t="str">
        <v>Ayeyarwaddy</v>
      </c>
      <c r="Q23">
        <v>4.2</v>
      </c>
      <c r="R23">
        <v>0.61499999999999999</v>
      </c>
      <c r="S23">
        <v>0</v>
      </c>
      <c r="T23">
        <v>0.3</v>
      </c>
      <c r="U23">
        <v>18000</v>
      </c>
      <c r="V23">
        <v>0</v>
      </c>
      <c r="W23">
        <v>262</v>
      </c>
      <c r="X23">
        <v>0</v>
      </c>
      <c r="Y23">
        <v>4716000</v>
      </c>
      <c r="Z23">
        <v>1</v>
      </c>
      <c r="AA23">
        <v>0</v>
      </c>
      <c r="AB23">
        <v>0</v>
      </c>
      <c r="AC23">
        <v>0</v>
      </c>
      <c r="AD23">
        <v>0</v>
      </c>
      <c r="AE23">
        <v>0</v>
      </c>
      <c r="AF23">
        <v>0</v>
      </c>
      <c r="AG23">
        <v>0</v>
      </c>
      <c r="AH23">
        <v>0</v>
      </c>
      <c r="AI23">
        <v>0</v>
      </c>
      <c r="AJ23">
        <v>0</v>
      </c>
      <c r="AK23">
        <v>0</v>
      </c>
      <c r="AL23">
        <v>0</v>
      </c>
      <c r="AM23">
        <v>0</v>
      </c>
      <c r="AN23">
        <v>7.1794871794871797</v>
      </c>
      <c r="AO23">
        <v>0</v>
      </c>
      <c r="AP23">
        <v>0</v>
      </c>
      <c r="AQ23">
        <v>0</v>
      </c>
      <c r="AR23">
        <v>0</v>
      </c>
      <c r="AS23">
        <v>0</v>
      </c>
      <c r="AT23">
        <v>0</v>
      </c>
      <c r="AU23">
        <v>0</v>
      </c>
      <c r="AV23">
        <v>0</v>
      </c>
      <c r="AW23">
        <v>0</v>
      </c>
      <c r="AX23">
        <v>0</v>
      </c>
      <c r="AY23">
        <v>0</v>
      </c>
      <c r="AZ23">
        <v>0</v>
      </c>
      <c r="BA23">
        <v>0</v>
      </c>
      <c r="BB23">
        <v>0</v>
      </c>
      <c r="BC23">
        <v>0</v>
      </c>
      <c r="BD23">
        <v>0.1</v>
      </c>
      <c r="BE23">
        <v>0</v>
      </c>
      <c r="BF23">
        <v>0</v>
      </c>
      <c r="BG23">
        <v>0</v>
      </c>
      <c r="BH23">
        <v>0</v>
      </c>
      <c r="BI23">
        <v>0</v>
      </c>
      <c r="BJ23">
        <v>0</v>
      </c>
      <c r="BK23">
        <v>0</v>
      </c>
      <c r="BL23">
        <v>0</v>
      </c>
      <c r="BM23">
        <v>0</v>
      </c>
      <c r="BN23">
        <v>0</v>
      </c>
      <c r="BO23">
        <v>0</v>
      </c>
      <c r="BP23">
        <v>0</v>
      </c>
      <c r="BQ23">
        <v>0</v>
      </c>
      <c r="BR23">
        <v>1.5599999999999999E-2</v>
      </c>
      <c r="BS23">
        <v>0</v>
      </c>
      <c r="BT23">
        <v>0</v>
      </c>
      <c r="BU23">
        <v>0</v>
      </c>
      <c r="BV23">
        <v>0</v>
      </c>
      <c r="BW23">
        <v>0</v>
      </c>
      <c r="BX23">
        <v>63.7</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1</v>
      </c>
      <c r="FS23">
        <v>0</v>
      </c>
      <c r="FT23">
        <v>0</v>
      </c>
      <c r="FU23">
        <v>0</v>
      </c>
      <c r="FV23">
        <v>0</v>
      </c>
      <c r="FW23">
        <v>0</v>
      </c>
      <c r="FX23">
        <v>0</v>
      </c>
      <c r="FY23">
        <v>3.7041095890410967</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0.251</v>
      </c>
      <c r="GV23">
        <v>0</v>
      </c>
      <c r="GW23">
        <v>0</v>
      </c>
      <c r="GX23">
        <v>0</v>
      </c>
      <c r="GY23">
        <v>0</v>
      </c>
      <c r="GZ23">
        <v>0</v>
      </c>
      <c r="HA23">
        <v>0</v>
      </c>
      <c r="HB23">
        <v>0</v>
      </c>
      <c r="HC23">
        <v>0</v>
      </c>
      <c r="HD23">
        <v>0</v>
      </c>
      <c r="HE23">
        <v>0</v>
      </c>
      <c r="HF23">
        <v>0</v>
      </c>
      <c r="HG23">
        <v>0</v>
      </c>
      <c r="HH23">
        <v>0</v>
      </c>
      <c r="HI23">
        <v>1.5599999999999999E-2</v>
      </c>
      <c r="HJ23">
        <v>0</v>
      </c>
      <c r="HK23">
        <v>0</v>
      </c>
      <c r="HL23">
        <v>0</v>
      </c>
      <c r="HM23">
        <v>0</v>
      </c>
      <c r="HN23">
        <v>0</v>
      </c>
      <c r="HO23">
        <v>63.7</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1</v>
      </c>
      <c r="LJ23">
        <v>1</v>
      </c>
      <c r="LK23">
        <v>0</v>
      </c>
      <c r="LL23">
        <v>0</v>
      </c>
      <c r="LM23">
        <v>1</v>
      </c>
      <c r="LN23">
        <v>0.95</v>
      </c>
      <c r="LO23">
        <v>0</v>
      </c>
      <c r="LP23">
        <v>1</v>
      </c>
      <c r="LQ23">
        <v>0.78</v>
      </c>
      <c r="LR23">
        <v>0</v>
      </c>
      <c r="LS23">
        <v>0</v>
      </c>
      <c r="LT23">
        <v>0</v>
      </c>
    </row>
    <row r="24" spans="1:332">
      <c r="A24" t="str">
        <v>CDM AMS II G</v>
      </c>
      <c r="B24" t="str">
        <v>AMS-II.G. ver. 9</v>
      </c>
      <c r="C24">
        <v>10471</v>
      </c>
      <c r="D24" t="str">
        <v>PoA 10471 CPA39</v>
      </c>
      <c r="E24" t="str">
        <v>MR1</v>
      </c>
      <c r="F24" t="str">
        <v>Domestic (2020)</v>
      </c>
      <c r="G24">
        <v>15314</v>
      </c>
      <c r="H24" t="str">
        <v>firewood</v>
      </c>
      <c r="I24">
        <v>15314</v>
      </c>
      <c r="J24">
        <v>3.2472434266327395E-3</v>
      </c>
      <c r="K24">
        <v>0</v>
      </c>
      <c r="L24" t="str">
        <v>cdm_imp_firewood</v>
      </c>
      <c r="M24">
        <v>1</v>
      </c>
      <c r="N24" t="str">
        <v>Asia</v>
      </c>
      <c r="O24" t="str">
        <v>Myanmar</v>
      </c>
      <c r="P24" t="str">
        <v>Ayeyarwaddy</v>
      </c>
      <c r="Q24">
        <v>4.2</v>
      </c>
      <c r="R24">
        <v>0.61499999999999999</v>
      </c>
      <c r="S24">
        <v>0</v>
      </c>
      <c r="T24">
        <v>0.3</v>
      </c>
      <c r="U24">
        <v>18000</v>
      </c>
      <c r="V24">
        <v>0</v>
      </c>
      <c r="W24">
        <v>262</v>
      </c>
      <c r="X24">
        <v>0</v>
      </c>
      <c r="Y24">
        <v>4716000</v>
      </c>
      <c r="Z24">
        <v>1</v>
      </c>
      <c r="AA24">
        <v>0</v>
      </c>
      <c r="AB24">
        <v>0</v>
      </c>
      <c r="AC24">
        <v>0</v>
      </c>
      <c r="AD24">
        <v>0</v>
      </c>
      <c r="AE24">
        <v>0</v>
      </c>
      <c r="AF24">
        <v>0</v>
      </c>
      <c r="AG24">
        <v>0</v>
      </c>
      <c r="AH24">
        <v>0</v>
      </c>
      <c r="AI24">
        <v>0</v>
      </c>
      <c r="AJ24">
        <v>0</v>
      </c>
      <c r="AK24">
        <v>0</v>
      </c>
      <c r="AL24">
        <v>0</v>
      </c>
      <c r="AM24">
        <v>0</v>
      </c>
      <c r="AN24">
        <v>7.1794871794871797</v>
      </c>
      <c r="AO24">
        <v>0</v>
      </c>
      <c r="AP24">
        <v>0</v>
      </c>
      <c r="AQ24">
        <v>0</v>
      </c>
      <c r="AR24">
        <v>0</v>
      </c>
      <c r="AS24">
        <v>0</v>
      </c>
      <c r="AT24">
        <v>0</v>
      </c>
      <c r="AU24">
        <v>0</v>
      </c>
      <c r="AV24">
        <v>0</v>
      </c>
      <c r="AW24">
        <v>0</v>
      </c>
      <c r="AX24">
        <v>0</v>
      </c>
      <c r="AY24">
        <v>0</v>
      </c>
      <c r="AZ24">
        <v>0</v>
      </c>
      <c r="BA24">
        <v>0</v>
      </c>
      <c r="BB24">
        <v>0</v>
      </c>
      <c r="BC24">
        <v>0</v>
      </c>
      <c r="BD24">
        <v>0.1</v>
      </c>
      <c r="BE24">
        <v>0</v>
      </c>
      <c r="BF24">
        <v>0</v>
      </c>
      <c r="BG24">
        <v>0</v>
      </c>
      <c r="BH24">
        <v>0</v>
      </c>
      <c r="BI24">
        <v>0</v>
      </c>
      <c r="BJ24">
        <v>0</v>
      </c>
      <c r="BK24">
        <v>0</v>
      </c>
      <c r="BL24">
        <v>0</v>
      </c>
      <c r="BM24">
        <v>0</v>
      </c>
      <c r="BN24">
        <v>0</v>
      </c>
      <c r="BO24">
        <v>0</v>
      </c>
      <c r="BP24">
        <v>0</v>
      </c>
      <c r="BQ24">
        <v>0</v>
      </c>
      <c r="BR24">
        <v>1.5599999999999999E-2</v>
      </c>
      <c r="BS24">
        <v>0</v>
      </c>
      <c r="BT24">
        <v>0</v>
      </c>
      <c r="BU24">
        <v>0</v>
      </c>
      <c r="BV24">
        <v>0</v>
      </c>
      <c r="BW24">
        <v>0</v>
      </c>
      <c r="BX24">
        <v>63.7</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1</v>
      </c>
      <c r="FS24">
        <v>0</v>
      </c>
      <c r="FT24">
        <v>0</v>
      </c>
      <c r="FU24">
        <v>0</v>
      </c>
      <c r="FV24">
        <v>0</v>
      </c>
      <c r="FW24">
        <v>0</v>
      </c>
      <c r="FX24">
        <v>0</v>
      </c>
      <c r="FY24">
        <v>3.7041095890410967</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0.251</v>
      </c>
      <c r="GV24">
        <v>0</v>
      </c>
      <c r="GW24">
        <v>0</v>
      </c>
      <c r="GX24">
        <v>0</v>
      </c>
      <c r="GY24">
        <v>0</v>
      </c>
      <c r="GZ24">
        <v>0</v>
      </c>
      <c r="HA24">
        <v>0</v>
      </c>
      <c r="HB24">
        <v>0</v>
      </c>
      <c r="HC24">
        <v>0</v>
      </c>
      <c r="HD24">
        <v>0</v>
      </c>
      <c r="HE24">
        <v>0</v>
      </c>
      <c r="HF24">
        <v>0</v>
      </c>
      <c r="HG24">
        <v>0</v>
      </c>
      <c r="HH24">
        <v>0</v>
      </c>
      <c r="HI24">
        <v>1.5599999999999999E-2</v>
      </c>
      <c r="HJ24">
        <v>0</v>
      </c>
      <c r="HK24">
        <v>0</v>
      </c>
      <c r="HL24">
        <v>0</v>
      </c>
      <c r="HM24">
        <v>0</v>
      </c>
      <c r="HN24">
        <v>0</v>
      </c>
      <c r="HO24">
        <v>63.7</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1</v>
      </c>
      <c r="LJ24">
        <v>1</v>
      </c>
      <c r="LK24">
        <v>0</v>
      </c>
      <c r="LL24">
        <v>0</v>
      </c>
      <c r="LM24">
        <v>1</v>
      </c>
      <c r="LN24">
        <v>0.95</v>
      </c>
      <c r="LO24">
        <v>0</v>
      </c>
      <c r="LP24">
        <v>1</v>
      </c>
      <c r="LQ24">
        <v>0.78</v>
      </c>
      <c r="LR24">
        <v>0</v>
      </c>
      <c r="LS24">
        <v>0</v>
      </c>
      <c r="LT24">
        <v>0</v>
      </c>
    </row>
    <row r="25" spans="1:332">
      <c r="A25" t="str">
        <v>CDM AMS II G</v>
      </c>
      <c r="B25" t="str">
        <v>AMS-II.G. ver. 9</v>
      </c>
      <c r="C25">
        <v>10471</v>
      </c>
      <c r="D25" t="str">
        <v>PoA 10471 CPA40</v>
      </c>
      <c r="E25" t="str">
        <v>MR1</v>
      </c>
      <c r="F25" t="str">
        <v>Domestic (2020)</v>
      </c>
      <c r="G25">
        <v>15314</v>
      </c>
      <c r="H25" t="str">
        <v>firewood</v>
      </c>
      <c r="I25">
        <v>15314</v>
      </c>
      <c r="J25">
        <v>3.2472434266327395E-3</v>
      </c>
      <c r="K25">
        <v>0</v>
      </c>
      <c r="L25" t="str">
        <v>cdm_imp_firewood</v>
      </c>
      <c r="M25">
        <v>1</v>
      </c>
      <c r="N25" t="str">
        <v>Asia</v>
      </c>
      <c r="O25" t="str">
        <v>Myanmar</v>
      </c>
      <c r="P25" t="str">
        <v>Ayeyarwaddy</v>
      </c>
      <c r="Q25">
        <v>4.2</v>
      </c>
      <c r="R25">
        <v>0.61499999999999999</v>
      </c>
      <c r="S25">
        <v>0</v>
      </c>
      <c r="T25">
        <v>0.3</v>
      </c>
      <c r="U25">
        <v>18000</v>
      </c>
      <c r="V25">
        <v>0</v>
      </c>
      <c r="W25">
        <v>262</v>
      </c>
      <c r="X25">
        <v>0</v>
      </c>
      <c r="Y25">
        <v>4716000</v>
      </c>
      <c r="Z25">
        <v>1</v>
      </c>
      <c r="AA25">
        <v>0</v>
      </c>
      <c r="AB25">
        <v>0</v>
      </c>
      <c r="AC25">
        <v>0</v>
      </c>
      <c r="AD25">
        <v>0</v>
      </c>
      <c r="AE25">
        <v>0</v>
      </c>
      <c r="AF25">
        <v>0</v>
      </c>
      <c r="AG25">
        <v>0</v>
      </c>
      <c r="AH25">
        <v>0</v>
      </c>
      <c r="AI25">
        <v>0</v>
      </c>
      <c r="AJ25">
        <v>0</v>
      </c>
      <c r="AK25">
        <v>0</v>
      </c>
      <c r="AL25">
        <v>0</v>
      </c>
      <c r="AM25">
        <v>0</v>
      </c>
      <c r="AN25">
        <v>7.1794871794871797</v>
      </c>
      <c r="AO25">
        <v>0</v>
      </c>
      <c r="AP25">
        <v>0</v>
      </c>
      <c r="AQ25">
        <v>0</v>
      </c>
      <c r="AR25">
        <v>0</v>
      </c>
      <c r="AS25">
        <v>0</v>
      </c>
      <c r="AT25">
        <v>0</v>
      </c>
      <c r="AU25">
        <v>0</v>
      </c>
      <c r="AV25">
        <v>0</v>
      </c>
      <c r="AW25">
        <v>0</v>
      </c>
      <c r="AX25">
        <v>0</v>
      </c>
      <c r="AY25">
        <v>0</v>
      </c>
      <c r="AZ25">
        <v>0</v>
      </c>
      <c r="BA25">
        <v>0</v>
      </c>
      <c r="BB25">
        <v>0</v>
      </c>
      <c r="BC25">
        <v>0</v>
      </c>
      <c r="BD25">
        <v>0.1</v>
      </c>
      <c r="BE25">
        <v>0</v>
      </c>
      <c r="BF25">
        <v>0</v>
      </c>
      <c r="BG25">
        <v>0</v>
      </c>
      <c r="BH25">
        <v>0</v>
      </c>
      <c r="BI25">
        <v>0</v>
      </c>
      <c r="BJ25">
        <v>0</v>
      </c>
      <c r="BK25">
        <v>0</v>
      </c>
      <c r="BL25">
        <v>0</v>
      </c>
      <c r="BM25">
        <v>0</v>
      </c>
      <c r="BN25">
        <v>0</v>
      </c>
      <c r="BO25">
        <v>0</v>
      </c>
      <c r="BP25">
        <v>0</v>
      </c>
      <c r="BQ25">
        <v>0</v>
      </c>
      <c r="BR25">
        <v>1.5599999999999999E-2</v>
      </c>
      <c r="BS25">
        <v>0</v>
      </c>
      <c r="BT25">
        <v>0</v>
      </c>
      <c r="BU25">
        <v>0</v>
      </c>
      <c r="BV25">
        <v>0</v>
      </c>
      <c r="BW25">
        <v>0</v>
      </c>
      <c r="BX25">
        <v>63.7</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1</v>
      </c>
      <c r="FS25">
        <v>0</v>
      </c>
      <c r="FT25">
        <v>0</v>
      </c>
      <c r="FU25">
        <v>0</v>
      </c>
      <c r="FV25">
        <v>0</v>
      </c>
      <c r="FW25">
        <v>0</v>
      </c>
      <c r="FX25">
        <v>0</v>
      </c>
      <c r="FY25">
        <v>3.7041095890410967</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0.251</v>
      </c>
      <c r="GV25">
        <v>0</v>
      </c>
      <c r="GW25">
        <v>0</v>
      </c>
      <c r="GX25">
        <v>0</v>
      </c>
      <c r="GY25">
        <v>0</v>
      </c>
      <c r="GZ25">
        <v>0</v>
      </c>
      <c r="HA25">
        <v>0</v>
      </c>
      <c r="HB25">
        <v>0</v>
      </c>
      <c r="HC25">
        <v>0</v>
      </c>
      <c r="HD25">
        <v>0</v>
      </c>
      <c r="HE25">
        <v>0</v>
      </c>
      <c r="HF25">
        <v>0</v>
      </c>
      <c r="HG25">
        <v>0</v>
      </c>
      <c r="HH25">
        <v>0</v>
      </c>
      <c r="HI25">
        <v>1.5599999999999999E-2</v>
      </c>
      <c r="HJ25">
        <v>0</v>
      </c>
      <c r="HK25">
        <v>0</v>
      </c>
      <c r="HL25">
        <v>0</v>
      </c>
      <c r="HM25">
        <v>0</v>
      </c>
      <c r="HN25">
        <v>0</v>
      </c>
      <c r="HO25">
        <v>63.7</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1</v>
      </c>
      <c r="LJ25">
        <v>1</v>
      </c>
      <c r="LK25">
        <v>0</v>
      </c>
      <c r="LL25">
        <v>0</v>
      </c>
      <c r="LM25">
        <v>1</v>
      </c>
      <c r="LN25">
        <v>0.95</v>
      </c>
      <c r="LO25">
        <v>0</v>
      </c>
      <c r="LP25">
        <v>1</v>
      </c>
      <c r="LQ25">
        <v>0.78</v>
      </c>
      <c r="LR25">
        <v>0</v>
      </c>
      <c r="LS25">
        <v>0</v>
      </c>
      <c r="LT25">
        <v>0</v>
      </c>
    </row>
    <row r="26" spans="1:332">
      <c r="A26" t="str">
        <v>CDM AMS II G</v>
      </c>
      <c r="B26" t="str">
        <v>AMS-II.G. ver. 9</v>
      </c>
      <c r="C26">
        <v>10471</v>
      </c>
      <c r="D26" t="str">
        <v>PoA 10471 CPA41</v>
      </c>
      <c r="E26" t="str">
        <v>MR1</v>
      </c>
      <c r="F26" t="str">
        <v>Domestic (2020)</v>
      </c>
      <c r="G26">
        <v>15314</v>
      </c>
      <c r="H26" t="str">
        <v>firewood</v>
      </c>
      <c r="I26">
        <v>15314</v>
      </c>
      <c r="J26">
        <v>3.2472434266327395E-3</v>
      </c>
      <c r="K26">
        <v>0</v>
      </c>
      <c r="L26" t="str">
        <v>cdm_imp_firewood</v>
      </c>
      <c r="M26">
        <v>1</v>
      </c>
      <c r="N26" t="str">
        <v>Asia</v>
      </c>
      <c r="O26" t="str">
        <v>Myanmar</v>
      </c>
      <c r="P26" t="str">
        <v>Ayeyarwaddy</v>
      </c>
      <c r="Q26">
        <v>4.2</v>
      </c>
      <c r="R26">
        <v>0.61499999999999999</v>
      </c>
      <c r="S26">
        <v>0</v>
      </c>
      <c r="T26">
        <v>0.3</v>
      </c>
      <c r="U26">
        <v>18000</v>
      </c>
      <c r="V26">
        <v>0</v>
      </c>
      <c r="W26">
        <v>262</v>
      </c>
      <c r="X26">
        <v>0</v>
      </c>
      <c r="Y26">
        <v>4716000</v>
      </c>
      <c r="Z26">
        <v>1</v>
      </c>
      <c r="AA26">
        <v>0</v>
      </c>
      <c r="AB26">
        <v>0</v>
      </c>
      <c r="AC26">
        <v>0</v>
      </c>
      <c r="AD26">
        <v>0</v>
      </c>
      <c r="AE26">
        <v>0</v>
      </c>
      <c r="AF26">
        <v>0</v>
      </c>
      <c r="AG26">
        <v>0</v>
      </c>
      <c r="AH26">
        <v>0</v>
      </c>
      <c r="AI26">
        <v>0</v>
      </c>
      <c r="AJ26">
        <v>0</v>
      </c>
      <c r="AK26">
        <v>0</v>
      </c>
      <c r="AL26">
        <v>0</v>
      </c>
      <c r="AM26">
        <v>0</v>
      </c>
      <c r="AN26">
        <v>7.1794871794871797</v>
      </c>
      <c r="AO26">
        <v>0</v>
      </c>
      <c r="AP26">
        <v>0</v>
      </c>
      <c r="AQ26">
        <v>0</v>
      </c>
      <c r="AR26">
        <v>0</v>
      </c>
      <c r="AS26">
        <v>0</v>
      </c>
      <c r="AT26">
        <v>0</v>
      </c>
      <c r="AU26">
        <v>0</v>
      </c>
      <c r="AV26">
        <v>0</v>
      </c>
      <c r="AW26">
        <v>0</v>
      </c>
      <c r="AX26">
        <v>0</v>
      </c>
      <c r="AY26">
        <v>0</v>
      </c>
      <c r="AZ26">
        <v>0</v>
      </c>
      <c r="BA26">
        <v>0</v>
      </c>
      <c r="BB26">
        <v>0</v>
      </c>
      <c r="BC26">
        <v>0</v>
      </c>
      <c r="BD26">
        <v>0.1</v>
      </c>
      <c r="BE26">
        <v>0</v>
      </c>
      <c r="BF26">
        <v>0</v>
      </c>
      <c r="BG26">
        <v>0</v>
      </c>
      <c r="BH26">
        <v>0</v>
      </c>
      <c r="BI26">
        <v>0</v>
      </c>
      <c r="BJ26">
        <v>0</v>
      </c>
      <c r="BK26">
        <v>0</v>
      </c>
      <c r="BL26">
        <v>0</v>
      </c>
      <c r="BM26">
        <v>0</v>
      </c>
      <c r="BN26">
        <v>0</v>
      </c>
      <c r="BO26">
        <v>0</v>
      </c>
      <c r="BP26">
        <v>0</v>
      </c>
      <c r="BQ26">
        <v>0</v>
      </c>
      <c r="BR26">
        <v>1.5599999999999999E-2</v>
      </c>
      <c r="BS26">
        <v>0</v>
      </c>
      <c r="BT26">
        <v>0</v>
      </c>
      <c r="BU26">
        <v>0</v>
      </c>
      <c r="BV26">
        <v>0</v>
      </c>
      <c r="BW26">
        <v>0</v>
      </c>
      <c r="BX26">
        <v>63.7</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1</v>
      </c>
      <c r="FS26">
        <v>0</v>
      </c>
      <c r="FT26">
        <v>0</v>
      </c>
      <c r="FU26">
        <v>0</v>
      </c>
      <c r="FV26">
        <v>0</v>
      </c>
      <c r="FW26">
        <v>0</v>
      </c>
      <c r="FX26">
        <v>0</v>
      </c>
      <c r="FY26">
        <v>3.7041095890410967</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0.251</v>
      </c>
      <c r="GV26">
        <v>0</v>
      </c>
      <c r="GW26">
        <v>0</v>
      </c>
      <c r="GX26">
        <v>0</v>
      </c>
      <c r="GY26">
        <v>0</v>
      </c>
      <c r="GZ26">
        <v>0</v>
      </c>
      <c r="HA26">
        <v>0</v>
      </c>
      <c r="HB26">
        <v>0</v>
      </c>
      <c r="HC26">
        <v>0</v>
      </c>
      <c r="HD26">
        <v>0</v>
      </c>
      <c r="HE26">
        <v>0</v>
      </c>
      <c r="HF26">
        <v>0</v>
      </c>
      <c r="HG26">
        <v>0</v>
      </c>
      <c r="HH26">
        <v>0</v>
      </c>
      <c r="HI26">
        <v>1.5599999999999999E-2</v>
      </c>
      <c r="HJ26">
        <v>0</v>
      </c>
      <c r="HK26">
        <v>0</v>
      </c>
      <c r="HL26">
        <v>0</v>
      </c>
      <c r="HM26">
        <v>0</v>
      </c>
      <c r="HN26">
        <v>0</v>
      </c>
      <c r="HO26">
        <v>63.7</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1</v>
      </c>
      <c r="LJ26">
        <v>1</v>
      </c>
      <c r="LK26">
        <v>0</v>
      </c>
      <c r="LL26">
        <v>0</v>
      </c>
      <c r="LM26">
        <v>1</v>
      </c>
      <c r="LN26">
        <v>0.95</v>
      </c>
      <c r="LO26">
        <v>0</v>
      </c>
      <c r="LP26">
        <v>1</v>
      </c>
      <c r="LQ26">
        <v>0.78</v>
      </c>
      <c r="LR26">
        <v>0</v>
      </c>
      <c r="LS26">
        <v>0</v>
      </c>
      <c r="LT26">
        <v>0</v>
      </c>
    </row>
    <row r="27" spans="1:332">
      <c r="A27" t="str">
        <v>CDM AMS II G</v>
      </c>
      <c r="B27" t="str">
        <v>AMS-II.G. ver. 9</v>
      </c>
      <c r="C27">
        <v>10471</v>
      </c>
      <c r="D27" t="str">
        <v>PoA 10471 CPA42</v>
      </c>
      <c r="E27" t="str">
        <v>MR1</v>
      </c>
      <c r="F27" t="str">
        <v>Domestic (2020)</v>
      </c>
      <c r="G27">
        <v>15314</v>
      </c>
      <c r="H27" t="str">
        <v>firewood</v>
      </c>
      <c r="I27">
        <v>15314</v>
      </c>
      <c r="J27">
        <v>3.2472434266327395E-3</v>
      </c>
      <c r="K27">
        <v>0</v>
      </c>
      <c r="L27" t="str">
        <v>cdm_imp_firewood</v>
      </c>
      <c r="M27">
        <v>1</v>
      </c>
      <c r="N27" t="str">
        <v>Asia</v>
      </c>
      <c r="O27" t="str">
        <v>Myanmar</v>
      </c>
      <c r="P27" t="str">
        <v>Ayeyarwaddy</v>
      </c>
      <c r="Q27">
        <v>4.2</v>
      </c>
      <c r="R27">
        <v>0.61499999999999999</v>
      </c>
      <c r="S27">
        <v>0</v>
      </c>
      <c r="T27">
        <v>0.3</v>
      </c>
      <c r="U27">
        <v>18000</v>
      </c>
      <c r="V27">
        <v>0</v>
      </c>
      <c r="W27">
        <v>262</v>
      </c>
      <c r="X27">
        <v>0</v>
      </c>
      <c r="Y27">
        <v>4716000</v>
      </c>
      <c r="Z27">
        <v>1</v>
      </c>
      <c r="AA27">
        <v>0</v>
      </c>
      <c r="AB27">
        <v>0</v>
      </c>
      <c r="AC27">
        <v>0</v>
      </c>
      <c r="AD27">
        <v>0</v>
      </c>
      <c r="AE27">
        <v>0</v>
      </c>
      <c r="AF27">
        <v>0</v>
      </c>
      <c r="AG27">
        <v>0</v>
      </c>
      <c r="AH27">
        <v>0</v>
      </c>
      <c r="AI27">
        <v>0</v>
      </c>
      <c r="AJ27">
        <v>0</v>
      </c>
      <c r="AK27">
        <v>0</v>
      </c>
      <c r="AL27">
        <v>0</v>
      </c>
      <c r="AM27">
        <v>0</v>
      </c>
      <c r="AN27">
        <v>7.1794871794871797</v>
      </c>
      <c r="AO27">
        <v>0</v>
      </c>
      <c r="AP27">
        <v>0</v>
      </c>
      <c r="AQ27">
        <v>0</v>
      </c>
      <c r="AR27">
        <v>0</v>
      </c>
      <c r="AS27">
        <v>0</v>
      </c>
      <c r="AT27">
        <v>0</v>
      </c>
      <c r="AU27">
        <v>0</v>
      </c>
      <c r="AV27">
        <v>0</v>
      </c>
      <c r="AW27">
        <v>0</v>
      </c>
      <c r="AX27">
        <v>0</v>
      </c>
      <c r="AY27">
        <v>0</v>
      </c>
      <c r="AZ27">
        <v>0</v>
      </c>
      <c r="BA27">
        <v>0</v>
      </c>
      <c r="BB27">
        <v>0</v>
      </c>
      <c r="BC27">
        <v>0</v>
      </c>
      <c r="BD27">
        <v>0.1</v>
      </c>
      <c r="BE27">
        <v>0</v>
      </c>
      <c r="BF27">
        <v>0</v>
      </c>
      <c r="BG27">
        <v>0</v>
      </c>
      <c r="BH27">
        <v>0</v>
      </c>
      <c r="BI27">
        <v>0</v>
      </c>
      <c r="BJ27">
        <v>0</v>
      </c>
      <c r="BK27">
        <v>0</v>
      </c>
      <c r="BL27">
        <v>0</v>
      </c>
      <c r="BM27">
        <v>0</v>
      </c>
      <c r="BN27">
        <v>0</v>
      </c>
      <c r="BO27">
        <v>0</v>
      </c>
      <c r="BP27">
        <v>0</v>
      </c>
      <c r="BQ27">
        <v>0</v>
      </c>
      <c r="BR27">
        <v>1.5599999999999999E-2</v>
      </c>
      <c r="BS27">
        <v>0</v>
      </c>
      <c r="BT27">
        <v>0</v>
      </c>
      <c r="BU27">
        <v>0</v>
      </c>
      <c r="BV27">
        <v>0</v>
      </c>
      <c r="BW27">
        <v>0</v>
      </c>
      <c r="BX27">
        <v>63.7</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3.7041095890410967</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0.251</v>
      </c>
      <c r="GV27">
        <v>0</v>
      </c>
      <c r="GW27">
        <v>0</v>
      </c>
      <c r="GX27">
        <v>0</v>
      </c>
      <c r="GY27">
        <v>0</v>
      </c>
      <c r="GZ27">
        <v>0</v>
      </c>
      <c r="HA27">
        <v>0</v>
      </c>
      <c r="HB27">
        <v>0</v>
      </c>
      <c r="HC27">
        <v>0</v>
      </c>
      <c r="HD27">
        <v>0</v>
      </c>
      <c r="HE27">
        <v>0</v>
      </c>
      <c r="HF27">
        <v>0</v>
      </c>
      <c r="HG27">
        <v>0</v>
      </c>
      <c r="HH27">
        <v>0</v>
      </c>
      <c r="HI27">
        <v>1.5599999999999999E-2</v>
      </c>
      <c r="HJ27">
        <v>0</v>
      </c>
      <c r="HK27">
        <v>0</v>
      </c>
      <c r="HL27">
        <v>0</v>
      </c>
      <c r="HM27">
        <v>0</v>
      </c>
      <c r="HN27">
        <v>0</v>
      </c>
      <c r="HO27">
        <v>63.7</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1</v>
      </c>
      <c r="LJ27">
        <v>1</v>
      </c>
      <c r="LK27">
        <v>0</v>
      </c>
      <c r="LL27">
        <v>0</v>
      </c>
      <c r="LM27">
        <v>1</v>
      </c>
      <c r="LN27">
        <v>0.95</v>
      </c>
      <c r="LO27">
        <v>0</v>
      </c>
      <c r="LP27">
        <v>1</v>
      </c>
      <c r="LQ27">
        <v>0.78</v>
      </c>
      <c r="LR27">
        <v>0</v>
      </c>
      <c r="LS27">
        <v>0</v>
      </c>
      <c r="LT27">
        <v>0</v>
      </c>
    </row>
    <row r="28" spans="1:332">
      <c r="A28" t="str">
        <v>CDM AMS II G</v>
      </c>
      <c r="B28" t="str">
        <v>AMS-II.G. ver. 9</v>
      </c>
      <c r="C28">
        <v>10471</v>
      </c>
      <c r="D28" t="str">
        <v>PoA 10471 CPA43</v>
      </c>
      <c r="E28" t="str">
        <v>MR1</v>
      </c>
      <c r="F28" t="str">
        <v>Domestic (2020)</v>
      </c>
      <c r="G28">
        <v>15314</v>
      </c>
      <c r="H28" t="str">
        <v>firewood</v>
      </c>
      <c r="I28">
        <v>15314</v>
      </c>
      <c r="J28">
        <v>3.2472434266327395E-3</v>
      </c>
      <c r="K28">
        <v>0</v>
      </c>
      <c r="L28" t="str">
        <v>cdm_imp_firewood</v>
      </c>
      <c r="M28">
        <v>1</v>
      </c>
      <c r="N28" t="str">
        <v>Asia</v>
      </c>
      <c r="O28" t="str">
        <v>Myanmar</v>
      </c>
      <c r="P28" t="str">
        <v>Ayeyarwaddy</v>
      </c>
      <c r="Q28">
        <v>4.2</v>
      </c>
      <c r="R28">
        <v>0.61499999999999999</v>
      </c>
      <c r="S28">
        <v>0</v>
      </c>
      <c r="T28">
        <v>0.3</v>
      </c>
      <c r="U28">
        <v>18000</v>
      </c>
      <c r="V28">
        <v>0</v>
      </c>
      <c r="W28">
        <v>262</v>
      </c>
      <c r="X28">
        <v>0</v>
      </c>
      <c r="Y28">
        <v>4716000</v>
      </c>
      <c r="Z28">
        <v>1</v>
      </c>
      <c r="AA28">
        <v>0</v>
      </c>
      <c r="AB28">
        <v>0</v>
      </c>
      <c r="AC28">
        <v>0</v>
      </c>
      <c r="AD28">
        <v>0</v>
      </c>
      <c r="AE28">
        <v>0</v>
      </c>
      <c r="AF28">
        <v>0</v>
      </c>
      <c r="AG28">
        <v>0</v>
      </c>
      <c r="AH28">
        <v>0</v>
      </c>
      <c r="AI28">
        <v>0</v>
      </c>
      <c r="AJ28">
        <v>0</v>
      </c>
      <c r="AK28">
        <v>0</v>
      </c>
      <c r="AL28">
        <v>0</v>
      </c>
      <c r="AM28">
        <v>0</v>
      </c>
      <c r="AN28">
        <v>7.1794871794871797</v>
      </c>
      <c r="AO28">
        <v>0</v>
      </c>
      <c r="AP28">
        <v>0</v>
      </c>
      <c r="AQ28">
        <v>0</v>
      </c>
      <c r="AR28">
        <v>0</v>
      </c>
      <c r="AS28">
        <v>0</v>
      </c>
      <c r="AT28">
        <v>0</v>
      </c>
      <c r="AU28">
        <v>0</v>
      </c>
      <c r="AV28">
        <v>0</v>
      </c>
      <c r="AW28">
        <v>0</v>
      </c>
      <c r="AX28">
        <v>0</v>
      </c>
      <c r="AY28">
        <v>0</v>
      </c>
      <c r="AZ28">
        <v>0</v>
      </c>
      <c r="BA28">
        <v>0</v>
      </c>
      <c r="BB28">
        <v>0</v>
      </c>
      <c r="BC28">
        <v>0</v>
      </c>
      <c r="BD28">
        <v>0.1</v>
      </c>
      <c r="BE28">
        <v>0</v>
      </c>
      <c r="BF28">
        <v>0</v>
      </c>
      <c r="BG28">
        <v>0</v>
      </c>
      <c r="BH28">
        <v>0</v>
      </c>
      <c r="BI28">
        <v>0</v>
      </c>
      <c r="BJ28">
        <v>0</v>
      </c>
      <c r="BK28">
        <v>0</v>
      </c>
      <c r="BL28">
        <v>0</v>
      </c>
      <c r="BM28">
        <v>0</v>
      </c>
      <c r="BN28">
        <v>0</v>
      </c>
      <c r="BO28">
        <v>0</v>
      </c>
      <c r="BP28">
        <v>0</v>
      </c>
      <c r="BQ28">
        <v>0</v>
      </c>
      <c r="BR28">
        <v>1.5599999999999999E-2</v>
      </c>
      <c r="BS28">
        <v>0</v>
      </c>
      <c r="BT28">
        <v>0</v>
      </c>
      <c r="BU28">
        <v>0</v>
      </c>
      <c r="BV28">
        <v>0</v>
      </c>
      <c r="BW28">
        <v>0</v>
      </c>
      <c r="BX28">
        <v>63.7</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0</v>
      </c>
      <c r="FW28">
        <v>0</v>
      </c>
      <c r="FX28">
        <v>0</v>
      </c>
      <c r="FY28">
        <v>3.7041095890410967</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0.251</v>
      </c>
      <c r="GV28">
        <v>0</v>
      </c>
      <c r="GW28">
        <v>0</v>
      </c>
      <c r="GX28">
        <v>0</v>
      </c>
      <c r="GY28">
        <v>0</v>
      </c>
      <c r="GZ28">
        <v>0</v>
      </c>
      <c r="HA28">
        <v>0</v>
      </c>
      <c r="HB28">
        <v>0</v>
      </c>
      <c r="HC28">
        <v>0</v>
      </c>
      <c r="HD28">
        <v>0</v>
      </c>
      <c r="HE28">
        <v>0</v>
      </c>
      <c r="HF28">
        <v>0</v>
      </c>
      <c r="HG28">
        <v>0</v>
      </c>
      <c r="HH28">
        <v>0</v>
      </c>
      <c r="HI28">
        <v>1.5599999999999999E-2</v>
      </c>
      <c r="HJ28">
        <v>0</v>
      </c>
      <c r="HK28">
        <v>0</v>
      </c>
      <c r="HL28">
        <v>0</v>
      </c>
      <c r="HM28">
        <v>0</v>
      </c>
      <c r="HN28">
        <v>0</v>
      </c>
      <c r="HO28">
        <v>63.7</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1</v>
      </c>
      <c r="LJ28">
        <v>1</v>
      </c>
      <c r="LK28">
        <v>0</v>
      </c>
      <c r="LL28">
        <v>0</v>
      </c>
      <c r="LM28">
        <v>1</v>
      </c>
      <c r="LN28">
        <v>0.95</v>
      </c>
      <c r="LO28">
        <v>0</v>
      </c>
      <c r="LP28">
        <v>1</v>
      </c>
      <c r="LQ28">
        <v>0.78</v>
      </c>
      <c r="LR28">
        <v>0</v>
      </c>
      <c r="LS28">
        <v>0</v>
      </c>
      <c r="LT28">
        <v>0</v>
      </c>
    </row>
    <row r="29" spans="1:332">
      <c r="A29" t="str">
        <v>CDM AMS II G</v>
      </c>
      <c r="B29" t="str">
        <v>AMS-II.G. ver. 9</v>
      </c>
      <c r="C29">
        <v>10471</v>
      </c>
      <c r="D29" t="str">
        <v>PoA 10471 CPA44</v>
      </c>
      <c r="E29" t="str">
        <v>MR1</v>
      </c>
      <c r="F29" t="str">
        <v>Domestic (2020)</v>
      </c>
      <c r="G29">
        <v>15314</v>
      </c>
      <c r="H29" t="str">
        <v>firewood</v>
      </c>
      <c r="I29">
        <v>15314</v>
      </c>
      <c r="J29">
        <v>3.2472434266327395E-3</v>
      </c>
      <c r="K29">
        <v>0</v>
      </c>
      <c r="L29" t="str">
        <v>cdm_imp_firewood</v>
      </c>
      <c r="M29">
        <v>1</v>
      </c>
      <c r="N29" t="str">
        <v>Asia</v>
      </c>
      <c r="O29" t="str">
        <v>Myanmar</v>
      </c>
      <c r="P29" t="str">
        <v>Ayeyarwaddy</v>
      </c>
      <c r="Q29">
        <v>4.2</v>
      </c>
      <c r="R29">
        <v>0.61499999999999999</v>
      </c>
      <c r="S29">
        <v>0</v>
      </c>
      <c r="T29">
        <v>0.3</v>
      </c>
      <c r="U29">
        <v>18000</v>
      </c>
      <c r="V29">
        <v>0</v>
      </c>
      <c r="W29">
        <v>262</v>
      </c>
      <c r="X29">
        <v>0</v>
      </c>
      <c r="Y29">
        <v>4716000</v>
      </c>
      <c r="Z29">
        <v>1</v>
      </c>
      <c r="AA29">
        <v>0</v>
      </c>
      <c r="AB29">
        <v>0</v>
      </c>
      <c r="AC29">
        <v>0</v>
      </c>
      <c r="AD29">
        <v>0</v>
      </c>
      <c r="AE29">
        <v>0</v>
      </c>
      <c r="AF29">
        <v>0</v>
      </c>
      <c r="AG29">
        <v>0</v>
      </c>
      <c r="AH29">
        <v>0</v>
      </c>
      <c r="AI29">
        <v>0</v>
      </c>
      <c r="AJ29">
        <v>0</v>
      </c>
      <c r="AK29">
        <v>0</v>
      </c>
      <c r="AL29">
        <v>0</v>
      </c>
      <c r="AM29">
        <v>0</v>
      </c>
      <c r="AN29">
        <v>7.1794871794871797</v>
      </c>
      <c r="AO29">
        <v>0</v>
      </c>
      <c r="AP29">
        <v>0</v>
      </c>
      <c r="AQ29">
        <v>0</v>
      </c>
      <c r="AR29">
        <v>0</v>
      </c>
      <c r="AS29">
        <v>0</v>
      </c>
      <c r="AT29">
        <v>0</v>
      </c>
      <c r="AU29">
        <v>0</v>
      </c>
      <c r="AV29">
        <v>0</v>
      </c>
      <c r="AW29">
        <v>0</v>
      </c>
      <c r="AX29">
        <v>0</v>
      </c>
      <c r="AY29">
        <v>0</v>
      </c>
      <c r="AZ29">
        <v>0</v>
      </c>
      <c r="BA29">
        <v>0</v>
      </c>
      <c r="BB29">
        <v>0</v>
      </c>
      <c r="BC29">
        <v>0</v>
      </c>
      <c r="BD29">
        <v>0.1</v>
      </c>
      <c r="BE29">
        <v>0</v>
      </c>
      <c r="BF29">
        <v>0</v>
      </c>
      <c r="BG29">
        <v>0</v>
      </c>
      <c r="BH29">
        <v>0</v>
      </c>
      <c r="BI29">
        <v>0</v>
      </c>
      <c r="BJ29">
        <v>0</v>
      </c>
      <c r="BK29">
        <v>0</v>
      </c>
      <c r="BL29">
        <v>0</v>
      </c>
      <c r="BM29">
        <v>0</v>
      </c>
      <c r="BN29">
        <v>0</v>
      </c>
      <c r="BO29">
        <v>0</v>
      </c>
      <c r="BP29">
        <v>0</v>
      </c>
      <c r="BQ29">
        <v>0</v>
      </c>
      <c r="BR29">
        <v>1.5599999999999999E-2</v>
      </c>
      <c r="BS29">
        <v>0</v>
      </c>
      <c r="BT29">
        <v>0</v>
      </c>
      <c r="BU29">
        <v>0</v>
      </c>
      <c r="BV29">
        <v>0</v>
      </c>
      <c r="BW29">
        <v>0</v>
      </c>
      <c r="BX29">
        <v>63.7</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0</v>
      </c>
      <c r="FT29">
        <v>0</v>
      </c>
      <c r="FU29">
        <v>0</v>
      </c>
      <c r="FV29">
        <v>0</v>
      </c>
      <c r="FW29">
        <v>0</v>
      </c>
      <c r="FX29">
        <v>0</v>
      </c>
      <c r="FY29">
        <v>3.7041095890410967</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0.251</v>
      </c>
      <c r="GV29">
        <v>0</v>
      </c>
      <c r="GW29">
        <v>0</v>
      </c>
      <c r="GX29">
        <v>0</v>
      </c>
      <c r="GY29">
        <v>0</v>
      </c>
      <c r="GZ29">
        <v>0</v>
      </c>
      <c r="HA29">
        <v>0</v>
      </c>
      <c r="HB29">
        <v>0</v>
      </c>
      <c r="HC29">
        <v>0</v>
      </c>
      <c r="HD29">
        <v>0</v>
      </c>
      <c r="HE29">
        <v>0</v>
      </c>
      <c r="HF29">
        <v>0</v>
      </c>
      <c r="HG29">
        <v>0</v>
      </c>
      <c r="HH29">
        <v>0</v>
      </c>
      <c r="HI29">
        <v>1.5599999999999999E-2</v>
      </c>
      <c r="HJ29">
        <v>0</v>
      </c>
      <c r="HK29">
        <v>0</v>
      </c>
      <c r="HL29">
        <v>0</v>
      </c>
      <c r="HM29">
        <v>0</v>
      </c>
      <c r="HN29">
        <v>0</v>
      </c>
      <c r="HO29">
        <v>63.7</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1</v>
      </c>
      <c r="LJ29">
        <v>1</v>
      </c>
      <c r="LK29">
        <v>0</v>
      </c>
      <c r="LL29">
        <v>0</v>
      </c>
      <c r="LM29">
        <v>1</v>
      </c>
      <c r="LN29">
        <v>0.95</v>
      </c>
      <c r="LO29">
        <v>0</v>
      </c>
      <c r="LP29">
        <v>1</v>
      </c>
      <c r="LQ29">
        <v>0.78</v>
      </c>
      <c r="LR29">
        <v>0</v>
      </c>
      <c r="LS29">
        <v>0</v>
      </c>
      <c r="LT29">
        <v>0</v>
      </c>
    </row>
    <row r="30" spans="1:332">
      <c r="A30" t="str">
        <v>CDM AMS II G</v>
      </c>
      <c r="B30" t="str">
        <v>AMS-II.G. ver. 9</v>
      </c>
      <c r="C30">
        <v>10471</v>
      </c>
      <c r="D30" t="str">
        <v>PoA 10471 CPA45</v>
      </c>
      <c r="E30" t="str">
        <v>MR1</v>
      </c>
      <c r="F30" t="str">
        <v>Domestic (2020)</v>
      </c>
      <c r="G30">
        <v>15314</v>
      </c>
      <c r="H30" t="str">
        <v>firewood</v>
      </c>
      <c r="I30">
        <v>15314</v>
      </c>
      <c r="J30">
        <v>3.2472434266327395E-3</v>
      </c>
      <c r="K30">
        <v>0</v>
      </c>
      <c r="L30" t="str">
        <v>cdm_imp_firewood</v>
      </c>
      <c r="M30">
        <v>1</v>
      </c>
      <c r="N30" t="str">
        <v>Asia</v>
      </c>
      <c r="O30" t="str">
        <v>Myanmar</v>
      </c>
      <c r="P30" t="str">
        <v>Ayeyarwaddy</v>
      </c>
      <c r="Q30">
        <v>4.2</v>
      </c>
      <c r="R30">
        <v>0.61499999999999999</v>
      </c>
      <c r="S30">
        <v>0</v>
      </c>
      <c r="T30">
        <v>0.3</v>
      </c>
      <c r="U30">
        <v>18000</v>
      </c>
      <c r="V30">
        <v>0</v>
      </c>
      <c r="W30">
        <v>262</v>
      </c>
      <c r="X30">
        <v>0</v>
      </c>
      <c r="Y30">
        <v>4716000</v>
      </c>
      <c r="Z30">
        <v>1</v>
      </c>
      <c r="AA30">
        <v>0</v>
      </c>
      <c r="AB30">
        <v>0</v>
      </c>
      <c r="AC30">
        <v>0</v>
      </c>
      <c r="AD30">
        <v>0</v>
      </c>
      <c r="AE30">
        <v>0</v>
      </c>
      <c r="AF30">
        <v>0</v>
      </c>
      <c r="AG30">
        <v>0</v>
      </c>
      <c r="AH30">
        <v>0</v>
      </c>
      <c r="AI30">
        <v>0</v>
      </c>
      <c r="AJ30">
        <v>0</v>
      </c>
      <c r="AK30">
        <v>0</v>
      </c>
      <c r="AL30">
        <v>0</v>
      </c>
      <c r="AM30">
        <v>0</v>
      </c>
      <c r="AN30">
        <v>7.1794871794871797</v>
      </c>
      <c r="AO30">
        <v>0</v>
      </c>
      <c r="AP30">
        <v>0</v>
      </c>
      <c r="AQ30">
        <v>0</v>
      </c>
      <c r="AR30">
        <v>0</v>
      </c>
      <c r="AS30">
        <v>0</v>
      </c>
      <c r="AT30">
        <v>0</v>
      </c>
      <c r="AU30">
        <v>0</v>
      </c>
      <c r="AV30">
        <v>0</v>
      </c>
      <c r="AW30">
        <v>0</v>
      </c>
      <c r="AX30">
        <v>0</v>
      </c>
      <c r="AY30">
        <v>0</v>
      </c>
      <c r="AZ30">
        <v>0</v>
      </c>
      <c r="BA30">
        <v>0</v>
      </c>
      <c r="BB30">
        <v>0</v>
      </c>
      <c r="BC30">
        <v>0</v>
      </c>
      <c r="BD30">
        <v>0.1</v>
      </c>
      <c r="BE30">
        <v>0</v>
      </c>
      <c r="BF30">
        <v>0</v>
      </c>
      <c r="BG30">
        <v>0</v>
      </c>
      <c r="BH30">
        <v>0</v>
      </c>
      <c r="BI30">
        <v>0</v>
      </c>
      <c r="BJ30">
        <v>0</v>
      </c>
      <c r="BK30">
        <v>0</v>
      </c>
      <c r="BL30">
        <v>0</v>
      </c>
      <c r="BM30">
        <v>0</v>
      </c>
      <c r="BN30">
        <v>0</v>
      </c>
      <c r="BO30">
        <v>0</v>
      </c>
      <c r="BP30">
        <v>0</v>
      </c>
      <c r="BQ30">
        <v>0</v>
      </c>
      <c r="BR30">
        <v>1.5599999999999999E-2</v>
      </c>
      <c r="BS30">
        <v>0</v>
      </c>
      <c r="BT30">
        <v>0</v>
      </c>
      <c r="BU30">
        <v>0</v>
      </c>
      <c r="BV30">
        <v>0</v>
      </c>
      <c r="BW30">
        <v>0</v>
      </c>
      <c r="BX30">
        <v>63.7</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1</v>
      </c>
      <c r="FS30">
        <v>0</v>
      </c>
      <c r="FT30">
        <v>0</v>
      </c>
      <c r="FU30">
        <v>0</v>
      </c>
      <c r="FV30">
        <v>0</v>
      </c>
      <c r="FW30">
        <v>0</v>
      </c>
      <c r="FX30">
        <v>0</v>
      </c>
      <c r="FY30">
        <v>3.7041095890410967</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0.251</v>
      </c>
      <c r="GV30">
        <v>0</v>
      </c>
      <c r="GW30">
        <v>0</v>
      </c>
      <c r="GX30">
        <v>0</v>
      </c>
      <c r="GY30">
        <v>0</v>
      </c>
      <c r="GZ30">
        <v>0</v>
      </c>
      <c r="HA30">
        <v>0</v>
      </c>
      <c r="HB30">
        <v>0</v>
      </c>
      <c r="HC30">
        <v>0</v>
      </c>
      <c r="HD30">
        <v>0</v>
      </c>
      <c r="HE30">
        <v>0</v>
      </c>
      <c r="HF30">
        <v>0</v>
      </c>
      <c r="HG30">
        <v>0</v>
      </c>
      <c r="HH30">
        <v>0</v>
      </c>
      <c r="HI30">
        <v>1.5599999999999999E-2</v>
      </c>
      <c r="HJ30">
        <v>0</v>
      </c>
      <c r="HK30">
        <v>0</v>
      </c>
      <c r="HL30">
        <v>0</v>
      </c>
      <c r="HM30">
        <v>0</v>
      </c>
      <c r="HN30">
        <v>0</v>
      </c>
      <c r="HO30">
        <v>63.7</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1</v>
      </c>
      <c r="LJ30">
        <v>1</v>
      </c>
      <c r="LK30">
        <v>0</v>
      </c>
      <c r="LL30">
        <v>0</v>
      </c>
      <c r="LM30">
        <v>1</v>
      </c>
      <c r="LN30">
        <v>0.95</v>
      </c>
      <c r="LO30">
        <v>0</v>
      </c>
      <c r="LP30">
        <v>1</v>
      </c>
      <c r="LQ30">
        <v>0.78</v>
      </c>
      <c r="LR30">
        <v>0</v>
      </c>
      <c r="LS30">
        <v>0</v>
      </c>
      <c r="LT30">
        <v>0</v>
      </c>
    </row>
    <row r="31" spans="1:332">
      <c r="A31" t="str">
        <v>CDM AMS II G</v>
      </c>
      <c r="B31" t="str">
        <v>AMS-II.G. ver. 9</v>
      </c>
      <c r="C31">
        <v>10471</v>
      </c>
      <c r="D31" t="str">
        <v>PoA 10471 CPA46</v>
      </c>
      <c r="E31" t="str">
        <v>MR1</v>
      </c>
      <c r="F31" t="str">
        <v>Domestic (2020)</v>
      </c>
      <c r="G31">
        <v>15314</v>
      </c>
      <c r="H31" t="str">
        <v>firewood</v>
      </c>
      <c r="I31">
        <v>15314</v>
      </c>
      <c r="J31">
        <v>3.2472434266327395E-3</v>
      </c>
      <c r="K31">
        <v>0</v>
      </c>
      <c r="L31" t="str">
        <v>cdm_imp_firewood</v>
      </c>
      <c r="M31">
        <v>1</v>
      </c>
      <c r="N31" t="str">
        <v>Asia</v>
      </c>
      <c r="O31" t="str">
        <v>Myanmar</v>
      </c>
      <c r="P31" t="str">
        <v>Ayeyarwaddy</v>
      </c>
      <c r="Q31">
        <v>4.2</v>
      </c>
      <c r="R31">
        <v>0.61499999999999999</v>
      </c>
      <c r="S31">
        <v>0</v>
      </c>
      <c r="T31">
        <v>0.3</v>
      </c>
      <c r="U31">
        <v>18000</v>
      </c>
      <c r="V31">
        <v>0</v>
      </c>
      <c r="W31">
        <v>262</v>
      </c>
      <c r="X31">
        <v>0</v>
      </c>
      <c r="Y31">
        <v>4716000</v>
      </c>
      <c r="Z31">
        <v>1</v>
      </c>
      <c r="AA31">
        <v>0</v>
      </c>
      <c r="AB31">
        <v>0</v>
      </c>
      <c r="AC31">
        <v>0</v>
      </c>
      <c r="AD31">
        <v>0</v>
      </c>
      <c r="AE31">
        <v>0</v>
      </c>
      <c r="AF31">
        <v>0</v>
      </c>
      <c r="AG31">
        <v>0</v>
      </c>
      <c r="AH31">
        <v>0</v>
      </c>
      <c r="AI31">
        <v>0</v>
      </c>
      <c r="AJ31">
        <v>0</v>
      </c>
      <c r="AK31">
        <v>0</v>
      </c>
      <c r="AL31">
        <v>0</v>
      </c>
      <c r="AM31">
        <v>0</v>
      </c>
      <c r="AN31">
        <v>7.1794871794871797</v>
      </c>
      <c r="AO31">
        <v>0</v>
      </c>
      <c r="AP31">
        <v>0</v>
      </c>
      <c r="AQ31">
        <v>0</v>
      </c>
      <c r="AR31">
        <v>0</v>
      </c>
      <c r="AS31">
        <v>0</v>
      </c>
      <c r="AT31">
        <v>0</v>
      </c>
      <c r="AU31">
        <v>0</v>
      </c>
      <c r="AV31">
        <v>0</v>
      </c>
      <c r="AW31">
        <v>0</v>
      </c>
      <c r="AX31">
        <v>0</v>
      </c>
      <c r="AY31">
        <v>0</v>
      </c>
      <c r="AZ31">
        <v>0</v>
      </c>
      <c r="BA31">
        <v>0</v>
      </c>
      <c r="BB31">
        <v>0</v>
      </c>
      <c r="BC31">
        <v>0</v>
      </c>
      <c r="BD31">
        <v>0.1</v>
      </c>
      <c r="BE31">
        <v>0</v>
      </c>
      <c r="BF31">
        <v>0</v>
      </c>
      <c r="BG31">
        <v>0</v>
      </c>
      <c r="BH31">
        <v>0</v>
      </c>
      <c r="BI31">
        <v>0</v>
      </c>
      <c r="BJ31">
        <v>0</v>
      </c>
      <c r="BK31">
        <v>0</v>
      </c>
      <c r="BL31">
        <v>0</v>
      </c>
      <c r="BM31">
        <v>0</v>
      </c>
      <c r="BN31">
        <v>0</v>
      </c>
      <c r="BO31">
        <v>0</v>
      </c>
      <c r="BP31">
        <v>0</v>
      </c>
      <c r="BQ31">
        <v>0</v>
      </c>
      <c r="BR31">
        <v>1.5599999999999999E-2</v>
      </c>
      <c r="BS31">
        <v>0</v>
      </c>
      <c r="BT31">
        <v>0</v>
      </c>
      <c r="BU31">
        <v>0</v>
      </c>
      <c r="BV31">
        <v>0</v>
      </c>
      <c r="BW31">
        <v>0</v>
      </c>
      <c r="BX31">
        <v>63.7</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0</v>
      </c>
      <c r="FT31">
        <v>0</v>
      </c>
      <c r="FU31">
        <v>0</v>
      </c>
      <c r="FV31">
        <v>0</v>
      </c>
      <c r="FW31">
        <v>0</v>
      </c>
      <c r="FX31">
        <v>0</v>
      </c>
      <c r="FY31">
        <v>3.7041095890410967</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0.251</v>
      </c>
      <c r="GV31">
        <v>0</v>
      </c>
      <c r="GW31">
        <v>0</v>
      </c>
      <c r="GX31">
        <v>0</v>
      </c>
      <c r="GY31">
        <v>0</v>
      </c>
      <c r="GZ31">
        <v>0</v>
      </c>
      <c r="HA31">
        <v>0</v>
      </c>
      <c r="HB31">
        <v>0</v>
      </c>
      <c r="HC31">
        <v>0</v>
      </c>
      <c r="HD31">
        <v>0</v>
      </c>
      <c r="HE31">
        <v>0</v>
      </c>
      <c r="HF31">
        <v>0</v>
      </c>
      <c r="HG31">
        <v>0</v>
      </c>
      <c r="HH31">
        <v>0</v>
      </c>
      <c r="HI31">
        <v>1.5599999999999999E-2</v>
      </c>
      <c r="HJ31">
        <v>0</v>
      </c>
      <c r="HK31">
        <v>0</v>
      </c>
      <c r="HL31">
        <v>0</v>
      </c>
      <c r="HM31">
        <v>0</v>
      </c>
      <c r="HN31">
        <v>0</v>
      </c>
      <c r="HO31">
        <v>63.7</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1</v>
      </c>
      <c r="LJ31">
        <v>1</v>
      </c>
      <c r="LK31">
        <v>0</v>
      </c>
      <c r="LL31">
        <v>0</v>
      </c>
      <c r="LM31">
        <v>1</v>
      </c>
      <c r="LN31">
        <v>0.95</v>
      </c>
      <c r="LO31">
        <v>0</v>
      </c>
      <c r="LP31">
        <v>1</v>
      </c>
      <c r="LQ31">
        <v>0.78</v>
      </c>
      <c r="LR31">
        <v>0</v>
      </c>
      <c r="LS31">
        <v>0</v>
      </c>
      <c r="LT31">
        <v>0</v>
      </c>
    </row>
    <row r="32" spans="1:332">
      <c r="A32" t="str">
        <v>CDM AMS II G</v>
      </c>
      <c r="B32" t="str">
        <v>AMS-II.G. ver. 9</v>
      </c>
      <c r="C32">
        <v>10471</v>
      </c>
      <c r="D32" t="str">
        <v>PoA 10471 CPA47</v>
      </c>
      <c r="E32" t="str">
        <v>MR1</v>
      </c>
      <c r="F32" t="str">
        <v>Domestic (2020)</v>
      </c>
      <c r="G32">
        <v>15314</v>
      </c>
      <c r="H32" t="str">
        <v>firewood</v>
      </c>
      <c r="I32">
        <v>15314</v>
      </c>
      <c r="J32">
        <v>3.2472434266327395E-3</v>
      </c>
      <c r="K32">
        <v>0</v>
      </c>
      <c r="L32" t="str">
        <v>cdm_imp_firewood</v>
      </c>
      <c r="M32">
        <v>1</v>
      </c>
      <c r="N32" t="str">
        <v>Asia</v>
      </c>
      <c r="O32" t="str">
        <v>Myanmar</v>
      </c>
      <c r="P32" t="str">
        <v>Ayeyarwaddy</v>
      </c>
      <c r="Q32">
        <v>4.2</v>
      </c>
      <c r="R32">
        <v>0.61499999999999999</v>
      </c>
      <c r="S32">
        <v>0</v>
      </c>
      <c r="T32">
        <v>0.3</v>
      </c>
      <c r="U32">
        <v>18000</v>
      </c>
      <c r="V32">
        <v>0</v>
      </c>
      <c r="W32">
        <v>262</v>
      </c>
      <c r="X32">
        <v>0</v>
      </c>
      <c r="Y32">
        <v>4716000</v>
      </c>
      <c r="Z32">
        <v>1</v>
      </c>
      <c r="AA32">
        <v>0</v>
      </c>
      <c r="AB32">
        <v>0</v>
      </c>
      <c r="AC32">
        <v>0</v>
      </c>
      <c r="AD32">
        <v>0</v>
      </c>
      <c r="AE32">
        <v>0</v>
      </c>
      <c r="AF32">
        <v>0</v>
      </c>
      <c r="AG32">
        <v>0</v>
      </c>
      <c r="AH32">
        <v>0</v>
      </c>
      <c r="AI32">
        <v>0</v>
      </c>
      <c r="AJ32">
        <v>0</v>
      </c>
      <c r="AK32">
        <v>0</v>
      </c>
      <c r="AL32">
        <v>0</v>
      </c>
      <c r="AM32">
        <v>0</v>
      </c>
      <c r="AN32">
        <v>7.1794871794871797</v>
      </c>
      <c r="AO32">
        <v>0</v>
      </c>
      <c r="AP32">
        <v>0</v>
      </c>
      <c r="AQ32">
        <v>0</v>
      </c>
      <c r="AR32">
        <v>0</v>
      </c>
      <c r="AS32">
        <v>0</v>
      </c>
      <c r="AT32">
        <v>0</v>
      </c>
      <c r="AU32">
        <v>0</v>
      </c>
      <c r="AV32">
        <v>0</v>
      </c>
      <c r="AW32">
        <v>0</v>
      </c>
      <c r="AX32">
        <v>0</v>
      </c>
      <c r="AY32">
        <v>0</v>
      </c>
      <c r="AZ32">
        <v>0</v>
      </c>
      <c r="BA32">
        <v>0</v>
      </c>
      <c r="BB32">
        <v>0</v>
      </c>
      <c r="BC32">
        <v>0</v>
      </c>
      <c r="BD32">
        <v>0.1</v>
      </c>
      <c r="BE32">
        <v>0</v>
      </c>
      <c r="BF32">
        <v>0</v>
      </c>
      <c r="BG32">
        <v>0</v>
      </c>
      <c r="BH32">
        <v>0</v>
      </c>
      <c r="BI32">
        <v>0</v>
      </c>
      <c r="BJ32">
        <v>0</v>
      </c>
      <c r="BK32">
        <v>0</v>
      </c>
      <c r="BL32">
        <v>0</v>
      </c>
      <c r="BM32">
        <v>0</v>
      </c>
      <c r="BN32">
        <v>0</v>
      </c>
      <c r="BO32">
        <v>0</v>
      </c>
      <c r="BP32">
        <v>0</v>
      </c>
      <c r="BQ32">
        <v>0</v>
      </c>
      <c r="BR32">
        <v>1.5599999999999999E-2</v>
      </c>
      <c r="BS32">
        <v>0</v>
      </c>
      <c r="BT32">
        <v>0</v>
      </c>
      <c r="BU32">
        <v>0</v>
      </c>
      <c r="BV32">
        <v>0</v>
      </c>
      <c r="BW32">
        <v>0</v>
      </c>
      <c r="BX32">
        <v>63.7</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3.7041095890410967</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0.251</v>
      </c>
      <c r="GV32">
        <v>0</v>
      </c>
      <c r="GW32">
        <v>0</v>
      </c>
      <c r="GX32">
        <v>0</v>
      </c>
      <c r="GY32">
        <v>0</v>
      </c>
      <c r="GZ32">
        <v>0</v>
      </c>
      <c r="HA32">
        <v>0</v>
      </c>
      <c r="HB32">
        <v>0</v>
      </c>
      <c r="HC32">
        <v>0</v>
      </c>
      <c r="HD32">
        <v>0</v>
      </c>
      <c r="HE32">
        <v>0</v>
      </c>
      <c r="HF32">
        <v>0</v>
      </c>
      <c r="HG32">
        <v>0</v>
      </c>
      <c r="HH32">
        <v>0</v>
      </c>
      <c r="HI32">
        <v>1.5599999999999999E-2</v>
      </c>
      <c r="HJ32">
        <v>0</v>
      </c>
      <c r="HK32">
        <v>0</v>
      </c>
      <c r="HL32">
        <v>0</v>
      </c>
      <c r="HM32">
        <v>0</v>
      </c>
      <c r="HN32">
        <v>0</v>
      </c>
      <c r="HO32">
        <v>63.7</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1</v>
      </c>
      <c r="LJ32">
        <v>1</v>
      </c>
      <c r="LK32">
        <v>0</v>
      </c>
      <c r="LL32">
        <v>0</v>
      </c>
      <c r="LM32">
        <v>1</v>
      </c>
      <c r="LN32">
        <v>0.95</v>
      </c>
      <c r="LO32">
        <v>0</v>
      </c>
      <c r="LP32">
        <v>1</v>
      </c>
      <c r="LQ32">
        <v>0.78</v>
      </c>
      <c r="LR32">
        <v>0</v>
      </c>
      <c r="LS32">
        <v>0</v>
      </c>
      <c r="LT32">
        <v>0</v>
      </c>
    </row>
    <row r="33" spans="1:332">
      <c r="A33" t="str">
        <v>CDM AMS II G</v>
      </c>
      <c r="B33" t="str">
        <v>AMS-II.G. ver. 9</v>
      </c>
      <c r="C33">
        <v>10471</v>
      </c>
      <c r="D33" t="str">
        <v>PoA 10471 CPA48</v>
      </c>
      <c r="E33" t="str">
        <v>MR1</v>
      </c>
      <c r="F33" t="str">
        <v>Domestic (2020)</v>
      </c>
      <c r="G33">
        <v>15314</v>
      </c>
      <c r="H33" t="str">
        <v>firewood</v>
      </c>
      <c r="I33">
        <v>15314</v>
      </c>
      <c r="J33">
        <v>3.2472434266327395E-3</v>
      </c>
      <c r="K33">
        <v>0</v>
      </c>
      <c r="L33" t="str">
        <v>cdm_imp_firewood</v>
      </c>
      <c r="M33">
        <v>1</v>
      </c>
      <c r="N33" t="str">
        <v>Asia</v>
      </c>
      <c r="O33" t="str">
        <v>Myanmar</v>
      </c>
      <c r="P33" t="str">
        <v>Ayeyarwaddy</v>
      </c>
      <c r="Q33">
        <v>4.2</v>
      </c>
      <c r="R33">
        <v>0.61499999999999999</v>
      </c>
      <c r="S33">
        <v>0</v>
      </c>
      <c r="T33">
        <v>0.3</v>
      </c>
      <c r="U33">
        <v>18000</v>
      </c>
      <c r="V33">
        <v>0</v>
      </c>
      <c r="W33">
        <v>262</v>
      </c>
      <c r="X33">
        <v>0</v>
      </c>
      <c r="Y33">
        <v>4716000</v>
      </c>
      <c r="Z33">
        <v>1</v>
      </c>
      <c r="AA33">
        <v>0</v>
      </c>
      <c r="AB33">
        <v>0</v>
      </c>
      <c r="AC33">
        <v>0</v>
      </c>
      <c r="AD33">
        <v>0</v>
      </c>
      <c r="AE33">
        <v>0</v>
      </c>
      <c r="AF33">
        <v>0</v>
      </c>
      <c r="AG33">
        <v>0</v>
      </c>
      <c r="AH33">
        <v>0</v>
      </c>
      <c r="AI33">
        <v>0</v>
      </c>
      <c r="AJ33">
        <v>0</v>
      </c>
      <c r="AK33">
        <v>0</v>
      </c>
      <c r="AL33">
        <v>0</v>
      </c>
      <c r="AM33">
        <v>0</v>
      </c>
      <c r="AN33">
        <v>7.1794871794871797</v>
      </c>
      <c r="AO33">
        <v>0</v>
      </c>
      <c r="AP33">
        <v>0</v>
      </c>
      <c r="AQ33">
        <v>0</v>
      </c>
      <c r="AR33">
        <v>0</v>
      </c>
      <c r="AS33">
        <v>0</v>
      </c>
      <c r="AT33">
        <v>0</v>
      </c>
      <c r="AU33">
        <v>0</v>
      </c>
      <c r="AV33">
        <v>0</v>
      </c>
      <c r="AW33">
        <v>0</v>
      </c>
      <c r="AX33">
        <v>0</v>
      </c>
      <c r="AY33">
        <v>0</v>
      </c>
      <c r="AZ33">
        <v>0</v>
      </c>
      <c r="BA33">
        <v>0</v>
      </c>
      <c r="BB33">
        <v>0</v>
      </c>
      <c r="BC33">
        <v>0</v>
      </c>
      <c r="BD33">
        <v>0.1</v>
      </c>
      <c r="BE33">
        <v>0</v>
      </c>
      <c r="BF33">
        <v>0</v>
      </c>
      <c r="BG33">
        <v>0</v>
      </c>
      <c r="BH33">
        <v>0</v>
      </c>
      <c r="BI33">
        <v>0</v>
      </c>
      <c r="BJ33">
        <v>0</v>
      </c>
      <c r="BK33">
        <v>0</v>
      </c>
      <c r="BL33">
        <v>0</v>
      </c>
      <c r="BM33">
        <v>0</v>
      </c>
      <c r="BN33">
        <v>0</v>
      </c>
      <c r="BO33">
        <v>0</v>
      </c>
      <c r="BP33">
        <v>0</v>
      </c>
      <c r="BQ33">
        <v>0</v>
      </c>
      <c r="BR33">
        <v>1.5599999999999999E-2</v>
      </c>
      <c r="BS33">
        <v>0</v>
      </c>
      <c r="BT33">
        <v>0</v>
      </c>
      <c r="BU33">
        <v>0</v>
      </c>
      <c r="BV33">
        <v>0</v>
      </c>
      <c r="BW33">
        <v>0</v>
      </c>
      <c r="BX33">
        <v>63.7</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1</v>
      </c>
      <c r="FS33">
        <v>0</v>
      </c>
      <c r="FT33">
        <v>0</v>
      </c>
      <c r="FU33">
        <v>0</v>
      </c>
      <c r="FV33">
        <v>0</v>
      </c>
      <c r="FW33">
        <v>0</v>
      </c>
      <c r="FX33">
        <v>0</v>
      </c>
      <c r="FY33">
        <v>3.7041095890410967</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0.251</v>
      </c>
      <c r="GV33">
        <v>0</v>
      </c>
      <c r="GW33">
        <v>0</v>
      </c>
      <c r="GX33">
        <v>0</v>
      </c>
      <c r="GY33">
        <v>0</v>
      </c>
      <c r="GZ33">
        <v>0</v>
      </c>
      <c r="HA33">
        <v>0</v>
      </c>
      <c r="HB33">
        <v>0</v>
      </c>
      <c r="HC33">
        <v>0</v>
      </c>
      <c r="HD33">
        <v>0</v>
      </c>
      <c r="HE33">
        <v>0</v>
      </c>
      <c r="HF33">
        <v>0</v>
      </c>
      <c r="HG33">
        <v>0</v>
      </c>
      <c r="HH33">
        <v>0</v>
      </c>
      <c r="HI33">
        <v>1.5599999999999999E-2</v>
      </c>
      <c r="HJ33">
        <v>0</v>
      </c>
      <c r="HK33">
        <v>0</v>
      </c>
      <c r="HL33">
        <v>0</v>
      </c>
      <c r="HM33">
        <v>0</v>
      </c>
      <c r="HN33">
        <v>0</v>
      </c>
      <c r="HO33">
        <v>63.7</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1</v>
      </c>
      <c r="LJ33">
        <v>1</v>
      </c>
      <c r="LK33">
        <v>0</v>
      </c>
      <c r="LL33">
        <v>0</v>
      </c>
      <c r="LM33">
        <v>1</v>
      </c>
      <c r="LN33">
        <v>0.95</v>
      </c>
      <c r="LO33">
        <v>0</v>
      </c>
      <c r="LP33">
        <v>1</v>
      </c>
      <c r="LQ33">
        <v>0.78</v>
      </c>
      <c r="LR33">
        <v>0</v>
      </c>
      <c r="LS33">
        <v>0</v>
      </c>
      <c r="LT33">
        <v>0</v>
      </c>
    </row>
    <row r="34" spans="1:332">
      <c r="A34" t="str">
        <v>CDM AMS II G</v>
      </c>
      <c r="B34" t="str">
        <v>AMS-II.G. ver. 9</v>
      </c>
      <c r="C34">
        <v>10471</v>
      </c>
      <c r="D34" t="str">
        <v>PoA 10471 CPA49</v>
      </c>
      <c r="E34" t="str">
        <v>MR1</v>
      </c>
      <c r="F34" t="str">
        <v>Domestic (2020)</v>
      </c>
      <c r="G34">
        <v>15314</v>
      </c>
      <c r="H34" t="str">
        <v>firewood</v>
      </c>
      <c r="I34">
        <v>15314</v>
      </c>
      <c r="J34">
        <v>3.2472434266327395E-3</v>
      </c>
      <c r="K34">
        <v>0</v>
      </c>
      <c r="L34" t="str">
        <v>cdm_imp_firewood</v>
      </c>
      <c r="M34">
        <v>1</v>
      </c>
      <c r="N34" t="str">
        <v>Asia</v>
      </c>
      <c r="O34" t="str">
        <v>Myanmar</v>
      </c>
      <c r="P34" t="str">
        <v>Ayeyarwaddy</v>
      </c>
      <c r="Q34">
        <v>4.2</v>
      </c>
      <c r="R34">
        <v>0.61499999999999999</v>
      </c>
      <c r="S34">
        <v>0</v>
      </c>
      <c r="T34">
        <v>0.3</v>
      </c>
      <c r="U34">
        <v>18000</v>
      </c>
      <c r="V34">
        <v>0</v>
      </c>
      <c r="W34">
        <v>262</v>
      </c>
      <c r="X34">
        <v>0</v>
      </c>
      <c r="Y34">
        <v>4716000</v>
      </c>
      <c r="Z34">
        <v>1</v>
      </c>
      <c r="AA34">
        <v>0</v>
      </c>
      <c r="AB34">
        <v>0</v>
      </c>
      <c r="AC34">
        <v>0</v>
      </c>
      <c r="AD34">
        <v>0</v>
      </c>
      <c r="AE34">
        <v>0</v>
      </c>
      <c r="AF34">
        <v>0</v>
      </c>
      <c r="AG34">
        <v>0</v>
      </c>
      <c r="AH34">
        <v>0</v>
      </c>
      <c r="AI34">
        <v>0</v>
      </c>
      <c r="AJ34">
        <v>0</v>
      </c>
      <c r="AK34">
        <v>0</v>
      </c>
      <c r="AL34">
        <v>0</v>
      </c>
      <c r="AM34">
        <v>0</v>
      </c>
      <c r="AN34">
        <v>7.1794871794871797</v>
      </c>
      <c r="AO34">
        <v>0</v>
      </c>
      <c r="AP34">
        <v>0</v>
      </c>
      <c r="AQ34">
        <v>0</v>
      </c>
      <c r="AR34">
        <v>0</v>
      </c>
      <c r="AS34">
        <v>0</v>
      </c>
      <c r="AT34">
        <v>0</v>
      </c>
      <c r="AU34">
        <v>0</v>
      </c>
      <c r="AV34">
        <v>0</v>
      </c>
      <c r="AW34">
        <v>0</v>
      </c>
      <c r="AX34">
        <v>0</v>
      </c>
      <c r="AY34">
        <v>0</v>
      </c>
      <c r="AZ34">
        <v>0</v>
      </c>
      <c r="BA34">
        <v>0</v>
      </c>
      <c r="BB34">
        <v>0</v>
      </c>
      <c r="BC34">
        <v>0</v>
      </c>
      <c r="BD34">
        <v>0.1</v>
      </c>
      <c r="BE34">
        <v>0</v>
      </c>
      <c r="BF34">
        <v>0</v>
      </c>
      <c r="BG34">
        <v>0</v>
      </c>
      <c r="BH34">
        <v>0</v>
      </c>
      <c r="BI34">
        <v>0</v>
      </c>
      <c r="BJ34">
        <v>0</v>
      </c>
      <c r="BK34">
        <v>0</v>
      </c>
      <c r="BL34">
        <v>0</v>
      </c>
      <c r="BM34">
        <v>0</v>
      </c>
      <c r="BN34">
        <v>0</v>
      </c>
      <c r="BO34">
        <v>0</v>
      </c>
      <c r="BP34">
        <v>0</v>
      </c>
      <c r="BQ34">
        <v>0</v>
      </c>
      <c r="BR34">
        <v>1.5599999999999999E-2</v>
      </c>
      <c r="BS34">
        <v>0</v>
      </c>
      <c r="BT34">
        <v>0</v>
      </c>
      <c r="BU34">
        <v>0</v>
      </c>
      <c r="BV34">
        <v>0</v>
      </c>
      <c r="BW34">
        <v>0</v>
      </c>
      <c r="BX34">
        <v>63.7</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0</v>
      </c>
      <c r="FT34">
        <v>0</v>
      </c>
      <c r="FU34">
        <v>0</v>
      </c>
      <c r="FV34">
        <v>0</v>
      </c>
      <c r="FW34">
        <v>0</v>
      </c>
      <c r="FX34">
        <v>0</v>
      </c>
      <c r="FY34">
        <v>3.7041095890410967</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0.251</v>
      </c>
      <c r="GV34">
        <v>0</v>
      </c>
      <c r="GW34">
        <v>0</v>
      </c>
      <c r="GX34">
        <v>0</v>
      </c>
      <c r="GY34">
        <v>0</v>
      </c>
      <c r="GZ34">
        <v>0</v>
      </c>
      <c r="HA34">
        <v>0</v>
      </c>
      <c r="HB34">
        <v>0</v>
      </c>
      <c r="HC34">
        <v>0</v>
      </c>
      <c r="HD34">
        <v>0</v>
      </c>
      <c r="HE34">
        <v>0</v>
      </c>
      <c r="HF34">
        <v>0</v>
      </c>
      <c r="HG34">
        <v>0</v>
      </c>
      <c r="HH34">
        <v>0</v>
      </c>
      <c r="HI34">
        <v>1.5599999999999999E-2</v>
      </c>
      <c r="HJ34">
        <v>0</v>
      </c>
      <c r="HK34">
        <v>0</v>
      </c>
      <c r="HL34">
        <v>0</v>
      </c>
      <c r="HM34">
        <v>0</v>
      </c>
      <c r="HN34">
        <v>0</v>
      </c>
      <c r="HO34">
        <v>63.7</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1</v>
      </c>
      <c r="LJ34">
        <v>1</v>
      </c>
      <c r="LK34">
        <v>0</v>
      </c>
      <c r="LL34">
        <v>0</v>
      </c>
      <c r="LM34">
        <v>1</v>
      </c>
      <c r="LN34">
        <v>0.95</v>
      </c>
      <c r="LO34">
        <v>0</v>
      </c>
      <c r="LP34">
        <v>1</v>
      </c>
      <c r="LQ34">
        <v>0.78</v>
      </c>
      <c r="LR34">
        <v>0</v>
      </c>
      <c r="LS34">
        <v>0</v>
      </c>
      <c r="LT34">
        <v>0</v>
      </c>
    </row>
    <row r="35" spans="1:332">
      <c r="A35" t="str">
        <v>CDM AMS II G</v>
      </c>
      <c r="B35" t="str">
        <v>AMS-II.G. ver. 9</v>
      </c>
      <c r="C35">
        <v>10471</v>
      </c>
      <c r="D35" t="str">
        <v>PoA 10471 CPA50</v>
      </c>
      <c r="E35" t="str">
        <v>MR1</v>
      </c>
      <c r="F35" t="str">
        <v>Domestic (2020)</v>
      </c>
      <c r="G35">
        <v>15314</v>
      </c>
      <c r="H35" t="str">
        <v>firewood</v>
      </c>
      <c r="I35">
        <v>15314</v>
      </c>
      <c r="J35">
        <v>3.2472434266327395E-3</v>
      </c>
      <c r="K35">
        <v>0</v>
      </c>
      <c r="L35" t="str">
        <v>cdm_imp_firewood</v>
      </c>
      <c r="M35">
        <v>1</v>
      </c>
      <c r="N35" t="str">
        <v>Asia</v>
      </c>
      <c r="O35" t="str">
        <v>Myanmar</v>
      </c>
      <c r="P35" t="str">
        <v>Ayeyarwaddy</v>
      </c>
      <c r="Q35">
        <v>4.2</v>
      </c>
      <c r="R35">
        <v>0.61499999999999999</v>
      </c>
      <c r="S35">
        <v>0</v>
      </c>
      <c r="T35">
        <v>0.3</v>
      </c>
      <c r="U35">
        <v>18000</v>
      </c>
      <c r="V35">
        <v>0</v>
      </c>
      <c r="W35">
        <v>262</v>
      </c>
      <c r="X35">
        <v>0</v>
      </c>
      <c r="Y35">
        <v>4716000</v>
      </c>
      <c r="Z35">
        <v>1</v>
      </c>
      <c r="AA35">
        <v>0</v>
      </c>
      <c r="AB35">
        <v>0</v>
      </c>
      <c r="AC35">
        <v>0</v>
      </c>
      <c r="AD35">
        <v>0</v>
      </c>
      <c r="AE35">
        <v>0</v>
      </c>
      <c r="AF35">
        <v>0</v>
      </c>
      <c r="AG35">
        <v>0</v>
      </c>
      <c r="AH35">
        <v>0</v>
      </c>
      <c r="AI35">
        <v>0</v>
      </c>
      <c r="AJ35">
        <v>0</v>
      </c>
      <c r="AK35">
        <v>0</v>
      </c>
      <c r="AL35">
        <v>0</v>
      </c>
      <c r="AM35">
        <v>0</v>
      </c>
      <c r="AN35">
        <v>7.1794871794871797</v>
      </c>
      <c r="AO35">
        <v>0</v>
      </c>
      <c r="AP35">
        <v>0</v>
      </c>
      <c r="AQ35">
        <v>0</v>
      </c>
      <c r="AR35">
        <v>0</v>
      </c>
      <c r="AS35">
        <v>0</v>
      </c>
      <c r="AT35">
        <v>0</v>
      </c>
      <c r="AU35">
        <v>0</v>
      </c>
      <c r="AV35">
        <v>0</v>
      </c>
      <c r="AW35">
        <v>0</v>
      </c>
      <c r="AX35">
        <v>0</v>
      </c>
      <c r="AY35">
        <v>0</v>
      </c>
      <c r="AZ35">
        <v>0</v>
      </c>
      <c r="BA35">
        <v>0</v>
      </c>
      <c r="BB35">
        <v>0</v>
      </c>
      <c r="BC35">
        <v>0</v>
      </c>
      <c r="BD35">
        <v>0.1</v>
      </c>
      <c r="BE35">
        <v>0</v>
      </c>
      <c r="BF35">
        <v>0</v>
      </c>
      <c r="BG35">
        <v>0</v>
      </c>
      <c r="BH35">
        <v>0</v>
      </c>
      <c r="BI35">
        <v>0</v>
      </c>
      <c r="BJ35">
        <v>0</v>
      </c>
      <c r="BK35">
        <v>0</v>
      </c>
      <c r="BL35">
        <v>0</v>
      </c>
      <c r="BM35">
        <v>0</v>
      </c>
      <c r="BN35">
        <v>0</v>
      </c>
      <c r="BO35">
        <v>0</v>
      </c>
      <c r="BP35">
        <v>0</v>
      </c>
      <c r="BQ35">
        <v>0</v>
      </c>
      <c r="BR35">
        <v>1.5599999999999999E-2</v>
      </c>
      <c r="BS35">
        <v>0</v>
      </c>
      <c r="BT35">
        <v>0</v>
      </c>
      <c r="BU35">
        <v>0</v>
      </c>
      <c r="BV35">
        <v>0</v>
      </c>
      <c r="BW35">
        <v>0</v>
      </c>
      <c r="BX35">
        <v>63.7</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3.7041095890410967</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0.251</v>
      </c>
      <c r="GV35">
        <v>0</v>
      </c>
      <c r="GW35">
        <v>0</v>
      </c>
      <c r="GX35">
        <v>0</v>
      </c>
      <c r="GY35">
        <v>0</v>
      </c>
      <c r="GZ35">
        <v>0</v>
      </c>
      <c r="HA35">
        <v>0</v>
      </c>
      <c r="HB35">
        <v>0</v>
      </c>
      <c r="HC35">
        <v>0</v>
      </c>
      <c r="HD35">
        <v>0</v>
      </c>
      <c r="HE35">
        <v>0</v>
      </c>
      <c r="HF35">
        <v>0</v>
      </c>
      <c r="HG35">
        <v>0</v>
      </c>
      <c r="HH35">
        <v>0</v>
      </c>
      <c r="HI35">
        <v>1.5599999999999999E-2</v>
      </c>
      <c r="HJ35">
        <v>0</v>
      </c>
      <c r="HK35">
        <v>0</v>
      </c>
      <c r="HL35">
        <v>0</v>
      </c>
      <c r="HM35">
        <v>0</v>
      </c>
      <c r="HN35">
        <v>0</v>
      </c>
      <c r="HO35">
        <v>63.7</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1</v>
      </c>
      <c r="LJ35">
        <v>1</v>
      </c>
      <c r="LK35">
        <v>0</v>
      </c>
      <c r="LL35">
        <v>0</v>
      </c>
      <c r="LM35">
        <v>1</v>
      </c>
      <c r="LN35">
        <v>0.95</v>
      </c>
      <c r="LO35">
        <v>0</v>
      </c>
      <c r="LP35">
        <v>1</v>
      </c>
      <c r="LQ35">
        <v>0.78</v>
      </c>
      <c r="LR35">
        <v>0</v>
      </c>
      <c r="LS35">
        <v>0</v>
      </c>
      <c r="LT35">
        <v>0</v>
      </c>
    </row>
    <row r="36" spans="1:332">
      <c r="A36" t="str">
        <v>CDM AMS II G</v>
      </c>
      <c r="B36" t="str">
        <v>AMS-II.G. ver. 9</v>
      </c>
      <c r="C36">
        <v>10471</v>
      </c>
      <c r="D36" t="str">
        <v>PoA 10471 CPA51</v>
      </c>
      <c r="E36" t="str">
        <v>MR1</v>
      </c>
      <c r="F36" t="str">
        <v>Domestic (2020)</v>
      </c>
      <c r="G36">
        <v>15314</v>
      </c>
      <c r="H36" t="str">
        <v>firewood</v>
      </c>
      <c r="I36">
        <v>15314</v>
      </c>
      <c r="J36">
        <v>3.2472434266327395E-3</v>
      </c>
      <c r="K36">
        <v>0</v>
      </c>
      <c r="L36" t="str">
        <v>cdm_imp_firewood</v>
      </c>
      <c r="M36">
        <v>1</v>
      </c>
      <c r="N36" t="str">
        <v>Asia</v>
      </c>
      <c r="O36" t="str">
        <v>Myanmar</v>
      </c>
      <c r="P36" t="str">
        <v>Ayeyarwaddy</v>
      </c>
      <c r="Q36">
        <v>4.2</v>
      </c>
      <c r="R36">
        <v>0.61499999999999999</v>
      </c>
      <c r="S36">
        <v>0</v>
      </c>
      <c r="T36">
        <v>0.3</v>
      </c>
      <c r="U36">
        <v>18000</v>
      </c>
      <c r="V36">
        <v>0</v>
      </c>
      <c r="W36">
        <v>262</v>
      </c>
      <c r="X36">
        <v>0</v>
      </c>
      <c r="Y36">
        <v>4716000</v>
      </c>
      <c r="Z36">
        <v>1</v>
      </c>
      <c r="AA36">
        <v>0</v>
      </c>
      <c r="AB36">
        <v>0</v>
      </c>
      <c r="AC36">
        <v>0</v>
      </c>
      <c r="AD36">
        <v>0</v>
      </c>
      <c r="AE36">
        <v>0</v>
      </c>
      <c r="AF36">
        <v>0</v>
      </c>
      <c r="AG36">
        <v>0</v>
      </c>
      <c r="AH36">
        <v>0</v>
      </c>
      <c r="AI36">
        <v>0</v>
      </c>
      <c r="AJ36">
        <v>0</v>
      </c>
      <c r="AK36">
        <v>0</v>
      </c>
      <c r="AL36">
        <v>0</v>
      </c>
      <c r="AM36">
        <v>0</v>
      </c>
      <c r="AN36">
        <v>7.1794871794871797</v>
      </c>
      <c r="AO36">
        <v>0</v>
      </c>
      <c r="AP36">
        <v>0</v>
      </c>
      <c r="AQ36">
        <v>0</v>
      </c>
      <c r="AR36">
        <v>0</v>
      </c>
      <c r="AS36">
        <v>0</v>
      </c>
      <c r="AT36">
        <v>0</v>
      </c>
      <c r="AU36">
        <v>0</v>
      </c>
      <c r="AV36">
        <v>0</v>
      </c>
      <c r="AW36">
        <v>0</v>
      </c>
      <c r="AX36">
        <v>0</v>
      </c>
      <c r="AY36">
        <v>0</v>
      </c>
      <c r="AZ36">
        <v>0</v>
      </c>
      <c r="BA36">
        <v>0</v>
      </c>
      <c r="BB36">
        <v>0</v>
      </c>
      <c r="BC36">
        <v>0</v>
      </c>
      <c r="BD36">
        <v>0.1</v>
      </c>
      <c r="BE36">
        <v>0</v>
      </c>
      <c r="BF36">
        <v>0</v>
      </c>
      <c r="BG36">
        <v>0</v>
      </c>
      <c r="BH36">
        <v>0</v>
      </c>
      <c r="BI36">
        <v>0</v>
      </c>
      <c r="BJ36">
        <v>0</v>
      </c>
      <c r="BK36">
        <v>0</v>
      </c>
      <c r="BL36">
        <v>0</v>
      </c>
      <c r="BM36">
        <v>0</v>
      </c>
      <c r="BN36">
        <v>0</v>
      </c>
      <c r="BO36">
        <v>0</v>
      </c>
      <c r="BP36">
        <v>0</v>
      </c>
      <c r="BQ36">
        <v>0</v>
      </c>
      <c r="BR36">
        <v>1.5599999999999999E-2</v>
      </c>
      <c r="BS36">
        <v>0</v>
      </c>
      <c r="BT36">
        <v>0</v>
      </c>
      <c r="BU36">
        <v>0</v>
      </c>
      <c r="BV36">
        <v>0</v>
      </c>
      <c r="BW36">
        <v>0</v>
      </c>
      <c r="BX36">
        <v>63.7</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0</v>
      </c>
      <c r="FT36">
        <v>0</v>
      </c>
      <c r="FU36">
        <v>0</v>
      </c>
      <c r="FV36">
        <v>0</v>
      </c>
      <c r="FW36">
        <v>0</v>
      </c>
      <c r="FX36">
        <v>0</v>
      </c>
      <c r="FY36">
        <v>3.7041095890410967</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0.251</v>
      </c>
      <c r="GV36">
        <v>0</v>
      </c>
      <c r="GW36">
        <v>0</v>
      </c>
      <c r="GX36">
        <v>0</v>
      </c>
      <c r="GY36">
        <v>0</v>
      </c>
      <c r="GZ36">
        <v>0</v>
      </c>
      <c r="HA36">
        <v>0</v>
      </c>
      <c r="HB36">
        <v>0</v>
      </c>
      <c r="HC36">
        <v>0</v>
      </c>
      <c r="HD36">
        <v>0</v>
      </c>
      <c r="HE36">
        <v>0</v>
      </c>
      <c r="HF36">
        <v>0</v>
      </c>
      <c r="HG36">
        <v>0</v>
      </c>
      <c r="HH36">
        <v>0</v>
      </c>
      <c r="HI36">
        <v>1.5599999999999999E-2</v>
      </c>
      <c r="HJ36">
        <v>0</v>
      </c>
      <c r="HK36">
        <v>0</v>
      </c>
      <c r="HL36">
        <v>0</v>
      </c>
      <c r="HM36">
        <v>0</v>
      </c>
      <c r="HN36">
        <v>0</v>
      </c>
      <c r="HO36">
        <v>63.7</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1</v>
      </c>
      <c r="LJ36">
        <v>1</v>
      </c>
      <c r="LK36">
        <v>0</v>
      </c>
      <c r="LL36">
        <v>0</v>
      </c>
      <c r="LM36">
        <v>1</v>
      </c>
      <c r="LN36">
        <v>0.95</v>
      </c>
      <c r="LO36">
        <v>0</v>
      </c>
      <c r="LP36">
        <v>1</v>
      </c>
      <c r="LQ36">
        <v>0.78</v>
      </c>
      <c r="LR36">
        <v>0</v>
      </c>
      <c r="LS36">
        <v>0</v>
      </c>
      <c r="LT36">
        <v>0</v>
      </c>
    </row>
    <row r="37" spans="1:332">
      <c r="A37" t="str">
        <v>CDM AMS II G</v>
      </c>
      <c r="B37" t="str">
        <v>AMS-II.G. ver. 9</v>
      </c>
      <c r="C37">
        <v>10471</v>
      </c>
      <c r="D37" t="str">
        <v>PoA 10471 CPA52</v>
      </c>
      <c r="E37" t="str">
        <v>MR1</v>
      </c>
      <c r="F37" t="str">
        <v>Domestic (2020)</v>
      </c>
      <c r="G37">
        <v>15314</v>
      </c>
      <c r="H37" t="str">
        <v>firewood</v>
      </c>
      <c r="I37">
        <v>15314</v>
      </c>
      <c r="J37">
        <v>3.2472434266327395E-3</v>
      </c>
      <c r="K37">
        <v>0</v>
      </c>
      <c r="L37" t="str">
        <v>cdm_imp_firewood</v>
      </c>
      <c r="M37">
        <v>1</v>
      </c>
      <c r="N37" t="str">
        <v>Asia</v>
      </c>
      <c r="O37" t="str">
        <v>Myanmar</v>
      </c>
      <c r="P37" t="str">
        <v>Ayeyarwaddy</v>
      </c>
      <c r="Q37">
        <v>4.2</v>
      </c>
      <c r="R37">
        <v>0.61499999999999999</v>
      </c>
      <c r="S37">
        <v>0</v>
      </c>
      <c r="T37">
        <v>0.3</v>
      </c>
      <c r="U37">
        <v>18000</v>
      </c>
      <c r="V37">
        <v>0</v>
      </c>
      <c r="W37">
        <v>262</v>
      </c>
      <c r="X37">
        <v>0</v>
      </c>
      <c r="Y37">
        <v>4716000</v>
      </c>
      <c r="Z37">
        <v>1</v>
      </c>
      <c r="AA37">
        <v>0</v>
      </c>
      <c r="AB37">
        <v>0</v>
      </c>
      <c r="AC37">
        <v>0</v>
      </c>
      <c r="AD37">
        <v>0</v>
      </c>
      <c r="AE37">
        <v>0</v>
      </c>
      <c r="AF37">
        <v>0</v>
      </c>
      <c r="AG37">
        <v>0</v>
      </c>
      <c r="AH37">
        <v>0</v>
      </c>
      <c r="AI37">
        <v>0</v>
      </c>
      <c r="AJ37">
        <v>0</v>
      </c>
      <c r="AK37">
        <v>0</v>
      </c>
      <c r="AL37">
        <v>0</v>
      </c>
      <c r="AM37">
        <v>0</v>
      </c>
      <c r="AN37">
        <v>7.1794871794871797</v>
      </c>
      <c r="AO37">
        <v>0</v>
      </c>
      <c r="AP37">
        <v>0</v>
      </c>
      <c r="AQ37">
        <v>0</v>
      </c>
      <c r="AR37">
        <v>0</v>
      </c>
      <c r="AS37">
        <v>0</v>
      </c>
      <c r="AT37">
        <v>0</v>
      </c>
      <c r="AU37">
        <v>0</v>
      </c>
      <c r="AV37">
        <v>0</v>
      </c>
      <c r="AW37">
        <v>0</v>
      </c>
      <c r="AX37">
        <v>0</v>
      </c>
      <c r="AY37">
        <v>0</v>
      </c>
      <c r="AZ37">
        <v>0</v>
      </c>
      <c r="BA37">
        <v>0</v>
      </c>
      <c r="BB37">
        <v>0</v>
      </c>
      <c r="BC37">
        <v>0</v>
      </c>
      <c r="BD37">
        <v>0.1</v>
      </c>
      <c r="BE37">
        <v>0</v>
      </c>
      <c r="BF37">
        <v>0</v>
      </c>
      <c r="BG37">
        <v>0</v>
      </c>
      <c r="BH37">
        <v>0</v>
      </c>
      <c r="BI37">
        <v>0</v>
      </c>
      <c r="BJ37">
        <v>0</v>
      </c>
      <c r="BK37">
        <v>0</v>
      </c>
      <c r="BL37">
        <v>0</v>
      </c>
      <c r="BM37">
        <v>0</v>
      </c>
      <c r="BN37">
        <v>0</v>
      </c>
      <c r="BO37">
        <v>0</v>
      </c>
      <c r="BP37">
        <v>0</v>
      </c>
      <c r="BQ37">
        <v>0</v>
      </c>
      <c r="BR37">
        <v>1.5599999999999999E-2</v>
      </c>
      <c r="BS37">
        <v>0</v>
      </c>
      <c r="BT37">
        <v>0</v>
      </c>
      <c r="BU37">
        <v>0</v>
      </c>
      <c r="BV37">
        <v>0</v>
      </c>
      <c r="BW37">
        <v>0</v>
      </c>
      <c r="BX37">
        <v>63.7</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1</v>
      </c>
      <c r="FS37">
        <v>0</v>
      </c>
      <c r="FT37">
        <v>0</v>
      </c>
      <c r="FU37">
        <v>0</v>
      </c>
      <c r="FV37">
        <v>0</v>
      </c>
      <c r="FW37">
        <v>0</v>
      </c>
      <c r="FX37">
        <v>0</v>
      </c>
      <c r="FY37">
        <v>3.7041095890410967</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0.251</v>
      </c>
      <c r="GV37">
        <v>0</v>
      </c>
      <c r="GW37">
        <v>0</v>
      </c>
      <c r="GX37">
        <v>0</v>
      </c>
      <c r="GY37">
        <v>0</v>
      </c>
      <c r="GZ37">
        <v>0</v>
      </c>
      <c r="HA37">
        <v>0</v>
      </c>
      <c r="HB37">
        <v>0</v>
      </c>
      <c r="HC37">
        <v>0</v>
      </c>
      <c r="HD37">
        <v>0</v>
      </c>
      <c r="HE37">
        <v>0</v>
      </c>
      <c r="HF37">
        <v>0</v>
      </c>
      <c r="HG37">
        <v>0</v>
      </c>
      <c r="HH37">
        <v>0</v>
      </c>
      <c r="HI37">
        <v>1.5599999999999999E-2</v>
      </c>
      <c r="HJ37">
        <v>0</v>
      </c>
      <c r="HK37">
        <v>0</v>
      </c>
      <c r="HL37">
        <v>0</v>
      </c>
      <c r="HM37">
        <v>0</v>
      </c>
      <c r="HN37">
        <v>0</v>
      </c>
      <c r="HO37">
        <v>63.7</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1</v>
      </c>
      <c r="LJ37">
        <v>1</v>
      </c>
      <c r="LK37">
        <v>0</v>
      </c>
      <c r="LL37">
        <v>0</v>
      </c>
      <c r="LM37">
        <v>1</v>
      </c>
      <c r="LN37">
        <v>0.95</v>
      </c>
      <c r="LO37">
        <v>0</v>
      </c>
      <c r="LP37">
        <v>1</v>
      </c>
      <c r="LQ37">
        <v>0.78</v>
      </c>
      <c r="LR37">
        <v>0</v>
      </c>
      <c r="LS37">
        <v>0</v>
      </c>
      <c r="LT37">
        <v>0</v>
      </c>
    </row>
    <row r="38" spans="1:332">
      <c r="A38" t="str">
        <v>CDM AMS II G</v>
      </c>
      <c r="B38" t="str">
        <v>AMS-II.G. ver. 9</v>
      </c>
      <c r="C38">
        <v>10471</v>
      </c>
      <c r="D38" t="str">
        <v>PoA 10471 CPA53</v>
      </c>
      <c r="E38" t="str">
        <v>MR1</v>
      </c>
      <c r="F38" t="str">
        <v>Domestic (2020)</v>
      </c>
      <c r="G38">
        <v>15314</v>
      </c>
      <c r="H38" t="str">
        <v>firewood</v>
      </c>
      <c r="I38">
        <v>15314</v>
      </c>
      <c r="J38">
        <v>3.2472434266327395E-3</v>
      </c>
      <c r="K38">
        <v>0</v>
      </c>
      <c r="L38" t="str">
        <v>cdm_imp_firewood</v>
      </c>
      <c r="M38">
        <v>1</v>
      </c>
      <c r="N38" t="str">
        <v>Asia</v>
      </c>
      <c r="O38" t="str">
        <v>Myanmar</v>
      </c>
      <c r="P38" t="str">
        <v>Ayeyarwaddy</v>
      </c>
      <c r="Q38">
        <v>4.2</v>
      </c>
      <c r="R38">
        <v>0.61499999999999999</v>
      </c>
      <c r="S38">
        <v>0</v>
      </c>
      <c r="T38">
        <v>0.3</v>
      </c>
      <c r="U38">
        <v>18000</v>
      </c>
      <c r="V38">
        <v>0</v>
      </c>
      <c r="W38">
        <v>262</v>
      </c>
      <c r="X38">
        <v>0</v>
      </c>
      <c r="Y38">
        <v>4716000</v>
      </c>
      <c r="Z38">
        <v>1</v>
      </c>
      <c r="AA38">
        <v>0</v>
      </c>
      <c r="AB38">
        <v>0</v>
      </c>
      <c r="AC38">
        <v>0</v>
      </c>
      <c r="AD38">
        <v>0</v>
      </c>
      <c r="AE38">
        <v>0</v>
      </c>
      <c r="AF38">
        <v>0</v>
      </c>
      <c r="AG38">
        <v>0</v>
      </c>
      <c r="AH38">
        <v>0</v>
      </c>
      <c r="AI38">
        <v>0</v>
      </c>
      <c r="AJ38">
        <v>0</v>
      </c>
      <c r="AK38">
        <v>0</v>
      </c>
      <c r="AL38">
        <v>0</v>
      </c>
      <c r="AM38">
        <v>0</v>
      </c>
      <c r="AN38">
        <v>7.1794871794871797</v>
      </c>
      <c r="AO38">
        <v>0</v>
      </c>
      <c r="AP38">
        <v>0</v>
      </c>
      <c r="AQ38">
        <v>0</v>
      </c>
      <c r="AR38">
        <v>0</v>
      </c>
      <c r="AS38">
        <v>0</v>
      </c>
      <c r="AT38">
        <v>0</v>
      </c>
      <c r="AU38">
        <v>0</v>
      </c>
      <c r="AV38">
        <v>0</v>
      </c>
      <c r="AW38">
        <v>0</v>
      </c>
      <c r="AX38">
        <v>0</v>
      </c>
      <c r="AY38">
        <v>0</v>
      </c>
      <c r="AZ38">
        <v>0</v>
      </c>
      <c r="BA38">
        <v>0</v>
      </c>
      <c r="BB38">
        <v>0</v>
      </c>
      <c r="BC38">
        <v>0</v>
      </c>
      <c r="BD38">
        <v>0.1</v>
      </c>
      <c r="BE38">
        <v>0</v>
      </c>
      <c r="BF38">
        <v>0</v>
      </c>
      <c r="BG38">
        <v>0</v>
      </c>
      <c r="BH38">
        <v>0</v>
      </c>
      <c r="BI38">
        <v>0</v>
      </c>
      <c r="BJ38">
        <v>0</v>
      </c>
      <c r="BK38">
        <v>0</v>
      </c>
      <c r="BL38">
        <v>0</v>
      </c>
      <c r="BM38">
        <v>0</v>
      </c>
      <c r="BN38">
        <v>0</v>
      </c>
      <c r="BO38">
        <v>0</v>
      </c>
      <c r="BP38">
        <v>0</v>
      </c>
      <c r="BQ38">
        <v>0</v>
      </c>
      <c r="BR38">
        <v>1.5599999999999999E-2</v>
      </c>
      <c r="BS38">
        <v>0</v>
      </c>
      <c r="BT38">
        <v>0</v>
      </c>
      <c r="BU38">
        <v>0</v>
      </c>
      <c r="BV38">
        <v>0</v>
      </c>
      <c r="BW38">
        <v>0</v>
      </c>
      <c r="BX38">
        <v>63.7</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0</v>
      </c>
      <c r="FT38">
        <v>0</v>
      </c>
      <c r="FU38">
        <v>0</v>
      </c>
      <c r="FV38">
        <v>0</v>
      </c>
      <c r="FW38">
        <v>0</v>
      </c>
      <c r="FX38">
        <v>0</v>
      </c>
      <c r="FY38">
        <v>3.7041095890410967</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0.251</v>
      </c>
      <c r="GV38">
        <v>0</v>
      </c>
      <c r="GW38">
        <v>0</v>
      </c>
      <c r="GX38">
        <v>0</v>
      </c>
      <c r="GY38">
        <v>0</v>
      </c>
      <c r="GZ38">
        <v>0</v>
      </c>
      <c r="HA38">
        <v>0</v>
      </c>
      <c r="HB38">
        <v>0</v>
      </c>
      <c r="HC38">
        <v>0</v>
      </c>
      <c r="HD38">
        <v>0</v>
      </c>
      <c r="HE38">
        <v>0</v>
      </c>
      <c r="HF38">
        <v>0</v>
      </c>
      <c r="HG38">
        <v>0</v>
      </c>
      <c r="HH38">
        <v>0</v>
      </c>
      <c r="HI38">
        <v>1.5599999999999999E-2</v>
      </c>
      <c r="HJ38">
        <v>0</v>
      </c>
      <c r="HK38">
        <v>0</v>
      </c>
      <c r="HL38">
        <v>0</v>
      </c>
      <c r="HM38">
        <v>0</v>
      </c>
      <c r="HN38">
        <v>0</v>
      </c>
      <c r="HO38">
        <v>63.7</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1</v>
      </c>
      <c r="LJ38">
        <v>1</v>
      </c>
      <c r="LK38">
        <v>0</v>
      </c>
      <c r="LL38">
        <v>0</v>
      </c>
      <c r="LM38">
        <v>1</v>
      </c>
      <c r="LN38">
        <v>0.95</v>
      </c>
      <c r="LO38">
        <v>0</v>
      </c>
      <c r="LP38">
        <v>1</v>
      </c>
      <c r="LQ38">
        <v>0.78</v>
      </c>
      <c r="LR38">
        <v>0</v>
      </c>
      <c r="LS38">
        <v>0</v>
      </c>
      <c r="LT38">
        <v>0</v>
      </c>
    </row>
    <row r="39" spans="1:332">
      <c r="A39" t="str">
        <v>CDM AMS II G</v>
      </c>
      <c r="B39" t="str">
        <v>AMS-II.G. ver. 9</v>
      </c>
      <c r="C39">
        <v>10471</v>
      </c>
      <c r="D39" t="str">
        <v>PoA 10471 CPA54</v>
      </c>
      <c r="E39" t="str">
        <v>MR1</v>
      </c>
      <c r="F39" t="str">
        <v>Domestic (2020)</v>
      </c>
      <c r="G39">
        <v>15314</v>
      </c>
      <c r="H39" t="str">
        <v>firewood</v>
      </c>
      <c r="I39">
        <v>15314</v>
      </c>
      <c r="J39">
        <v>3.2472434266327395E-3</v>
      </c>
      <c r="K39">
        <v>0</v>
      </c>
      <c r="L39" t="str">
        <v>cdm_imp_firewood</v>
      </c>
      <c r="M39">
        <v>1</v>
      </c>
      <c r="N39" t="str">
        <v>Asia</v>
      </c>
      <c r="O39" t="str">
        <v>Myanmar</v>
      </c>
      <c r="P39" t="str">
        <v>Ayeyarwaddy</v>
      </c>
      <c r="Q39">
        <v>4.2</v>
      </c>
      <c r="R39">
        <v>0.61499999999999999</v>
      </c>
      <c r="S39">
        <v>0</v>
      </c>
      <c r="T39">
        <v>0.3</v>
      </c>
      <c r="U39">
        <v>18000</v>
      </c>
      <c r="V39">
        <v>0</v>
      </c>
      <c r="W39">
        <v>262</v>
      </c>
      <c r="X39">
        <v>0</v>
      </c>
      <c r="Y39">
        <v>4716000</v>
      </c>
      <c r="Z39">
        <v>1</v>
      </c>
      <c r="AA39">
        <v>0</v>
      </c>
      <c r="AB39">
        <v>0</v>
      </c>
      <c r="AC39">
        <v>0</v>
      </c>
      <c r="AD39">
        <v>0</v>
      </c>
      <c r="AE39">
        <v>0</v>
      </c>
      <c r="AF39">
        <v>0</v>
      </c>
      <c r="AG39">
        <v>0</v>
      </c>
      <c r="AH39">
        <v>0</v>
      </c>
      <c r="AI39">
        <v>0</v>
      </c>
      <c r="AJ39">
        <v>0</v>
      </c>
      <c r="AK39">
        <v>0</v>
      </c>
      <c r="AL39">
        <v>0</v>
      </c>
      <c r="AM39">
        <v>0</v>
      </c>
      <c r="AN39">
        <v>7.1794871794871797</v>
      </c>
      <c r="AO39">
        <v>0</v>
      </c>
      <c r="AP39">
        <v>0</v>
      </c>
      <c r="AQ39">
        <v>0</v>
      </c>
      <c r="AR39">
        <v>0</v>
      </c>
      <c r="AS39">
        <v>0</v>
      </c>
      <c r="AT39">
        <v>0</v>
      </c>
      <c r="AU39">
        <v>0</v>
      </c>
      <c r="AV39">
        <v>0</v>
      </c>
      <c r="AW39">
        <v>0</v>
      </c>
      <c r="AX39">
        <v>0</v>
      </c>
      <c r="AY39">
        <v>0</v>
      </c>
      <c r="AZ39">
        <v>0</v>
      </c>
      <c r="BA39">
        <v>0</v>
      </c>
      <c r="BB39">
        <v>0</v>
      </c>
      <c r="BC39">
        <v>0</v>
      </c>
      <c r="BD39">
        <v>0.1</v>
      </c>
      <c r="BE39">
        <v>0</v>
      </c>
      <c r="BF39">
        <v>0</v>
      </c>
      <c r="BG39">
        <v>0</v>
      </c>
      <c r="BH39">
        <v>0</v>
      </c>
      <c r="BI39">
        <v>0</v>
      </c>
      <c r="BJ39">
        <v>0</v>
      </c>
      <c r="BK39">
        <v>0</v>
      </c>
      <c r="BL39">
        <v>0</v>
      </c>
      <c r="BM39">
        <v>0</v>
      </c>
      <c r="BN39">
        <v>0</v>
      </c>
      <c r="BO39">
        <v>0</v>
      </c>
      <c r="BP39">
        <v>0</v>
      </c>
      <c r="BQ39">
        <v>0</v>
      </c>
      <c r="BR39">
        <v>1.5599999999999999E-2</v>
      </c>
      <c r="BS39">
        <v>0</v>
      </c>
      <c r="BT39">
        <v>0</v>
      </c>
      <c r="BU39">
        <v>0</v>
      </c>
      <c r="BV39">
        <v>0</v>
      </c>
      <c r="BW39">
        <v>0</v>
      </c>
      <c r="BX39">
        <v>63.7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0</v>
      </c>
      <c r="FT39">
        <v>0</v>
      </c>
      <c r="FU39">
        <v>0</v>
      </c>
      <c r="FV39">
        <v>0</v>
      </c>
      <c r="FW39">
        <v>0</v>
      </c>
      <c r="FX39">
        <v>0</v>
      </c>
      <c r="FY39">
        <v>3.7041095890410967</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0.251</v>
      </c>
      <c r="GV39">
        <v>0</v>
      </c>
      <c r="GW39">
        <v>0</v>
      </c>
      <c r="GX39">
        <v>0</v>
      </c>
      <c r="GY39">
        <v>0</v>
      </c>
      <c r="GZ39">
        <v>0</v>
      </c>
      <c r="HA39">
        <v>0</v>
      </c>
      <c r="HB39">
        <v>0</v>
      </c>
      <c r="HC39">
        <v>0</v>
      </c>
      <c r="HD39">
        <v>0</v>
      </c>
      <c r="HE39">
        <v>0</v>
      </c>
      <c r="HF39">
        <v>0</v>
      </c>
      <c r="HG39">
        <v>0</v>
      </c>
      <c r="HH39">
        <v>0</v>
      </c>
      <c r="HI39">
        <v>1.5599999999999999E-2</v>
      </c>
      <c r="HJ39">
        <v>0</v>
      </c>
      <c r="HK39">
        <v>0</v>
      </c>
      <c r="HL39">
        <v>0</v>
      </c>
      <c r="HM39">
        <v>0</v>
      </c>
      <c r="HN39">
        <v>0</v>
      </c>
      <c r="HO39">
        <v>63.7</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1</v>
      </c>
      <c r="LJ39">
        <v>1</v>
      </c>
      <c r="LK39">
        <v>0</v>
      </c>
      <c r="LL39">
        <v>0</v>
      </c>
      <c r="LM39">
        <v>1</v>
      </c>
      <c r="LN39">
        <v>0.95</v>
      </c>
      <c r="LO39">
        <v>0</v>
      </c>
      <c r="LP39">
        <v>1</v>
      </c>
      <c r="LQ39">
        <v>0.78</v>
      </c>
      <c r="LR39">
        <v>0</v>
      </c>
      <c r="LS39">
        <v>0</v>
      </c>
      <c r="LT39">
        <v>0</v>
      </c>
    </row>
    <row r="40" spans="1:332">
      <c r="A40" t="str">
        <v>CDM AMS II G</v>
      </c>
      <c r="B40" t="str">
        <v>AMS-II.G. ver. 9</v>
      </c>
      <c r="C40">
        <v>10471</v>
      </c>
      <c r="D40" t="str">
        <v>PoA 10471 CPA55</v>
      </c>
      <c r="E40" t="str">
        <v>MR1</v>
      </c>
      <c r="F40" t="str">
        <v>Domestic (2020)</v>
      </c>
      <c r="G40">
        <v>15314</v>
      </c>
      <c r="H40" t="str">
        <v>firewood</v>
      </c>
      <c r="I40">
        <v>15314</v>
      </c>
      <c r="J40">
        <v>3.2472434266327395E-3</v>
      </c>
      <c r="K40">
        <v>0</v>
      </c>
      <c r="L40" t="str">
        <v>cdm_imp_firewood</v>
      </c>
      <c r="M40">
        <v>1</v>
      </c>
      <c r="N40" t="str">
        <v>Asia</v>
      </c>
      <c r="O40" t="str">
        <v>Myanmar</v>
      </c>
      <c r="P40" t="str">
        <v>Ayeyarwaddy</v>
      </c>
      <c r="Q40">
        <v>4.2</v>
      </c>
      <c r="R40">
        <v>0.61499999999999999</v>
      </c>
      <c r="S40">
        <v>0</v>
      </c>
      <c r="T40">
        <v>0.3</v>
      </c>
      <c r="U40">
        <v>18000</v>
      </c>
      <c r="V40">
        <v>0</v>
      </c>
      <c r="W40">
        <v>262</v>
      </c>
      <c r="X40">
        <v>0</v>
      </c>
      <c r="Y40">
        <v>4716000</v>
      </c>
      <c r="Z40">
        <v>1</v>
      </c>
      <c r="AA40">
        <v>0</v>
      </c>
      <c r="AB40">
        <v>0</v>
      </c>
      <c r="AC40">
        <v>0</v>
      </c>
      <c r="AD40">
        <v>0</v>
      </c>
      <c r="AE40">
        <v>0</v>
      </c>
      <c r="AF40">
        <v>0</v>
      </c>
      <c r="AG40">
        <v>0</v>
      </c>
      <c r="AH40">
        <v>0</v>
      </c>
      <c r="AI40">
        <v>0</v>
      </c>
      <c r="AJ40">
        <v>0</v>
      </c>
      <c r="AK40">
        <v>0</v>
      </c>
      <c r="AL40">
        <v>0</v>
      </c>
      <c r="AM40">
        <v>0</v>
      </c>
      <c r="AN40">
        <v>7.1794871794871797</v>
      </c>
      <c r="AO40">
        <v>0</v>
      </c>
      <c r="AP40">
        <v>0</v>
      </c>
      <c r="AQ40">
        <v>0</v>
      </c>
      <c r="AR40">
        <v>0</v>
      </c>
      <c r="AS40">
        <v>0</v>
      </c>
      <c r="AT40">
        <v>0</v>
      </c>
      <c r="AU40">
        <v>0</v>
      </c>
      <c r="AV40">
        <v>0</v>
      </c>
      <c r="AW40">
        <v>0</v>
      </c>
      <c r="AX40">
        <v>0</v>
      </c>
      <c r="AY40">
        <v>0</v>
      </c>
      <c r="AZ40">
        <v>0</v>
      </c>
      <c r="BA40">
        <v>0</v>
      </c>
      <c r="BB40">
        <v>0</v>
      </c>
      <c r="BC40">
        <v>0</v>
      </c>
      <c r="BD40">
        <v>0.1</v>
      </c>
      <c r="BE40">
        <v>0</v>
      </c>
      <c r="BF40">
        <v>0</v>
      </c>
      <c r="BG40">
        <v>0</v>
      </c>
      <c r="BH40">
        <v>0</v>
      </c>
      <c r="BI40">
        <v>0</v>
      </c>
      <c r="BJ40">
        <v>0</v>
      </c>
      <c r="BK40">
        <v>0</v>
      </c>
      <c r="BL40">
        <v>0</v>
      </c>
      <c r="BM40">
        <v>0</v>
      </c>
      <c r="BN40">
        <v>0</v>
      </c>
      <c r="BO40">
        <v>0</v>
      </c>
      <c r="BP40">
        <v>0</v>
      </c>
      <c r="BQ40">
        <v>0</v>
      </c>
      <c r="BR40">
        <v>1.5599999999999999E-2</v>
      </c>
      <c r="BS40">
        <v>0</v>
      </c>
      <c r="BT40">
        <v>0</v>
      </c>
      <c r="BU40">
        <v>0</v>
      </c>
      <c r="BV40">
        <v>0</v>
      </c>
      <c r="BW40">
        <v>0</v>
      </c>
      <c r="BX40">
        <v>63.7</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0</v>
      </c>
      <c r="FV40">
        <v>0</v>
      </c>
      <c r="FW40">
        <v>0</v>
      </c>
      <c r="FX40">
        <v>0</v>
      </c>
      <c r="FY40">
        <v>3.7041095890410967</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0.251</v>
      </c>
      <c r="GV40">
        <v>0</v>
      </c>
      <c r="GW40">
        <v>0</v>
      </c>
      <c r="GX40">
        <v>0</v>
      </c>
      <c r="GY40">
        <v>0</v>
      </c>
      <c r="GZ40">
        <v>0</v>
      </c>
      <c r="HA40">
        <v>0</v>
      </c>
      <c r="HB40">
        <v>0</v>
      </c>
      <c r="HC40">
        <v>0</v>
      </c>
      <c r="HD40">
        <v>0</v>
      </c>
      <c r="HE40">
        <v>0</v>
      </c>
      <c r="HF40">
        <v>0</v>
      </c>
      <c r="HG40">
        <v>0</v>
      </c>
      <c r="HH40">
        <v>0</v>
      </c>
      <c r="HI40">
        <v>1.5599999999999999E-2</v>
      </c>
      <c r="HJ40">
        <v>0</v>
      </c>
      <c r="HK40">
        <v>0</v>
      </c>
      <c r="HL40">
        <v>0</v>
      </c>
      <c r="HM40">
        <v>0</v>
      </c>
      <c r="HN40">
        <v>0</v>
      </c>
      <c r="HO40">
        <v>63.7</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1</v>
      </c>
      <c r="LJ40">
        <v>1</v>
      </c>
      <c r="LK40">
        <v>0</v>
      </c>
      <c r="LL40">
        <v>0</v>
      </c>
      <c r="LM40">
        <v>1</v>
      </c>
      <c r="LN40">
        <v>0.95</v>
      </c>
      <c r="LO40">
        <v>0</v>
      </c>
      <c r="LP40">
        <v>1</v>
      </c>
      <c r="LQ40">
        <v>0.78</v>
      </c>
      <c r="LR40">
        <v>0</v>
      </c>
      <c r="LS40">
        <v>0</v>
      </c>
      <c r="LT40">
        <v>0</v>
      </c>
    </row>
    <row r="41" spans="1:332">
      <c r="A41" t="str">
        <v>CDM AMS II G</v>
      </c>
      <c r="B41" t="str">
        <v>AMS-II.G. ver. 9</v>
      </c>
      <c r="C41">
        <v>10471</v>
      </c>
      <c r="D41" t="str">
        <v>PoA 10471 CPA56</v>
      </c>
      <c r="E41" t="str">
        <v>MR1</v>
      </c>
      <c r="F41" t="str">
        <v>Domestic (2020)</v>
      </c>
      <c r="G41">
        <v>15314</v>
      </c>
      <c r="H41" t="str">
        <v>firewood</v>
      </c>
      <c r="I41">
        <v>15314</v>
      </c>
      <c r="J41">
        <v>3.2472434266327395E-3</v>
      </c>
      <c r="K41">
        <v>0</v>
      </c>
      <c r="L41" t="str">
        <v>cdm_imp_firewood</v>
      </c>
      <c r="M41">
        <v>1</v>
      </c>
      <c r="N41" t="str">
        <v>Asia</v>
      </c>
      <c r="O41" t="str">
        <v>Myanmar</v>
      </c>
      <c r="P41" t="str">
        <v>Ayeyarwaddy</v>
      </c>
      <c r="Q41">
        <v>4.2</v>
      </c>
      <c r="R41">
        <v>0.61499999999999999</v>
      </c>
      <c r="S41">
        <v>0</v>
      </c>
      <c r="T41">
        <v>0.3</v>
      </c>
      <c r="U41">
        <v>18000</v>
      </c>
      <c r="V41">
        <v>0</v>
      </c>
      <c r="W41">
        <v>262</v>
      </c>
      <c r="X41">
        <v>0</v>
      </c>
      <c r="Y41">
        <v>4716000</v>
      </c>
      <c r="Z41">
        <v>1</v>
      </c>
      <c r="AA41">
        <v>0</v>
      </c>
      <c r="AB41">
        <v>0</v>
      </c>
      <c r="AC41">
        <v>0</v>
      </c>
      <c r="AD41">
        <v>0</v>
      </c>
      <c r="AE41">
        <v>0</v>
      </c>
      <c r="AF41">
        <v>0</v>
      </c>
      <c r="AG41">
        <v>0</v>
      </c>
      <c r="AH41">
        <v>0</v>
      </c>
      <c r="AI41">
        <v>0</v>
      </c>
      <c r="AJ41">
        <v>0</v>
      </c>
      <c r="AK41">
        <v>0</v>
      </c>
      <c r="AL41">
        <v>0</v>
      </c>
      <c r="AM41">
        <v>0</v>
      </c>
      <c r="AN41">
        <v>7.1794871794871797</v>
      </c>
      <c r="AO41">
        <v>0</v>
      </c>
      <c r="AP41">
        <v>0</v>
      </c>
      <c r="AQ41">
        <v>0</v>
      </c>
      <c r="AR41">
        <v>0</v>
      </c>
      <c r="AS41">
        <v>0</v>
      </c>
      <c r="AT41">
        <v>0</v>
      </c>
      <c r="AU41">
        <v>0</v>
      </c>
      <c r="AV41">
        <v>0</v>
      </c>
      <c r="AW41">
        <v>0</v>
      </c>
      <c r="AX41">
        <v>0</v>
      </c>
      <c r="AY41">
        <v>0</v>
      </c>
      <c r="AZ41">
        <v>0</v>
      </c>
      <c r="BA41">
        <v>0</v>
      </c>
      <c r="BB41">
        <v>0</v>
      </c>
      <c r="BC41">
        <v>0</v>
      </c>
      <c r="BD41">
        <v>0.1</v>
      </c>
      <c r="BE41">
        <v>0</v>
      </c>
      <c r="BF41">
        <v>0</v>
      </c>
      <c r="BG41">
        <v>0</v>
      </c>
      <c r="BH41">
        <v>0</v>
      </c>
      <c r="BI41">
        <v>0</v>
      </c>
      <c r="BJ41">
        <v>0</v>
      </c>
      <c r="BK41">
        <v>0</v>
      </c>
      <c r="BL41">
        <v>0</v>
      </c>
      <c r="BM41">
        <v>0</v>
      </c>
      <c r="BN41">
        <v>0</v>
      </c>
      <c r="BO41">
        <v>0</v>
      </c>
      <c r="BP41">
        <v>0</v>
      </c>
      <c r="BQ41">
        <v>0</v>
      </c>
      <c r="BR41">
        <v>1.5599999999999999E-2</v>
      </c>
      <c r="BS41">
        <v>0</v>
      </c>
      <c r="BT41">
        <v>0</v>
      </c>
      <c r="BU41">
        <v>0</v>
      </c>
      <c r="BV41">
        <v>0</v>
      </c>
      <c r="BW41">
        <v>0</v>
      </c>
      <c r="BX41">
        <v>63.7</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v>
      </c>
      <c r="FS41">
        <v>0</v>
      </c>
      <c r="FT41">
        <v>0</v>
      </c>
      <c r="FU41">
        <v>0</v>
      </c>
      <c r="FV41">
        <v>0</v>
      </c>
      <c r="FW41">
        <v>0</v>
      </c>
      <c r="FX41">
        <v>0</v>
      </c>
      <c r="FY41">
        <v>3.7041095890410967</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0.251</v>
      </c>
      <c r="GV41">
        <v>0</v>
      </c>
      <c r="GW41">
        <v>0</v>
      </c>
      <c r="GX41">
        <v>0</v>
      </c>
      <c r="GY41">
        <v>0</v>
      </c>
      <c r="GZ41">
        <v>0</v>
      </c>
      <c r="HA41">
        <v>0</v>
      </c>
      <c r="HB41">
        <v>0</v>
      </c>
      <c r="HC41">
        <v>0</v>
      </c>
      <c r="HD41">
        <v>0</v>
      </c>
      <c r="HE41">
        <v>0</v>
      </c>
      <c r="HF41">
        <v>0</v>
      </c>
      <c r="HG41">
        <v>0</v>
      </c>
      <c r="HH41">
        <v>0</v>
      </c>
      <c r="HI41">
        <v>1.5599999999999999E-2</v>
      </c>
      <c r="HJ41">
        <v>0</v>
      </c>
      <c r="HK41">
        <v>0</v>
      </c>
      <c r="HL41">
        <v>0</v>
      </c>
      <c r="HM41">
        <v>0</v>
      </c>
      <c r="HN41">
        <v>0</v>
      </c>
      <c r="HO41">
        <v>63.7</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1</v>
      </c>
      <c r="LJ41">
        <v>1</v>
      </c>
      <c r="LK41">
        <v>0</v>
      </c>
      <c r="LL41">
        <v>0</v>
      </c>
      <c r="LM41">
        <v>1</v>
      </c>
      <c r="LN41">
        <v>0.95</v>
      </c>
      <c r="LO41">
        <v>0</v>
      </c>
      <c r="LP41">
        <v>1</v>
      </c>
      <c r="LQ41">
        <v>0.78</v>
      </c>
      <c r="LR41">
        <v>0</v>
      </c>
      <c r="LS41">
        <v>0</v>
      </c>
      <c r="LT41">
        <v>0</v>
      </c>
    </row>
    <row r="42" spans="1:332">
      <c r="A42" t="str">
        <v>CDM AMS II G</v>
      </c>
      <c r="B42" t="str">
        <v>AMS-II.G. ver. 9</v>
      </c>
      <c r="C42">
        <v>10471</v>
      </c>
      <c r="D42" t="str">
        <v>PoA 10471 CPA57</v>
      </c>
      <c r="E42" t="str">
        <v>MR1</v>
      </c>
      <c r="F42" t="str">
        <v>Domestic (2020)</v>
      </c>
      <c r="G42">
        <v>15314</v>
      </c>
      <c r="H42" t="str">
        <v>firewood</v>
      </c>
      <c r="I42">
        <v>15314</v>
      </c>
      <c r="J42">
        <v>3.2472434266327395E-3</v>
      </c>
      <c r="K42">
        <v>0</v>
      </c>
      <c r="L42" t="str">
        <v>cdm_imp_firewood</v>
      </c>
      <c r="M42">
        <v>1</v>
      </c>
      <c r="N42" t="str">
        <v>Asia</v>
      </c>
      <c r="O42" t="str">
        <v>Myanmar</v>
      </c>
      <c r="P42" t="str">
        <v>Ayeyarwaddy</v>
      </c>
      <c r="Q42">
        <v>4.2</v>
      </c>
      <c r="R42">
        <v>0.61499999999999999</v>
      </c>
      <c r="S42">
        <v>0</v>
      </c>
      <c r="T42">
        <v>0.3</v>
      </c>
      <c r="U42">
        <v>18000</v>
      </c>
      <c r="V42">
        <v>0</v>
      </c>
      <c r="W42">
        <v>262</v>
      </c>
      <c r="X42">
        <v>0</v>
      </c>
      <c r="Y42">
        <v>4716000</v>
      </c>
      <c r="Z42">
        <v>1</v>
      </c>
      <c r="AA42">
        <v>0</v>
      </c>
      <c r="AB42">
        <v>0</v>
      </c>
      <c r="AC42">
        <v>0</v>
      </c>
      <c r="AD42">
        <v>0</v>
      </c>
      <c r="AE42">
        <v>0</v>
      </c>
      <c r="AF42">
        <v>0</v>
      </c>
      <c r="AG42">
        <v>0</v>
      </c>
      <c r="AH42">
        <v>0</v>
      </c>
      <c r="AI42">
        <v>0</v>
      </c>
      <c r="AJ42">
        <v>0</v>
      </c>
      <c r="AK42">
        <v>0</v>
      </c>
      <c r="AL42">
        <v>0</v>
      </c>
      <c r="AM42">
        <v>0</v>
      </c>
      <c r="AN42">
        <v>7.1794871794871797</v>
      </c>
      <c r="AO42">
        <v>0</v>
      </c>
      <c r="AP42">
        <v>0</v>
      </c>
      <c r="AQ42">
        <v>0</v>
      </c>
      <c r="AR42">
        <v>0</v>
      </c>
      <c r="AS42">
        <v>0</v>
      </c>
      <c r="AT42">
        <v>0</v>
      </c>
      <c r="AU42">
        <v>0</v>
      </c>
      <c r="AV42">
        <v>0</v>
      </c>
      <c r="AW42">
        <v>0</v>
      </c>
      <c r="AX42">
        <v>0</v>
      </c>
      <c r="AY42">
        <v>0</v>
      </c>
      <c r="AZ42">
        <v>0</v>
      </c>
      <c r="BA42">
        <v>0</v>
      </c>
      <c r="BB42">
        <v>0</v>
      </c>
      <c r="BC42">
        <v>0</v>
      </c>
      <c r="BD42">
        <v>0.1</v>
      </c>
      <c r="BE42">
        <v>0</v>
      </c>
      <c r="BF42">
        <v>0</v>
      </c>
      <c r="BG42">
        <v>0</v>
      </c>
      <c r="BH42">
        <v>0</v>
      </c>
      <c r="BI42">
        <v>0</v>
      </c>
      <c r="BJ42">
        <v>0</v>
      </c>
      <c r="BK42">
        <v>0</v>
      </c>
      <c r="BL42">
        <v>0</v>
      </c>
      <c r="BM42">
        <v>0</v>
      </c>
      <c r="BN42">
        <v>0</v>
      </c>
      <c r="BO42">
        <v>0</v>
      </c>
      <c r="BP42">
        <v>0</v>
      </c>
      <c r="BQ42">
        <v>0</v>
      </c>
      <c r="BR42">
        <v>1.5599999999999999E-2</v>
      </c>
      <c r="BS42">
        <v>0</v>
      </c>
      <c r="BT42">
        <v>0</v>
      </c>
      <c r="BU42">
        <v>0</v>
      </c>
      <c r="BV42">
        <v>0</v>
      </c>
      <c r="BW42">
        <v>0</v>
      </c>
      <c r="BX42">
        <v>63.7</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1</v>
      </c>
      <c r="FS42">
        <v>0</v>
      </c>
      <c r="FT42">
        <v>0</v>
      </c>
      <c r="FU42">
        <v>0</v>
      </c>
      <c r="FV42">
        <v>0</v>
      </c>
      <c r="FW42">
        <v>0</v>
      </c>
      <c r="FX42">
        <v>0</v>
      </c>
      <c r="FY42">
        <v>3.7041095890410967</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0.251</v>
      </c>
      <c r="GV42">
        <v>0</v>
      </c>
      <c r="GW42">
        <v>0</v>
      </c>
      <c r="GX42">
        <v>0</v>
      </c>
      <c r="GY42">
        <v>0</v>
      </c>
      <c r="GZ42">
        <v>0</v>
      </c>
      <c r="HA42">
        <v>0</v>
      </c>
      <c r="HB42">
        <v>0</v>
      </c>
      <c r="HC42">
        <v>0</v>
      </c>
      <c r="HD42">
        <v>0</v>
      </c>
      <c r="HE42">
        <v>0</v>
      </c>
      <c r="HF42">
        <v>0</v>
      </c>
      <c r="HG42">
        <v>0</v>
      </c>
      <c r="HH42">
        <v>0</v>
      </c>
      <c r="HI42">
        <v>1.5599999999999999E-2</v>
      </c>
      <c r="HJ42">
        <v>0</v>
      </c>
      <c r="HK42">
        <v>0</v>
      </c>
      <c r="HL42">
        <v>0</v>
      </c>
      <c r="HM42">
        <v>0</v>
      </c>
      <c r="HN42">
        <v>0</v>
      </c>
      <c r="HO42">
        <v>63.7</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1</v>
      </c>
      <c r="LJ42">
        <v>1</v>
      </c>
      <c r="LK42">
        <v>0</v>
      </c>
      <c r="LL42">
        <v>0</v>
      </c>
      <c r="LM42">
        <v>1</v>
      </c>
      <c r="LN42">
        <v>0.95</v>
      </c>
      <c r="LO42">
        <v>0</v>
      </c>
      <c r="LP42">
        <v>1</v>
      </c>
      <c r="LQ42">
        <v>0.78</v>
      </c>
      <c r="LR42">
        <v>0</v>
      </c>
      <c r="LS42">
        <v>0</v>
      </c>
      <c r="LT42">
        <v>0</v>
      </c>
    </row>
    <row r="43" spans="1:332">
      <c r="A43" t="str">
        <v>CDM AMS II G</v>
      </c>
      <c r="B43" t="str">
        <v>AMS-II.G. ver. 9</v>
      </c>
      <c r="C43">
        <v>10471</v>
      </c>
      <c r="D43" t="str">
        <v>PoA 10471 CPA58</v>
      </c>
      <c r="E43" t="str">
        <v>MR1</v>
      </c>
      <c r="F43" t="str">
        <v>Domestic (2020)</v>
      </c>
      <c r="G43">
        <v>15314</v>
      </c>
      <c r="H43" t="str">
        <v>firewood</v>
      </c>
      <c r="I43">
        <v>15314</v>
      </c>
      <c r="J43">
        <v>3.2472434266327395E-3</v>
      </c>
      <c r="K43">
        <v>0</v>
      </c>
      <c r="L43" t="str">
        <v>cdm_imp_firewood</v>
      </c>
      <c r="M43">
        <v>1</v>
      </c>
      <c r="N43" t="str">
        <v>Asia</v>
      </c>
      <c r="O43" t="str">
        <v>Myanmar</v>
      </c>
      <c r="P43" t="str">
        <v>Ayeyarwaddy</v>
      </c>
      <c r="Q43">
        <v>4.2</v>
      </c>
      <c r="R43">
        <v>0.61499999999999999</v>
      </c>
      <c r="S43">
        <v>0</v>
      </c>
      <c r="T43">
        <v>0.3</v>
      </c>
      <c r="U43">
        <v>18000</v>
      </c>
      <c r="V43">
        <v>0</v>
      </c>
      <c r="W43">
        <v>262</v>
      </c>
      <c r="X43">
        <v>0</v>
      </c>
      <c r="Y43">
        <v>4716000</v>
      </c>
      <c r="Z43">
        <v>1</v>
      </c>
      <c r="AA43">
        <v>0</v>
      </c>
      <c r="AB43">
        <v>0</v>
      </c>
      <c r="AC43">
        <v>0</v>
      </c>
      <c r="AD43">
        <v>0</v>
      </c>
      <c r="AE43">
        <v>0</v>
      </c>
      <c r="AF43">
        <v>0</v>
      </c>
      <c r="AG43">
        <v>0</v>
      </c>
      <c r="AH43">
        <v>0</v>
      </c>
      <c r="AI43">
        <v>0</v>
      </c>
      <c r="AJ43">
        <v>0</v>
      </c>
      <c r="AK43">
        <v>0</v>
      </c>
      <c r="AL43">
        <v>0</v>
      </c>
      <c r="AM43">
        <v>0</v>
      </c>
      <c r="AN43">
        <v>7.1794871794871797</v>
      </c>
      <c r="AO43">
        <v>0</v>
      </c>
      <c r="AP43">
        <v>0</v>
      </c>
      <c r="AQ43">
        <v>0</v>
      </c>
      <c r="AR43">
        <v>0</v>
      </c>
      <c r="AS43">
        <v>0</v>
      </c>
      <c r="AT43">
        <v>0</v>
      </c>
      <c r="AU43">
        <v>0</v>
      </c>
      <c r="AV43">
        <v>0</v>
      </c>
      <c r="AW43">
        <v>0</v>
      </c>
      <c r="AX43">
        <v>0</v>
      </c>
      <c r="AY43">
        <v>0</v>
      </c>
      <c r="AZ43">
        <v>0</v>
      </c>
      <c r="BA43">
        <v>0</v>
      </c>
      <c r="BB43">
        <v>0</v>
      </c>
      <c r="BC43">
        <v>0</v>
      </c>
      <c r="BD43">
        <v>0.1</v>
      </c>
      <c r="BE43">
        <v>0</v>
      </c>
      <c r="BF43">
        <v>0</v>
      </c>
      <c r="BG43">
        <v>0</v>
      </c>
      <c r="BH43">
        <v>0</v>
      </c>
      <c r="BI43">
        <v>0</v>
      </c>
      <c r="BJ43">
        <v>0</v>
      </c>
      <c r="BK43">
        <v>0</v>
      </c>
      <c r="BL43">
        <v>0</v>
      </c>
      <c r="BM43">
        <v>0</v>
      </c>
      <c r="BN43">
        <v>0</v>
      </c>
      <c r="BO43">
        <v>0</v>
      </c>
      <c r="BP43">
        <v>0</v>
      </c>
      <c r="BQ43">
        <v>0</v>
      </c>
      <c r="BR43">
        <v>1.5599999999999999E-2</v>
      </c>
      <c r="BS43">
        <v>0</v>
      </c>
      <c r="BT43">
        <v>0</v>
      </c>
      <c r="BU43">
        <v>0</v>
      </c>
      <c r="BV43">
        <v>0</v>
      </c>
      <c r="BW43">
        <v>0</v>
      </c>
      <c r="BX43">
        <v>63.7</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0</v>
      </c>
      <c r="FT43">
        <v>0</v>
      </c>
      <c r="FU43">
        <v>0</v>
      </c>
      <c r="FV43">
        <v>0</v>
      </c>
      <c r="FW43">
        <v>0</v>
      </c>
      <c r="FX43">
        <v>0</v>
      </c>
      <c r="FY43">
        <v>3.7041095890410967</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0.251</v>
      </c>
      <c r="GV43">
        <v>0</v>
      </c>
      <c r="GW43">
        <v>0</v>
      </c>
      <c r="GX43">
        <v>0</v>
      </c>
      <c r="GY43">
        <v>0</v>
      </c>
      <c r="GZ43">
        <v>0</v>
      </c>
      <c r="HA43">
        <v>0</v>
      </c>
      <c r="HB43">
        <v>0</v>
      </c>
      <c r="HC43">
        <v>0</v>
      </c>
      <c r="HD43">
        <v>0</v>
      </c>
      <c r="HE43">
        <v>0</v>
      </c>
      <c r="HF43">
        <v>0</v>
      </c>
      <c r="HG43">
        <v>0</v>
      </c>
      <c r="HH43">
        <v>0</v>
      </c>
      <c r="HI43">
        <v>1.5599999999999999E-2</v>
      </c>
      <c r="HJ43">
        <v>0</v>
      </c>
      <c r="HK43">
        <v>0</v>
      </c>
      <c r="HL43">
        <v>0</v>
      </c>
      <c r="HM43">
        <v>0</v>
      </c>
      <c r="HN43">
        <v>0</v>
      </c>
      <c r="HO43">
        <v>63.7</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1</v>
      </c>
      <c r="LJ43">
        <v>1</v>
      </c>
      <c r="LK43">
        <v>0</v>
      </c>
      <c r="LL43">
        <v>0</v>
      </c>
      <c r="LM43">
        <v>1</v>
      </c>
      <c r="LN43">
        <v>0.95</v>
      </c>
      <c r="LO43">
        <v>0</v>
      </c>
      <c r="LP43">
        <v>1</v>
      </c>
      <c r="LQ43">
        <v>0.78</v>
      </c>
      <c r="LR43">
        <v>0</v>
      </c>
      <c r="LS43">
        <v>0</v>
      </c>
      <c r="LT43">
        <v>0</v>
      </c>
    </row>
    <row r="44" spans="1:332">
      <c r="A44" t="str">
        <v>CDM AMS II G</v>
      </c>
      <c r="B44" t="str">
        <v>AMS-II.G. ver. 9</v>
      </c>
      <c r="C44">
        <v>10471</v>
      </c>
      <c r="D44" t="str">
        <v>PoA 10471 CPA23</v>
      </c>
      <c r="E44" t="str">
        <v>MR1</v>
      </c>
      <c r="F44" t="str">
        <v>Domestic (2020)</v>
      </c>
      <c r="G44">
        <v>15314</v>
      </c>
      <c r="H44" t="str">
        <v>firewood</v>
      </c>
      <c r="I44">
        <v>15314</v>
      </c>
      <c r="J44">
        <v>0.85077777777777774</v>
      </c>
      <c r="K44">
        <v>0</v>
      </c>
      <c r="L44" t="str">
        <v>cdm_imp_firewood</v>
      </c>
      <c r="M44">
        <v>1</v>
      </c>
      <c r="N44" t="str">
        <v>Asia</v>
      </c>
      <c r="O44" t="str">
        <v>Myanmar</v>
      </c>
      <c r="P44" t="str">
        <v>Ayeyarwaddy</v>
      </c>
      <c r="Q44">
        <v>4.2</v>
      </c>
      <c r="R44">
        <v>0.61499999999999999</v>
      </c>
      <c r="S44">
        <v>0</v>
      </c>
      <c r="T44">
        <v>0.47</v>
      </c>
      <c r="U44">
        <v>18000</v>
      </c>
      <c r="V44">
        <v>0</v>
      </c>
      <c r="W44">
        <v>262</v>
      </c>
      <c r="X44">
        <v>0</v>
      </c>
      <c r="Y44">
        <v>4716000</v>
      </c>
      <c r="Z44">
        <v>1</v>
      </c>
      <c r="AA44">
        <v>0</v>
      </c>
      <c r="AB44">
        <v>0</v>
      </c>
      <c r="AC44">
        <v>0</v>
      </c>
      <c r="AD44">
        <v>0</v>
      </c>
      <c r="AE44">
        <v>0</v>
      </c>
      <c r="AF44">
        <v>0</v>
      </c>
      <c r="AG44">
        <v>0</v>
      </c>
      <c r="AH44">
        <v>0</v>
      </c>
      <c r="AI44">
        <v>0</v>
      </c>
      <c r="AJ44">
        <v>0</v>
      </c>
      <c r="AK44">
        <v>0</v>
      </c>
      <c r="AL44">
        <v>0</v>
      </c>
      <c r="AM44">
        <v>0</v>
      </c>
      <c r="AN44">
        <v>7.1794871794871797</v>
      </c>
      <c r="AO44">
        <v>0</v>
      </c>
      <c r="AP44">
        <v>0</v>
      </c>
      <c r="AQ44">
        <v>0</v>
      </c>
      <c r="AR44">
        <v>0</v>
      </c>
      <c r="AS44">
        <v>0</v>
      </c>
      <c r="AT44">
        <v>0</v>
      </c>
      <c r="AU44">
        <v>0</v>
      </c>
      <c r="AV44">
        <v>0</v>
      </c>
      <c r="AW44">
        <v>0</v>
      </c>
      <c r="AX44">
        <v>0</v>
      </c>
      <c r="AY44">
        <v>0</v>
      </c>
      <c r="AZ44">
        <v>0</v>
      </c>
      <c r="BA44">
        <v>0</v>
      </c>
      <c r="BB44">
        <v>0</v>
      </c>
      <c r="BC44">
        <v>0</v>
      </c>
      <c r="BD44">
        <v>0.1</v>
      </c>
      <c r="BE44">
        <v>0</v>
      </c>
      <c r="BF44">
        <v>0</v>
      </c>
      <c r="BG44">
        <v>0</v>
      </c>
      <c r="BH44">
        <v>0</v>
      </c>
      <c r="BI44">
        <v>0</v>
      </c>
      <c r="BJ44">
        <v>0</v>
      </c>
      <c r="BK44">
        <v>0</v>
      </c>
      <c r="BL44">
        <v>0</v>
      </c>
      <c r="BM44">
        <v>0</v>
      </c>
      <c r="BN44">
        <v>0</v>
      </c>
      <c r="BO44">
        <v>0</v>
      </c>
      <c r="BP44">
        <v>0</v>
      </c>
      <c r="BQ44">
        <v>0</v>
      </c>
      <c r="BR44">
        <v>1.5599999999999999E-2</v>
      </c>
      <c r="BS44">
        <v>0</v>
      </c>
      <c r="BT44">
        <v>0</v>
      </c>
      <c r="BU44">
        <v>0</v>
      </c>
      <c r="BV44">
        <v>0</v>
      </c>
      <c r="BW44">
        <v>0</v>
      </c>
      <c r="BX44">
        <v>63.7</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1</v>
      </c>
      <c r="FS44">
        <v>0</v>
      </c>
      <c r="FT44">
        <v>0</v>
      </c>
      <c r="FU44">
        <v>0</v>
      </c>
      <c r="FV44">
        <v>0</v>
      </c>
      <c r="FW44">
        <v>0</v>
      </c>
      <c r="FX44">
        <v>0</v>
      </c>
      <c r="FY44">
        <v>3.7024504720842653</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0.251</v>
      </c>
      <c r="GV44">
        <v>0</v>
      </c>
      <c r="GW44">
        <v>0</v>
      </c>
      <c r="GX44">
        <v>0</v>
      </c>
      <c r="GY44">
        <v>0</v>
      </c>
      <c r="GZ44">
        <v>0</v>
      </c>
      <c r="HA44">
        <v>0</v>
      </c>
      <c r="HB44">
        <v>0</v>
      </c>
      <c r="HC44">
        <v>0</v>
      </c>
      <c r="HD44">
        <v>0</v>
      </c>
      <c r="HE44">
        <v>0</v>
      </c>
      <c r="HF44">
        <v>0</v>
      </c>
      <c r="HG44">
        <v>0</v>
      </c>
      <c r="HH44">
        <v>0</v>
      </c>
      <c r="HI44">
        <v>1.5599999999999999E-2</v>
      </c>
      <c r="HJ44">
        <v>0</v>
      </c>
      <c r="HK44">
        <v>0</v>
      </c>
      <c r="HL44">
        <v>0</v>
      </c>
      <c r="HM44">
        <v>0</v>
      </c>
      <c r="HN44">
        <v>0</v>
      </c>
      <c r="HO44">
        <v>63.7</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1</v>
      </c>
      <c r="LJ44">
        <v>1</v>
      </c>
      <c r="LK44">
        <v>0</v>
      </c>
      <c r="LL44">
        <v>0</v>
      </c>
      <c r="LM44">
        <v>1</v>
      </c>
      <c r="LN44">
        <v>0.95</v>
      </c>
      <c r="LO44">
        <v>0</v>
      </c>
      <c r="LP44">
        <v>1</v>
      </c>
      <c r="LQ44">
        <v>0.78</v>
      </c>
      <c r="LR44">
        <v>0</v>
      </c>
      <c r="LS44">
        <v>0</v>
      </c>
      <c r="LT44">
        <v>0</v>
      </c>
    </row>
    <row r="45" spans="1:332">
      <c r="A45" t="str">
        <v>CDM AMS II G</v>
      </c>
      <c r="B45" t="str">
        <v>AMS-II.G. ver. 9</v>
      </c>
      <c r="C45">
        <v>10471</v>
      </c>
      <c r="D45" t="str">
        <v>PoA 10471 CPA22</v>
      </c>
      <c r="E45" t="str">
        <v>MR1</v>
      </c>
      <c r="F45" t="str">
        <v>Domestic (2020)</v>
      </c>
      <c r="G45">
        <v>15314</v>
      </c>
      <c r="H45" t="str">
        <v>firewood</v>
      </c>
      <c r="I45">
        <v>15314</v>
      </c>
      <c r="J45">
        <v>0.85077777777777774</v>
      </c>
      <c r="K45">
        <v>0</v>
      </c>
      <c r="L45" t="str">
        <v>cdm_imp_firewood</v>
      </c>
      <c r="M45">
        <v>1</v>
      </c>
      <c r="N45" t="str">
        <v>Asia</v>
      </c>
      <c r="O45" t="str">
        <v>Myanmar</v>
      </c>
      <c r="P45" t="str">
        <v>Ayeyarwaddy</v>
      </c>
      <c r="Q45">
        <v>4.2</v>
      </c>
      <c r="R45">
        <v>0.61499999999999999</v>
      </c>
      <c r="S45">
        <v>0</v>
      </c>
      <c r="T45">
        <v>0.47</v>
      </c>
      <c r="U45">
        <v>18000</v>
      </c>
      <c r="V45">
        <v>0</v>
      </c>
      <c r="W45">
        <v>262</v>
      </c>
      <c r="X45">
        <v>0</v>
      </c>
      <c r="Y45">
        <v>4716000</v>
      </c>
      <c r="Z45">
        <v>1</v>
      </c>
      <c r="AA45">
        <v>0</v>
      </c>
      <c r="AB45">
        <v>0</v>
      </c>
      <c r="AC45">
        <v>0</v>
      </c>
      <c r="AD45">
        <v>0</v>
      </c>
      <c r="AE45">
        <v>0</v>
      </c>
      <c r="AF45">
        <v>0</v>
      </c>
      <c r="AG45">
        <v>0</v>
      </c>
      <c r="AH45">
        <v>0</v>
      </c>
      <c r="AI45">
        <v>0</v>
      </c>
      <c r="AJ45">
        <v>0</v>
      </c>
      <c r="AK45">
        <v>0</v>
      </c>
      <c r="AL45">
        <v>0</v>
      </c>
      <c r="AM45">
        <v>0</v>
      </c>
      <c r="AN45">
        <v>7.1794871794871797</v>
      </c>
      <c r="AO45">
        <v>0</v>
      </c>
      <c r="AP45">
        <v>0</v>
      </c>
      <c r="AQ45">
        <v>0</v>
      </c>
      <c r="AR45">
        <v>0</v>
      </c>
      <c r="AS45">
        <v>0</v>
      </c>
      <c r="AT45">
        <v>0</v>
      </c>
      <c r="AU45">
        <v>0</v>
      </c>
      <c r="AV45">
        <v>0</v>
      </c>
      <c r="AW45">
        <v>0</v>
      </c>
      <c r="AX45">
        <v>0</v>
      </c>
      <c r="AY45">
        <v>0</v>
      </c>
      <c r="AZ45">
        <v>0</v>
      </c>
      <c r="BA45">
        <v>0</v>
      </c>
      <c r="BB45">
        <v>0</v>
      </c>
      <c r="BC45">
        <v>0</v>
      </c>
      <c r="BD45">
        <v>0.1</v>
      </c>
      <c r="BE45">
        <v>0</v>
      </c>
      <c r="BF45">
        <v>0</v>
      </c>
      <c r="BG45">
        <v>0</v>
      </c>
      <c r="BH45">
        <v>0</v>
      </c>
      <c r="BI45">
        <v>0</v>
      </c>
      <c r="BJ45">
        <v>0</v>
      </c>
      <c r="BK45">
        <v>0</v>
      </c>
      <c r="BL45">
        <v>0</v>
      </c>
      <c r="BM45">
        <v>0</v>
      </c>
      <c r="BN45">
        <v>0</v>
      </c>
      <c r="BO45">
        <v>0</v>
      </c>
      <c r="BP45">
        <v>0</v>
      </c>
      <c r="BQ45">
        <v>0</v>
      </c>
      <c r="BR45">
        <v>1.5599999999999999E-2</v>
      </c>
      <c r="BS45">
        <v>0</v>
      </c>
      <c r="BT45">
        <v>0</v>
      </c>
      <c r="BU45">
        <v>0</v>
      </c>
      <c r="BV45">
        <v>0</v>
      </c>
      <c r="BW45">
        <v>0</v>
      </c>
      <c r="BX45">
        <v>63.7</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3.7024504720842653</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0.251</v>
      </c>
      <c r="GV45">
        <v>0</v>
      </c>
      <c r="GW45">
        <v>0</v>
      </c>
      <c r="GX45">
        <v>0</v>
      </c>
      <c r="GY45">
        <v>0</v>
      </c>
      <c r="GZ45">
        <v>0</v>
      </c>
      <c r="HA45">
        <v>0</v>
      </c>
      <c r="HB45">
        <v>0</v>
      </c>
      <c r="HC45">
        <v>0</v>
      </c>
      <c r="HD45">
        <v>0</v>
      </c>
      <c r="HE45">
        <v>0</v>
      </c>
      <c r="HF45">
        <v>0</v>
      </c>
      <c r="HG45">
        <v>0</v>
      </c>
      <c r="HH45">
        <v>0</v>
      </c>
      <c r="HI45">
        <v>1.5599999999999999E-2</v>
      </c>
      <c r="HJ45">
        <v>0</v>
      </c>
      <c r="HK45">
        <v>0</v>
      </c>
      <c r="HL45">
        <v>0</v>
      </c>
      <c r="HM45">
        <v>0</v>
      </c>
      <c r="HN45">
        <v>0</v>
      </c>
      <c r="HO45">
        <v>63.7</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1</v>
      </c>
      <c r="LJ45">
        <v>1</v>
      </c>
      <c r="LK45">
        <v>0</v>
      </c>
      <c r="LL45">
        <v>0</v>
      </c>
      <c r="LM45">
        <v>1</v>
      </c>
      <c r="LN45">
        <v>0.95</v>
      </c>
      <c r="LO45">
        <v>0</v>
      </c>
      <c r="LP45">
        <v>1</v>
      </c>
      <c r="LQ45">
        <v>0.78</v>
      </c>
      <c r="LR45">
        <v>0</v>
      </c>
      <c r="LS45">
        <v>0</v>
      </c>
      <c r="LT45">
        <v>0</v>
      </c>
    </row>
    <row r="46" spans="1:332">
      <c r="A46" t="str">
        <v>CDM AMS II G</v>
      </c>
      <c r="B46" t="str">
        <v>AMS-II.G. ver. 9</v>
      </c>
      <c r="C46">
        <v>10471</v>
      </c>
      <c r="D46" t="str">
        <v>PoA 10471 CPA21</v>
      </c>
      <c r="E46" t="str">
        <v>MR1</v>
      </c>
      <c r="F46" t="str">
        <v>Domestic (2020)</v>
      </c>
      <c r="G46">
        <v>15314</v>
      </c>
      <c r="H46" t="str">
        <v>firewood</v>
      </c>
      <c r="I46">
        <v>15314</v>
      </c>
      <c r="J46">
        <v>0.85077777777777774</v>
      </c>
      <c r="K46">
        <v>0</v>
      </c>
      <c r="L46" t="str">
        <v>cdm_imp_firewood</v>
      </c>
      <c r="M46">
        <v>1</v>
      </c>
      <c r="N46" t="str">
        <v>Asia</v>
      </c>
      <c r="O46" t="str">
        <v>Myanmar</v>
      </c>
      <c r="P46" t="str">
        <v>Ayeyarwaddy</v>
      </c>
      <c r="Q46">
        <v>4.2</v>
      </c>
      <c r="R46">
        <v>0.61499999999999999</v>
      </c>
      <c r="S46">
        <v>0</v>
      </c>
      <c r="T46">
        <v>0.47</v>
      </c>
      <c r="U46">
        <v>18000</v>
      </c>
      <c r="V46">
        <v>0</v>
      </c>
      <c r="W46">
        <v>262</v>
      </c>
      <c r="X46">
        <v>0</v>
      </c>
      <c r="Y46">
        <v>4716000</v>
      </c>
      <c r="Z46">
        <v>1</v>
      </c>
      <c r="AA46">
        <v>0</v>
      </c>
      <c r="AB46">
        <v>0</v>
      </c>
      <c r="AC46">
        <v>0</v>
      </c>
      <c r="AD46">
        <v>0</v>
      </c>
      <c r="AE46">
        <v>0</v>
      </c>
      <c r="AF46">
        <v>0</v>
      </c>
      <c r="AG46">
        <v>0</v>
      </c>
      <c r="AH46">
        <v>0</v>
      </c>
      <c r="AI46">
        <v>0</v>
      </c>
      <c r="AJ46">
        <v>0</v>
      </c>
      <c r="AK46">
        <v>0</v>
      </c>
      <c r="AL46">
        <v>0</v>
      </c>
      <c r="AM46">
        <v>0</v>
      </c>
      <c r="AN46">
        <v>7.1794871794871797</v>
      </c>
      <c r="AO46">
        <v>0</v>
      </c>
      <c r="AP46">
        <v>0</v>
      </c>
      <c r="AQ46">
        <v>0</v>
      </c>
      <c r="AR46">
        <v>0</v>
      </c>
      <c r="AS46">
        <v>0</v>
      </c>
      <c r="AT46">
        <v>0</v>
      </c>
      <c r="AU46">
        <v>0</v>
      </c>
      <c r="AV46">
        <v>0</v>
      </c>
      <c r="AW46">
        <v>0</v>
      </c>
      <c r="AX46">
        <v>0</v>
      </c>
      <c r="AY46">
        <v>0</v>
      </c>
      <c r="AZ46">
        <v>0</v>
      </c>
      <c r="BA46">
        <v>0</v>
      </c>
      <c r="BB46">
        <v>0</v>
      </c>
      <c r="BC46">
        <v>0</v>
      </c>
      <c r="BD46">
        <v>0.1</v>
      </c>
      <c r="BE46">
        <v>0</v>
      </c>
      <c r="BF46">
        <v>0</v>
      </c>
      <c r="BG46">
        <v>0</v>
      </c>
      <c r="BH46">
        <v>0</v>
      </c>
      <c r="BI46">
        <v>0</v>
      </c>
      <c r="BJ46">
        <v>0</v>
      </c>
      <c r="BK46">
        <v>0</v>
      </c>
      <c r="BL46">
        <v>0</v>
      </c>
      <c r="BM46">
        <v>0</v>
      </c>
      <c r="BN46">
        <v>0</v>
      </c>
      <c r="BO46">
        <v>0</v>
      </c>
      <c r="BP46">
        <v>0</v>
      </c>
      <c r="BQ46">
        <v>0</v>
      </c>
      <c r="BR46">
        <v>1.5599999999999999E-2</v>
      </c>
      <c r="BS46">
        <v>0</v>
      </c>
      <c r="BT46">
        <v>0</v>
      </c>
      <c r="BU46">
        <v>0</v>
      </c>
      <c r="BV46">
        <v>0</v>
      </c>
      <c r="BW46">
        <v>0</v>
      </c>
      <c r="BX46">
        <v>63.7</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0</v>
      </c>
      <c r="FT46">
        <v>0</v>
      </c>
      <c r="FU46">
        <v>0</v>
      </c>
      <c r="FV46">
        <v>0</v>
      </c>
      <c r="FW46">
        <v>0</v>
      </c>
      <c r="FX46">
        <v>0</v>
      </c>
      <c r="FY46">
        <v>3.7024504720842653</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0.251</v>
      </c>
      <c r="GV46">
        <v>0</v>
      </c>
      <c r="GW46">
        <v>0</v>
      </c>
      <c r="GX46">
        <v>0</v>
      </c>
      <c r="GY46">
        <v>0</v>
      </c>
      <c r="GZ46">
        <v>0</v>
      </c>
      <c r="HA46">
        <v>0</v>
      </c>
      <c r="HB46">
        <v>0</v>
      </c>
      <c r="HC46">
        <v>0</v>
      </c>
      <c r="HD46">
        <v>0</v>
      </c>
      <c r="HE46">
        <v>0</v>
      </c>
      <c r="HF46">
        <v>0</v>
      </c>
      <c r="HG46">
        <v>0</v>
      </c>
      <c r="HH46">
        <v>0</v>
      </c>
      <c r="HI46">
        <v>1.5599999999999999E-2</v>
      </c>
      <c r="HJ46">
        <v>0</v>
      </c>
      <c r="HK46">
        <v>0</v>
      </c>
      <c r="HL46">
        <v>0</v>
      </c>
      <c r="HM46">
        <v>0</v>
      </c>
      <c r="HN46">
        <v>0</v>
      </c>
      <c r="HO46">
        <v>63.7</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1</v>
      </c>
      <c r="LJ46">
        <v>1</v>
      </c>
      <c r="LK46">
        <v>0</v>
      </c>
      <c r="LL46">
        <v>0</v>
      </c>
      <c r="LM46">
        <v>1</v>
      </c>
      <c r="LN46">
        <v>0.95</v>
      </c>
      <c r="LO46">
        <v>0</v>
      </c>
      <c r="LP46">
        <v>1</v>
      </c>
      <c r="LQ46">
        <v>0.78</v>
      </c>
      <c r="LR46">
        <v>0</v>
      </c>
      <c r="LS46">
        <v>0</v>
      </c>
      <c r="LT46">
        <v>0</v>
      </c>
    </row>
    <row r="47" spans="1:332">
      <c r="A47" t="str">
        <v>CDM AMS II G</v>
      </c>
      <c r="B47" t="str">
        <v>AMS-II.G. ver. 9</v>
      </c>
      <c r="C47">
        <v>10471</v>
      </c>
      <c r="D47" t="str">
        <v>PoA 10471 CPA20</v>
      </c>
      <c r="E47" t="str">
        <v>MR1</v>
      </c>
      <c r="F47" t="str">
        <v>Domestic (2020)</v>
      </c>
      <c r="G47">
        <v>15314</v>
      </c>
      <c r="H47" t="str">
        <v>firewood</v>
      </c>
      <c r="I47">
        <v>15314</v>
      </c>
      <c r="J47">
        <v>0.85077777777777774</v>
      </c>
      <c r="K47">
        <v>0</v>
      </c>
      <c r="L47" t="str">
        <v>cdm_imp_firewood</v>
      </c>
      <c r="M47">
        <v>1</v>
      </c>
      <c r="N47" t="str">
        <v>Asia</v>
      </c>
      <c r="O47" t="str">
        <v>Myanmar</v>
      </c>
      <c r="P47" t="str">
        <v>Ayeyarwaddy</v>
      </c>
      <c r="Q47">
        <v>4.2</v>
      </c>
      <c r="R47">
        <v>0.61499999999999999</v>
      </c>
      <c r="S47">
        <v>0</v>
      </c>
      <c r="T47">
        <v>0.47</v>
      </c>
      <c r="U47">
        <v>18000</v>
      </c>
      <c r="V47">
        <v>0</v>
      </c>
      <c r="W47">
        <v>262</v>
      </c>
      <c r="X47">
        <v>0</v>
      </c>
      <c r="Y47">
        <v>4716000</v>
      </c>
      <c r="Z47">
        <v>1</v>
      </c>
      <c r="AA47">
        <v>0</v>
      </c>
      <c r="AB47">
        <v>0</v>
      </c>
      <c r="AC47">
        <v>0</v>
      </c>
      <c r="AD47">
        <v>0</v>
      </c>
      <c r="AE47">
        <v>0</v>
      </c>
      <c r="AF47">
        <v>0</v>
      </c>
      <c r="AG47">
        <v>0</v>
      </c>
      <c r="AH47">
        <v>0</v>
      </c>
      <c r="AI47">
        <v>0</v>
      </c>
      <c r="AJ47">
        <v>0</v>
      </c>
      <c r="AK47">
        <v>0</v>
      </c>
      <c r="AL47">
        <v>0</v>
      </c>
      <c r="AM47">
        <v>0</v>
      </c>
      <c r="AN47">
        <v>7.1794871794871797</v>
      </c>
      <c r="AO47">
        <v>0</v>
      </c>
      <c r="AP47">
        <v>0</v>
      </c>
      <c r="AQ47">
        <v>0</v>
      </c>
      <c r="AR47">
        <v>0</v>
      </c>
      <c r="AS47">
        <v>0</v>
      </c>
      <c r="AT47">
        <v>0</v>
      </c>
      <c r="AU47">
        <v>0</v>
      </c>
      <c r="AV47">
        <v>0</v>
      </c>
      <c r="AW47">
        <v>0</v>
      </c>
      <c r="AX47">
        <v>0</v>
      </c>
      <c r="AY47">
        <v>0</v>
      </c>
      <c r="AZ47">
        <v>0</v>
      </c>
      <c r="BA47">
        <v>0</v>
      </c>
      <c r="BB47">
        <v>0</v>
      </c>
      <c r="BC47">
        <v>0</v>
      </c>
      <c r="BD47">
        <v>0.1</v>
      </c>
      <c r="BE47">
        <v>0</v>
      </c>
      <c r="BF47">
        <v>0</v>
      </c>
      <c r="BG47">
        <v>0</v>
      </c>
      <c r="BH47">
        <v>0</v>
      </c>
      <c r="BI47">
        <v>0</v>
      </c>
      <c r="BJ47">
        <v>0</v>
      </c>
      <c r="BK47">
        <v>0</v>
      </c>
      <c r="BL47">
        <v>0</v>
      </c>
      <c r="BM47">
        <v>0</v>
      </c>
      <c r="BN47">
        <v>0</v>
      </c>
      <c r="BO47">
        <v>0</v>
      </c>
      <c r="BP47">
        <v>0</v>
      </c>
      <c r="BQ47">
        <v>0</v>
      </c>
      <c r="BR47">
        <v>1.5599999999999999E-2</v>
      </c>
      <c r="BS47">
        <v>0</v>
      </c>
      <c r="BT47">
        <v>0</v>
      </c>
      <c r="BU47">
        <v>0</v>
      </c>
      <c r="BV47">
        <v>0</v>
      </c>
      <c r="BW47">
        <v>0</v>
      </c>
      <c r="BX47">
        <v>63.7</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1</v>
      </c>
      <c r="FS47">
        <v>0</v>
      </c>
      <c r="FT47">
        <v>0</v>
      </c>
      <c r="FU47">
        <v>0</v>
      </c>
      <c r="FV47">
        <v>0</v>
      </c>
      <c r="FW47">
        <v>0</v>
      </c>
      <c r="FX47">
        <v>0</v>
      </c>
      <c r="FY47">
        <v>3.7024504720842653</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0.251</v>
      </c>
      <c r="GV47">
        <v>0</v>
      </c>
      <c r="GW47">
        <v>0</v>
      </c>
      <c r="GX47">
        <v>0</v>
      </c>
      <c r="GY47">
        <v>0</v>
      </c>
      <c r="GZ47">
        <v>0</v>
      </c>
      <c r="HA47">
        <v>0</v>
      </c>
      <c r="HB47">
        <v>0</v>
      </c>
      <c r="HC47">
        <v>0</v>
      </c>
      <c r="HD47">
        <v>0</v>
      </c>
      <c r="HE47">
        <v>0</v>
      </c>
      <c r="HF47">
        <v>0</v>
      </c>
      <c r="HG47">
        <v>0</v>
      </c>
      <c r="HH47">
        <v>0</v>
      </c>
      <c r="HI47">
        <v>1.5599999999999999E-2</v>
      </c>
      <c r="HJ47">
        <v>0</v>
      </c>
      <c r="HK47">
        <v>0</v>
      </c>
      <c r="HL47">
        <v>0</v>
      </c>
      <c r="HM47">
        <v>0</v>
      </c>
      <c r="HN47">
        <v>0</v>
      </c>
      <c r="HO47">
        <v>63.7</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1</v>
      </c>
      <c r="LJ47">
        <v>1</v>
      </c>
      <c r="LK47">
        <v>0</v>
      </c>
      <c r="LL47">
        <v>0</v>
      </c>
      <c r="LM47">
        <v>1</v>
      </c>
      <c r="LN47">
        <v>0.95</v>
      </c>
      <c r="LO47">
        <v>0</v>
      </c>
      <c r="LP47">
        <v>1</v>
      </c>
      <c r="LQ47">
        <v>0.78</v>
      </c>
      <c r="LR47">
        <v>0</v>
      </c>
      <c r="LS47">
        <v>0</v>
      </c>
      <c r="LT47">
        <v>0</v>
      </c>
    </row>
    <row r="48" spans="1:332">
      <c r="A48" t="str">
        <v>CDM AMS II G</v>
      </c>
      <c r="B48" t="str">
        <v>AMS-II.G. ver. 9</v>
      </c>
      <c r="C48">
        <v>10471</v>
      </c>
      <c r="D48" t="str">
        <v>PoA 10471 CPA19</v>
      </c>
      <c r="E48" t="str">
        <v>MR1</v>
      </c>
      <c r="F48" t="str">
        <v>Domestic (2020)</v>
      </c>
      <c r="G48">
        <v>15314</v>
      </c>
      <c r="H48" t="str">
        <v>firewood</v>
      </c>
      <c r="I48">
        <v>15314</v>
      </c>
      <c r="J48">
        <v>0.85077777777777774</v>
      </c>
      <c r="K48">
        <v>0</v>
      </c>
      <c r="L48" t="str">
        <v>cdm_imp_firewood</v>
      </c>
      <c r="M48">
        <v>1</v>
      </c>
      <c r="N48" t="str">
        <v>Asia</v>
      </c>
      <c r="O48" t="str">
        <v>Myanmar</v>
      </c>
      <c r="P48" t="str">
        <v xml:space="preserve">Ayeyarwaddy </v>
      </c>
      <c r="Q48">
        <v>4.2</v>
      </c>
      <c r="R48">
        <v>0.61499999999999999</v>
      </c>
      <c r="S48">
        <v>0</v>
      </c>
      <c r="T48">
        <v>0.47</v>
      </c>
      <c r="U48">
        <v>18000</v>
      </c>
      <c r="V48">
        <v>0</v>
      </c>
      <c r="W48">
        <v>262</v>
      </c>
      <c r="X48">
        <v>0</v>
      </c>
      <c r="Y48">
        <v>4716000</v>
      </c>
      <c r="Z48">
        <v>1</v>
      </c>
      <c r="AA48">
        <v>0</v>
      </c>
      <c r="AB48">
        <v>0</v>
      </c>
      <c r="AC48">
        <v>0</v>
      </c>
      <c r="AD48">
        <v>0</v>
      </c>
      <c r="AE48">
        <v>0</v>
      </c>
      <c r="AF48">
        <v>0</v>
      </c>
      <c r="AG48">
        <v>0</v>
      </c>
      <c r="AH48">
        <v>0</v>
      </c>
      <c r="AI48">
        <v>0</v>
      </c>
      <c r="AJ48">
        <v>0</v>
      </c>
      <c r="AK48">
        <v>0</v>
      </c>
      <c r="AL48">
        <v>0</v>
      </c>
      <c r="AM48">
        <v>0</v>
      </c>
      <c r="AN48">
        <v>7.1794871794871797</v>
      </c>
      <c r="AO48">
        <v>0</v>
      </c>
      <c r="AP48">
        <v>0</v>
      </c>
      <c r="AQ48">
        <v>0</v>
      </c>
      <c r="AR48">
        <v>0</v>
      </c>
      <c r="AS48">
        <v>0</v>
      </c>
      <c r="AT48">
        <v>0</v>
      </c>
      <c r="AU48">
        <v>0</v>
      </c>
      <c r="AV48">
        <v>0</v>
      </c>
      <c r="AW48">
        <v>0</v>
      </c>
      <c r="AX48">
        <v>0</v>
      </c>
      <c r="AY48">
        <v>0</v>
      </c>
      <c r="AZ48">
        <v>0</v>
      </c>
      <c r="BA48">
        <v>0</v>
      </c>
      <c r="BB48">
        <v>0</v>
      </c>
      <c r="BC48">
        <v>0</v>
      </c>
      <c r="BD48">
        <v>0.1</v>
      </c>
      <c r="BE48">
        <v>0</v>
      </c>
      <c r="BF48">
        <v>0</v>
      </c>
      <c r="BG48">
        <v>0</v>
      </c>
      <c r="BH48">
        <v>0</v>
      </c>
      <c r="BI48">
        <v>0</v>
      </c>
      <c r="BJ48">
        <v>0</v>
      </c>
      <c r="BK48">
        <v>0</v>
      </c>
      <c r="BL48">
        <v>0</v>
      </c>
      <c r="BM48">
        <v>0</v>
      </c>
      <c r="BN48">
        <v>0</v>
      </c>
      <c r="BO48">
        <v>0</v>
      </c>
      <c r="BP48">
        <v>0</v>
      </c>
      <c r="BQ48">
        <v>0</v>
      </c>
      <c r="BR48">
        <v>1.5599999999999999E-2</v>
      </c>
      <c r="BS48">
        <v>0</v>
      </c>
      <c r="BT48">
        <v>0</v>
      </c>
      <c r="BU48">
        <v>0</v>
      </c>
      <c r="BV48">
        <v>0</v>
      </c>
      <c r="BW48">
        <v>0</v>
      </c>
      <c r="BX48">
        <v>63.7</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1</v>
      </c>
      <c r="FS48">
        <v>0</v>
      </c>
      <c r="FT48">
        <v>0</v>
      </c>
      <c r="FU48">
        <v>0</v>
      </c>
      <c r="FV48">
        <v>0</v>
      </c>
      <c r="FW48">
        <v>0</v>
      </c>
      <c r="FX48">
        <v>0</v>
      </c>
      <c r="FY48">
        <v>3.7024504720842653</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0.251</v>
      </c>
      <c r="GV48">
        <v>0</v>
      </c>
      <c r="GW48">
        <v>0</v>
      </c>
      <c r="GX48">
        <v>0</v>
      </c>
      <c r="GY48">
        <v>0</v>
      </c>
      <c r="GZ48">
        <v>0</v>
      </c>
      <c r="HA48">
        <v>0</v>
      </c>
      <c r="HB48">
        <v>0</v>
      </c>
      <c r="HC48">
        <v>0</v>
      </c>
      <c r="HD48">
        <v>0</v>
      </c>
      <c r="HE48">
        <v>0</v>
      </c>
      <c r="HF48">
        <v>0</v>
      </c>
      <c r="HG48">
        <v>0</v>
      </c>
      <c r="HH48">
        <v>0</v>
      </c>
      <c r="HI48">
        <v>1.5599999999999999E-2</v>
      </c>
      <c r="HJ48">
        <v>0</v>
      </c>
      <c r="HK48">
        <v>0</v>
      </c>
      <c r="HL48">
        <v>0</v>
      </c>
      <c r="HM48">
        <v>0</v>
      </c>
      <c r="HN48">
        <v>0</v>
      </c>
      <c r="HO48">
        <v>63.7</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1</v>
      </c>
      <c r="LJ48">
        <v>1</v>
      </c>
      <c r="LK48">
        <v>0</v>
      </c>
      <c r="LL48">
        <v>0</v>
      </c>
      <c r="LM48">
        <v>1</v>
      </c>
      <c r="LN48">
        <v>0.95</v>
      </c>
      <c r="LO48">
        <v>0</v>
      </c>
      <c r="LP48">
        <v>1</v>
      </c>
      <c r="LQ48">
        <v>0.78</v>
      </c>
      <c r="LR48">
        <v>0</v>
      </c>
      <c r="LS48">
        <v>0</v>
      </c>
      <c r="LT48">
        <v>0</v>
      </c>
    </row>
    <row r="49" spans="1:332">
      <c r="A49" t="str">
        <v>CDM AMS II G</v>
      </c>
      <c r="B49" t="str">
        <v>AMS-II.G. ver. 9</v>
      </c>
      <c r="C49">
        <v>10471</v>
      </c>
      <c r="D49" t="str">
        <v>PoA 10471 CPA18</v>
      </c>
      <c r="E49" t="str">
        <v>MR1</v>
      </c>
      <c r="F49" t="str">
        <v>Domestic (2020)</v>
      </c>
      <c r="G49">
        <v>15314</v>
      </c>
      <c r="H49" t="str">
        <v>firewood</v>
      </c>
      <c r="I49">
        <v>15314</v>
      </c>
      <c r="J49">
        <v>0.85077777777777774</v>
      </c>
      <c r="K49">
        <v>0</v>
      </c>
      <c r="L49" t="str">
        <v>cdm_imp_firewood</v>
      </c>
      <c r="M49">
        <v>1</v>
      </c>
      <c r="N49" t="str">
        <v>Asia</v>
      </c>
      <c r="O49" t="str">
        <v>Myanmar</v>
      </c>
      <c r="P49" t="str">
        <v xml:space="preserve">Ayeyarwaddy </v>
      </c>
      <c r="Q49">
        <v>4.2</v>
      </c>
      <c r="R49">
        <v>0.61499999999999999</v>
      </c>
      <c r="S49">
        <v>0</v>
      </c>
      <c r="T49">
        <v>0.47</v>
      </c>
      <c r="U49">
        <v>18000</v>
      </c>
      <c r="V49">
        <v>0</v>
      </c>
      <c r="W49">
        <v>262</v>
      </c>
      <c r="X49">
        <v>0</v>
      </c>
      <c r="Y49">
        <v>4716000</v>
      </c>
      <c r="Z49">
        <v>1</v>
      </c>
      <c r="AA49">
        <v>0</v>
      </c>
      <c r="AB49">
        <v>0</v>
      </c>
      <c r="AC49">
        <v>0</v>
      </c>
      <c r="AD49">
        <v>0</v>
      </c>
      <c r="AE49">
        <v>0</v>
      </c>
      <c r="AF49">
        <v>0</v>
      </c>
      <c r="AG49">
        <v>0</v>
      </c>
      <c r="AH49">
        <v>0</v>
      </c>
      <c r="AI49">
        <v>0</v>
      </c>
      <c r="AJ49">
        <v>0</v>
      </c>
      <c r="AK49">
        <v>0</v>
      </c>
      <c r="AL49">
        <v>0</v>
      </c>
      <c r="AM49">
        <v>0</v>
      </c>
      <c r="AN49">
        <v>7.1794871794871797</v>
      </c>
      <c r="AO49">
        <v>0</v>
      </c>
      <c r="AP49">
        <v>0</v>
      </c>
      <c r="AQ49">
        <v>0</v>
      </c>
      <c r="AR49">
        <v>0</v>
      </c>
      <c r="AS49">
        <v>0</v>
      </c>
      <c r="AT49">
        <v>0</v>
      </c>
      <c r="AU49">
        <v>0</v>
      </c>
      <c r="AV49">
        <v>0</v>
      </c>
      <c r="AW49">
        <v>0</v>
      </c>
      <c r="AX49">
        <v>0</v>
      </c>
      <c r="AY49">
        <v>0</v>
      </c>
      <c r="AZ49">
        <v>0</v>
      </c>
      <c r="BA49">
        <v>0</v>
      </c>
      <c r="BB49">
        <v>0</v>
      </c>
      <c r="BC49">
        <v>0</v>
      </c>
      <c r="BD49">
        <v>0.1</v>
      </c>
      <c r="BE49">
        <v>0</v>
      </c>
      <c r="BF49">
        <v>0</v>
      </c>
      <c r="BG49">
        <v>0</v>
      </c>
      <c r="BH49">
        <v>0</v>
      </c>
      <c r="BI49">
        <v>0</v>
      </c>
      <c r="BJ49">
        <v>0</v>
      </c>
      <c r="BK49">
        <v>0</v>
      </c>
      <c r="BL49">
        <v>0</v>
      </c>
      <c r="BM49">
        <v>0</v>
      </c>
      <c r="BN49">
        <v>0</v>
      </c>
      <c r="BO49">
        <v>0</v>
      </c>
      <c r="BP49">
        <v>0</v>
      </c>
      <c r="BQ49">
        <v>0</v>
      </c>
      <c r="BR49">
        <v>1.5599999999999999E-2</v>
      </c>
      <c r="BS49">
        <v>0</v>
      </c>
      <c r="BT49">
        <v>0</v>
      </c>
      <c r="BU49">
        <v>0</v>
      </c>
      <c r="BV49">
        <v>0</v>
      </c>
      <c r="BW49">
        <v>0</v>
      </c>
      <c r="BX49">
        <v>63.7</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1</v>
      </c>
      <c r="FS49">
        <v>0</v>
      </c>
      <c r="FT49">
        <v>0</v>
      </c>
      <c r="FU49">
        <v>0</v>
      </c>
      <c r="FV49">
        <v>0</v>
      </c>
      <c r="FW49">
        <v>0</v>
      </c>
      <c r="FX49">
        <v>0</v>
      </c>
      <c r="FY49">
        <v>3.7024504720842653</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0.251</v>
      </c>
      <c r="GV49">
        <v>0</v>
      </c>
      <c r="GW49">
        <v>0</v>
      </c>
      <c r="GX49">
        <v>0</v>
      </c>
      <c r="GY49">
        <v>0</v>
      </c>
      <c r="GZ49">
        <v>0</v>
      </c>
      <c r="HA49">
        <v>0</v>
      </c>
      <c r="HB49">
        <v>0</v>
      </c>
      <c r="HC49">
        <v>0</v>
      </c>
      <c r="HD49">
        <v>0</v>
      </c>
      <c r="HE49">
        <v>0</v>
      </c>
      <c r="HF49">
        <v>0</v>
      </c>
      <c r="HG49">
        <v>0</v>
      </c>
      <c r="HH49">
        <v>0</v>
      </c>
      <c r="HI49">
        <v>1.5599999999999999E-2</v>
      </c>
      <c r="HJ49">
        <v>0</v>
      </c>
      <c r="HK49">
        <v>0</v>
      </c>
      <c r="HL49">
        <v>0</v>
      </c>
      <c r="HM49">
        <v>0</v>
      </c>
      <c r="HN49">
        <v>0</v>
      </c>
      <c r="HO49">
        <v>63.7</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1</v>
      </c>
      <c r="LJ49">
        <v>1</v>
      </c>
      <c r="LK49">
        <v>0</v>
      </c>
      <c r="LL49">
        <v>0</v>
      </c>
      <c r="LM49">
        <v>1</v>
      </c>
      <c r="LN49">
        <v>0.95</v>
      </c>
      <c r="LO49">
        <v>0</v>
      </c>
      <c r="LP49">
        <v>1</v>
      </c>
      <c r="LQ49">
        <v>0.78</v>
      </c>
      <c r="LR49">
        <v>0</v>
      </c>
      <c r="LS49">
        <v>0</v>
      </c>
      <c r="LT49">
        <v>0</v>
      </c>
    </row>
    <row r="50" spans="1:332">
      <c r="A50" t="str">
        <v>CDM AMS II G</v>
      </c>
      <c r="B50" t="str">
        <v>AMS-II.G. ver. 9</v>
      </c>
      <c r="C50">
        <v>10471</v>
      </c>
      <c r="D50" t="str">
        <v>PoA 10471 CPA17</v>
      </c>
      <c r="E50" t="str">
        <v>MR1</v>
      </c>
      <c r="F50" t="str">
        <v>Domestic (2020)</v>
      </c>
      <c r="G50">
        <v>15314</v>
      </c>
      <c r="H50" t="str">
        <v>firewood</v>
      </c>
      <c r="I50">
        <v>15314</v>
      </c>
      <c r="J50">
        <v>0.85077777777777774</v>
      </c>
      <c r="K50">
        <v>0</v>
      </c>
      <c r="L50" t="str">
        <v>cdm_imp_firewood</v>
      </c>
      <c r="M50">
        <v>1</v>
      </c>
      <c r="N50" t="str">
        <v>Asia</v>
      </c>
      <c r="O50" t="str">
        <v>Myanmar</v>
      </c>
      <c r="P50" t="str">
        <v xml:space="preserve">Ayeyarwaddy </v>
      </c>
      <c r="Q50">
        <v>4.2</v>
      </c>
      <c r="R50">
        <v>0.61499999999999999</v>
      </c>
      <c r="S50">
        <v>0</v>
      </c>
      <c r="T50">
        <v>0.47</v>
      </c>
      <c r="U50">
        <v>18000</v>
      </c>
      <c r="V50">
        <v>0</v>
      </c>
      <c r="W50">
        <v>262</v>
      </c>
      <c r="X50">
        <v>0</v>
      </c>
      <c r="Y50">
        <v>4716000</v>
      </c>
      <c r="Z50">
        <v>1</v>
      </c>
      <c r="AA50">
        <v>0</v>
      </c>
      <c r="AB50">
        <v>0</v>
      </c>
      <c r="AC50">
        <v>0</v>
      </c>
      <c r="AD50">
        <v>0</v>
      </c>
      <c r="AE50">
        <v>0</v>
      </c>
      <c r="AF50">
        <v>0</v>
      </c>
      <c r="AG50">
        <v>0</v>
      </c>
      <c r="AH50">
        <v>0</v>
      </c>
      <c r="AI50">
        <v>0</v>
      </c>
      <c r="AJ50">
        <v>0</v>
      </c>
      <c r="AK50">
        <v>0</v>
      </c>
      <c r="AL50">
        <v>0</v>
      </c>
      <c r="AM50">
        <v>0</v>
      </c>
      <c r="AN50">
        <v>7.1794871794871797</v>
      </c>
      <c r="AO50">
        <v>0</v>
      </c>
      <c r="AP50">
        <v>0</v>
      </c>
      <c r="AQ50">
        <v>0</v>
      </c>
      <c r="AR50">
        <v>0</v>
      </c>
      <c r="AS50">
        <v>0</v>
      </c>
      <c r="AT50">
        <v>0</v>
      </c>
      <c r="AU50">
        <v>0</v>
      </c>
      <c r="AV50">
        <v>0</v>
      </c>
      <c r="AW50">
        <v>0</v>
      </c>
      <c r="AX50">
        <v>0</v>
      </c>
      <c r="AY50">
        <v>0</v>
      </c>
      <c r="AZ50">
        <v>0</v>
      </c>
      <c r="BA50">
        <v>0</v>
      </c>
      <c r="BB50">
        <v>0</v>
      </c>
      <c r="BC50">
        <v>0</v>
      </c>
      <c r="BD50">
        <v>0.1</v>
      </c>
      <c r="BE50">
        <v>0</v>
      </c>
      <c r="BF50">
        <v>0</v>
      </c>
      <c r="BG50">
        <v>0</v>
      </c>
      <c r="BH50">
        <v>0</v>
      </c>
      <c r="BI50">
        <v>0</v>
      </c>
      <c r="BJ50">
        <v>0</v>
      </c>
      <c r="BK50">
        <v>0</v>
      </c>
      <c r="BL50">
        <v>0</v>
      </c>
      <c r="BM50">
        <v>0</v>
      </c>
      <c r="BN50">
        <v>0</v>
      </c>
      <c r="BO50">
        <v>0</v>
      </c>
      <c r="BP50">
        <v>0</v>
      </c>
      <c r="BQ50">
        <v>0</v>
      </c>
      <c r="BR50">
        <v>1.5599999999999999E-2</v>
      </c>
      <c r="BS50">
        <v>0</v>
      </c>
      <c r="BT50">
        <v>0</v>
      </c>
      <c r="BU50">
        <v>0</v>
      </c>
      <c r="BV50">
        <v>0</v>
      </c>
      <c r="BW50">
        <v>0</v>
      </c>
      <c r="BX50">
        <v>63.7</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1</v>
      </c>
      <c r="FS50">
        <v>0</v>
      </c>
      <c r="FT50">
        <v>0</v>
      </c>
      <c r="FU50">
        <v>0</v>
      </c>
      <c r="FV50">
        <v>0</v>
      </c>
      <c r="FW50">
        <v>0</v>
      </c>
      <c r="FX50">
        <v>0</v>
      </c>
      <c r="FY50">
        <v>3.7024504720842653</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0.251</v>
      </c>
      <c r="GV50">
        <v>0</v>
      </c>
      <c r="GW50">
        <v>0</v>
      </c>
      <c r="GX50">
        <v>0</v>
      </c>
      <c r="GY50">
        <v>0</v>
      </c>
      <c r="GZ50">
        <v>0</v>
      </c>
      <c r="HA50">
        <v>0</v>
      </c>
      <c r="HB50">
        <v>0</v>
      </c>
      <c r="HC50">
        <v>0</v>
      </c>
      <c r="HD50">
        <v>0</v>
      </c>
      <c r="HE50">
        <v>0</v>
      </c>
      <c r="HF50">
        <v>0</v>
      </c>
      <c r="HG50">
        <v>0</v>
      </c>
      <c r="HH50">
        <v>0</v>
      </c>
      <c r="HI50">
        <v>1.5599999999999999E-2</v>
      </c>
      <c r="HJ50">
        <v>0</v>
      </c>
      <c r="HK50">
        <v>0</v>
      </c>
      <c r="HL50">
        <v>0</v>
      </c>
      <c r="HM50">
        <v>0</v>
      </c>
      <c r="HN50">
        <v>0</v>
      </c>
      <c r="HO50">
        <v>63.7</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1</v>
      </c>
      <c r="LJ50">
        <v>1</v>
      </c>
      <c r="LK50">
        <v>0</v>
      </c>
      <c r="LL50">
        <v>0</v>
      </c>
      <c r="LM50">
        <v>1</v>
      </c>
      <c r="LN50">
        <v>0.95</v>
      </c>
      <c r="LO50">
        <v>0</v>
      </c>
      <c r="LP50">
        <v>1</v>
      </c>
      <c r="LQ50">
        <v>0.78</v>
      </c>
      <c r="LR50">
        <v>0</v>
      </c>
      <c r="LS50">
        <v>0</v>
      </c>
      <c r="LT50">
        <v>0</v>
      </c>
    </row>
    <row r="51" spans="1:332">
      <c r="A51" t="str">
        <v>CDM AMS II G</v>
      </c>
      <c r="B51" t="str">
        <v>AMS-II.G. ver. 9</v>
      </c>
      <c r="C51">
        <v>10471</v>
      </c>
      <c r="D51" t="str">
        <v>PoA 10471 CPA16</v>
      </c>
      <c r="E51" t="str">
        <v>MR1</v>
      </c>
      <c r="F51" t="str">
        <v>Domestic (2020)</v>
      </c>
      <c r="G51">
        <v>15314</v>
      </c>
      <c r="H51" t="str">
        <v>firewood</v>
      </c>
      <c r="I51">
        <v>15314</v>
      </c>
      <c r="J51">
        <v>0.85077777777777774</v>
      </c>
      <c r="K51">
        <v>0</v>
      </c>
      <c r="L51" t="str">
        <v>cdm_imp_firewood</v>
      </c>
      <c r="M51">
        <v>1</v>
      </c>
      <c r="N51" t="str">
        <v>Asia</v>
      </c>
      <c r="O51" t="str">
        <v>Myanmar</v>
      </c>
      <c r="P51" t="str">
        <v xml:space="preserve">Ayeyarwaddy </v>
      </c>
      <c r="Q51">
        <v>4.2</v>
      </c>
      <c r="R51">
        <v>0.61499999999999999</v>
      </c>
      <c r="S51">
        <v>0</v>
      </c>
      <c r="T51">
        <v>0.47</v>
      </c>
      <c r="U51">
        <v>18000</v>
      </c>
      <c r="V51">
        <v>0</v>
      </c>
      <c r="W51">
        <v>262</v>
      </c>
      <c r="X51">
        <v>0</v>
      </c>
      <c r="Y51">
        <v>4716000</v>
      </c>
      <c r="Z51">
        <v>1</v>
      </c>
      <c r="AA51">
        <v>0</v>
      </c>
      <c r="AB51">
        <v>0</v>
      </c>
      <c r="AC51">
        <v>0</v>
      </c>
      <c r="AD51">
        <v>0</v>
      </c>
      <c r="AE51">
        <v>0</v>
      </c>
      <c r="AF51">
        <v>0</v>
      </c>
      <c r="AG51">
        <v>0</v>
      </c>
      <c r="AH51">
        <v>0</v>
      </c>
      <c r="AI51">
        <v>0</v>
      </c>
      <c r="AJ51">
        <v>0</v>
      </c>
      <c r="AK51">
        <v>0</v>
      </c>
      <c r="AL51">
        <v>0</v>
      </c>
      <c r="AM51">
        <v>0</v>
      </c>
      <c r="AN51">
        <v>7.1794871794871797</v>
      </c>
      <c r="AO51">
        <v>0</v>
      </c>
      <c r="AP51">
        <v>0</v>
      </c>
      <c r="AQ51">
        <v>0</v>
      </c>
      <c r="AR51">
        <v>0</v>
      </c>
      <c r="AS51">
        <v>0</v>
      </c>
      <c r="AT51">
        <v>0</v>
      </c>
      <c r="AU51">
        <v>0</v>
      </c>
      <c r="AV51">
        <v>0</v>
      </c>
      <c r="AW51">
        <v>0</v>
      </c>
      <c r="AX51">
        <v>0</v>
      </c>
      <c r="AY51">
        <v>0</v>
      </c>
      <c r="AZ51">
        <v>0</v>
      </c>
      <c r="BA51">
        <v>0</v>
      </c>
      <c r="BB51">
        <v>0</v>
      </c>
      <c r="BC51">
        <v>0</v>
      </c>
      <c r="BD51">
        <v>0.1</v>
      </c>
      <c r="BE51">
        <v>0</v>
      </c>
      <c r="BF51">
        <v>0</v>
      </c>
      <c r="BG51">
        <v>0</v>
      </c>
      <c r="BH51">
        <v>0</v>
      </c>
      <c r="BI51">
        <v>0</v>
      </c>
      <c r="BJ51">
        <v>0</v>
      </c>
      <c r="BK51">
        <v>0</v>
      </c>
      <c r="BL51">
        <v>0</v>
      </c>
      <c r="BM51">
        <v>0</v>
      </c>
      <c r="BN51">
        <v>0</v>
      </c>
      <c r="BO51">
        <v>0</v>
      </c>
      <c r="BP51">
        <v>0</v>
      </c>
      <c r="BQ51">
        <v>0</v>
      </c>
      <c r="BR51">
        <v>1.5599999999999999E-2</v>
      </c>
      <c r="BS51">
        <v>0</v>
      </c>
      <c r="BT51">
        <v>0</v>
      </c>
      <c r="BU51">
        <v>0</v>
      </c>
      <c r="BV51">
        <v>0</v>
      </c>
      <c r="BW51">
        <v>0</v>
      </c>
      <c r="BX51">
        <v>63.7</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0</v>
      </c>
      <c r="FT51">
        <v>0</v>
      </c>
      <c r="FU51">
        <v>0</v>
      </c>
      <c r="FV51">
        <v>0</v>
      </c>
      <c r="FW51">
        <v>0</v>
      </c>
      <c r="FX51">
        <v>0</v>
      </c>
      <c r="FY51">
        <v>3.7024504720842653</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0.251</v>
      </c>
      <c r="GV51">
        <v>0</v>
      </c>
      <c r="GW51">
        <v>0</v>
      </c>
      <c r="GX51">
        <v>0</v>
      </c>
      <c r="GY51">
        <v>0</v>
      </c>
      <c r="GZ51">
        <v>0</v>
      </c>
      <c r="HA51">
        <v>0</v>
      </c>
      <c r="HB51">
        <v>0</v>
      </c>
      <c r="HC51">
        <v>0</v>
      </c>
      <c r="HD51">
        <v>0</v>
      </c>
      <c r="HE51">
        <v>0</v>
      </c>
      <c r="HF51">
        <v>0</v>
      </c>
      <c r="HG51">
        <v>0</v>
      </c>
      <c r="HH51">
        <v>0</v>
      </c>
      <c r="HI51">
        <v>1.5599999999999999E-2</v>
      </c>
      <c r="HJ51">
        <v>0</v>
      </c>
      <c r="HK51">
        <v>0</v>
      </c>
      <c r="HL51">
        <v>0</v>
      </c>
      <c r="HM51">
        <v>0</v>
      </c>
      <c r="HN51">
        <v>0</v>
      </c>
      <c r="HO51">
        <v>63.7</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1</v>
      </c>
      <c r="LJ51">
        <v>1</v>
      </c>
      <c r="LK51">
        <v>0</v>
      </c>
      <c r="LL51">
        <v>0</v>
      </c>
      <c r="LM51">
        <v>1</v>
      </c>
      <c r="LN51">
        <v>0.95</v>
      </c>
      <c r="LO51">
        <v>0</v>
      </c>
      <c r="LP51">
        <v>1</v>
      </c>
      <c r="LQ51">
        <v>0.78</v>
      </c>
      <c r="LR51">
        <v>0</v>
      </c>
      <c r="LS51">
        <v>0</v>
      </c>
      <c r="LT51">
        <v>0</v>
      </c>
    </row>
    <row r="52" spans="1:332">
      <c r="A52" t="str">
        <v>CDM AMS II G</v>
      </c>
      <c r="B52" t="str">
        <v>AMS-II.G. ver. 9</v>
      </c>
      <c r="C52">
        <v>10471</v>
      </c>
      <c r="D52" t="str">
        <v>PoA 10471 CPA15</v>
      </c>
      <c r="E52" t="str">
        <v>MR1</v>
      </c>
      <c r="F52" t="str">
        <v>Domestic (2020)</v>
      </c>
      <c r="G52">
        <v>15314</v>
      </c>
      <c r="H52" t="str">
        <v>firewood</v>
      </c>
      <c r="I52">
        <v>15314</v>
      </c>
      <c r="J52">
        <v>0.85077777777777774</v>
      </c>
      <c r="K52">
        <v>0</v>
      </c>
      <c r="L52" t="str">
        <v>cdm_imp_firewood</v>
      </c>
      <c r="M52">
        <v>1</v>
      </c>
      <c r="N52" t="str">
        <v>Asia</v>
      </c>
      <c r="O52" t="str">
        <v>Myanmar</v>
      </c>
      <c r="P52" t="str">
        <v xml:space="preserve">Ayeyarwaddy </v>
      </c>
      <c r="Q52">
        <v>4.2</v>
      </c>
      <c r="R52">
        <v>0.61499999999999999</v>
      </c>
      <c r="S52">
        <v>0</v>
      </c>
      <c r="T52">
        <v>0.47</v>
      </c>
      <c r="U52">
        <v>18000</v>
      </c>
      <c r="V52">
        <v>0</v>
      </c>
      <c r="W52">
        <v>262</v>
      </c>
      <c r="X52">
        <v>0</v>
      </c>
      <c r="Y52">
        <v>4716000</v>
      </c>
      <c r="Z52">
        <v>1</v>
      </c>
      <c r="AA52">
        <v>0</v>
      </c>
      <c r="AB52">
        <v>0</v>
      </c>
      <c r="AC52">
        <v>0</v>
      </c>
      <c r="AD52">
        <v>0</v>
      </c>
      <c r="AE52">
        <v>0</v>
      </c>
      <c r="AF52">
        <v>0</v>
      </c>
      <c r="AG52">
        <v>0</v>
      </c>
      <c r="AH52">
        <v>0</v>
      </c>
      <c r="AI52">
        <v>0</v>
      </c>
      <c r="AJ52">
        <v>0</v>
      </c>
      <c r="AK52">
        <v>0</v>
      </c>
      <c r="AL52">
        <v>0</v>
      </c>
      <c r="AM52">
        <v>0</v>
      </c>
      <c r="AN52">
        <v>7.1794871794871797</v>
      </c>
      <c r="AO52">
        <v>0</v>
      </c>
      <c r="AP52">
        <v>0</v>
      </c>
      <c r="AQ52">
        <v>0</v>
      </c>
      <c r="AR52">
        <v>0</v>
      </c>
      <c r="AS52">
        <v>0</v>
      </c>
      <c r="AT52">
        <v>0</v>
      </c>
      <c r="AU52">
        <v>0</v>
      </c>
      <c r="AV52">
        <v>0</v>
      </c>
      <c r="AW52">
        <v>0</v>
      </c>
      <c r="AX52">
        <v>0</v>
      </c>
      <c r="AY52">
        <v>0</v>
      </c>
      <c r="AZ52">
        <v>0</v>
      </c>
      <c r="BA52">
        <v>0</v>
      </c>
      <c r="BB52">
        <v>0</v>
      </c>
      <c r="BC52">
        <v>0</v>
      </c>
      <c r="BD52">
        <v>0.1</v>
      </c>
      <c r="BE52">
        <v>0</v>
      </c>
      <c r="BF52">
        <v>0</v>
      </c>
      <c r="BG52">
        <v>0</v>
      </c>
      <c r="BH52">
        <v>0</v>
      </c>
      <c r="BI52">
        <v>0</v>
      </c>
      <c r="BJ52">
        <v>0</v>
      </c>
      <c r="BK52">
        <v>0</v>
      </c>
      <c r="BL52">
        <v>0</v>
      </c>
      <c r="BM52">
        <v>0</v>
      </c>
      <c r="BN52">
        <v>0</v>
      </c>
      <c r="BO52">
        <v>0</v>
      </c>
      <c r="BP52">
        <v>0</v>
      </c>
      <c r="BQ52">
        <v>0</v>
      </c>
      <c r="BR52">
        <v>1.5599999999999999E-2</v>
      </c>
      <c r="BS52">
        <v>0</v>
      </c>
      <c r="BT52">
        <v>0</v>
      </c>
      <c r="BU52">
        <v>0</v>
      </c>
      <c r="BV52">
        <v>0</v>
      </c>
      <c r="BW52">
        <v>0</v>
      </c>
      <c r="BX52">
        <v>63.7</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3.7024504720842653</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0.251</v>
      </c>
      <c r="GV52">
        <v>0</v>
      </c>
      <c r="GW52">
        <v>0</v>
      </c>
      <c r="GX52">
        <v>0</v>
      </c>
      <c r="GY52">
        <v>0</v>
      </c>
      <c r="GZ52">
        <v>0</v>
      </c>
      <c r="HA52">
        <v>0</v>
      </c>
      <c r="HB52">
        <v>0</v>
      </c>
      <c r="HC52">
        <v>0</v>
      </c>
      <c r="HD52">
        <v>0</v>
      </c>
      <c r="HE52">
        <v>0</v>
      </c>
      <c r="HF52">
        <v>0</v>
      </c>
      <c r="HG52">
        <v>0</v>
      </c>
      <c r="HH52">
        <v>0</v>
      </c>
      <c r="HI52">
        <v>1.5599999999999999E-2</v>
      </c>
      <c r="HJ52">
        <v>0</v>
      </c>
      <c r="HK52">
        <v>0</v>
      </c>
      <c r="HL52">
        <v>0</v>
      </c>
      <c r="HM52">
        <v>0</v>
      </c>
      <c r="HN52">
        <v>0</v>
      </c>
      <c r="HO52">
        <v>63.7</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1</v>
      </c>
      <c r="LJ52">
        <v>1</v>
      </c>
      <c r="LK52">
        <v>0</v>
      </c>
      <c r="LL52">
        <v>0</v>
      </c>
      <c r="LM52">
        <v>1</v>
      </c>
      <c r="LN52">
        <v>0.95</v>
      </c>
      <c r="LO52">
        <v>0</v>
      </c>
      <c r="LP52">
        <v>1</v>
      </c>
      <c r="LQ52">
        <v>0.78</v>
      </c>
      <c r="LR52">
        <v>0</v>
      </c>
      <c r="LS52">
        <v>0</v>
      </c>
      <c r="LT52">
        <v>0</v>
      </c>
    </row>
    <row r="53" spans="1:332">
      <c r="A53" t="str">
        <v>CDM AMS II G</v>
      </c>
      <c r="B53" t="str">
        <v>AMS-II.G. ver. 9</v>
      </c>
      <c r="C53">
        <v>10471</v>
      </c>
      <c r="D53" t="str">
        <v>PoA 10471 CPA14</v>
      </c>
      <c r="E53" t="str">
        <v>MR1</v>
      </c>
      <c r="F53" t="str">
        <v>Domestic (2020)</v>
      </c>
      <c r="G53">
        <v>15314</v>
      </c>
      <c r="H53" t="str">
        <v>firewood</v>
      </c>
      <c r="I53">
        <v>15314</v>
      </c>
      <c r="J53">
        <v>0.85077777777777774</v>
      </c>
      <c r="K53">
        <v>0</v>
      </c>
      <c r="L53" t="str">
        <v>cdm_imp_firewood</v>
      </c>
      <c r="M53">
        <v>1</v>
      </c>
      <c r="N53" t="str">
        <v>Asia</v>
      </c>
      <c r="O53" t="str">
        <v>Myanmar</v>
      </c>
      <c r="P53" t="str">
        <v xml:space="preserve">Ayeyarwaddy </v>
      </c>
      <c r="Q53">
        <v>4.2</v>
      </c>
      <c r="R53">
        <v>0.61499999999999999</v>
      </c>
      <c r="S53">
        <v>0</v>
      </c>
      <c r="T53">
        <v>0.47</v>
      </c>
      <c r="U53">
        <v>18000</v>
      </c>
      <c r="V53">
        <v>0</v>
      </c>
      <c r="W53">
        <v>262</v>
      </c>
      <c r="X53">
        <v>0</v>
      </c>
      <c r="Y53">
        <v>4716000</v>
      </c>
      <c r="Z53">
        <v>1</v>
      </c>
      <c r="AA53">
        <v>0</v>
      </c>
      <c r="AB53">
        <v>0</v>
      </c>
      <c r="AC53">
        <v>0</v>
      </c>
      <c r="AD53">
        <v>0</v>
      </c>
      <c r="AE53">
        <v>0</v>
      </c>
      <c r="AF53">
        <v>0</v>
      </c>
      <c r="AG53">
        <v>0</v>
      </c>
      <c r="AH53">
        <v>0</v>
      </c>
      <c r="AI53">
        <v>0</v>
      </c>
      <c r="AJ53">
        <v>0</v>
      </c>
      <c r="AK53">
        <v>0</v>
      </c>
      <c r="AL53">
        <v>0</v>
      </c>
      <c r="AM53">
        <v>0</v>
      </c>
      <c r="AN53">
        <v>7.1794871794871797</v>
      </c>
      <c r="AO53">
        <v>0</v>
      </c>
      <c r="AP53">
        <v>0</v>
      </c>
      <c r="AQ53">
        <v>0</v>
      </c>
      <c r="AR53">
        <v>0</v>
      </c>
      <c r="AS53">
        <v>0</v>
      </c>
      <c r="AT53">
        <v>0</v>
      </c>
      <c r="AU53">
        <v>0</v>
      </c>
      <c r="AV53">
        <v>0</v>
      </c>
      <c r="AW53">
        <v>0</v>
      </c>
      <c r="AX53">
        <v>0</v>
      </c>
      <c r="AY53">
        <v>0</v>
      </c>
      <c r="AZ53">
        <v>0</v>
      </c>
      <c r="BA53">
        <v>0</v>
      </c>
      <c r="BB53">
        <v>0</v>
      </c>
      <c r="BC53">
        <v>0</v>
      </c>
      <c r="BD53">
        <v>0.1</v>
      </c>
      <c r="BE53">
        <v>0</v>
      </c>
      <c r="BF53">
        <v>0</v>
      </c>
      <c r="BG53">
        <v>0</v>
      </c>
      <c r="BH53">
        <v>0</v>
      </c>
      <c r="BI53">
        <v>0</v>
      </c>
      <c r="BJ53">
        <v>0</v>
      </c>
      <c r="BK53">
        <v>0</v>
      </c>
      <c r="BL53">
        <v>0</v>
      </c>
      <c r="BM53">
        <v>0</v>
      </c>
      <c r="BN53">
        <v>0</v>
      </c>
      <c r="BO53">
        <v>0</v>
      </c>
      <c r="BP53">
        <v>0</v>
      </c>
      <c r="BQ53">
        <v>0</v>
      </c>
      <c r="BR53">
        <v>1.5599999999999999E-2</v>
      </c>
      <c r="BS53">
        <v>0</v>
      </c>
      <c r="BT53">
        <v>0</v>
      </c>
      <c r="BU53">
        <v>0</v>
      </c>
      <c r="BV53">
        <v>0</v>
      </c>
      <c r="BW53">
        <v>0</v>
      </c>
      <c r="BX53">
        <v>63.7</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0</v>
      </c>
      <c r="FT53">
        <v>0</v>
      </c>
      <c r="FU53">
        <v>0</v>
      </c>
      <c r="FV53">
        <v>0</v>
      </c>
      <c r="FW53">
        <v>0</v>
      </c>
      <c r="FX53">
        <v>0</v>
      </c>
      <c r="FY53">
        <v>3.7024504720842653</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0.251</v>
      </c>
      <c r="GV53">
        <v>0</v>
      </c>
      <c r="GW53">
        <v>0</v>
      </c>
      <c r="GX53">
        <v>0</v>
      </c>
      <c r="GY53">
        <v>0</v>
      </c>
      <c r="GZ53">
        <v>0</v>
      </c>
      <c r="HA53">
        <v>0</v>
      </c>
      <c r="HB53">
        <v>0</v>
      </c>
      <c r="HC53">
        <v>0</v>
      </c>
      <c r="HD53">
        <v>0</v>
      </c>
      <c r="HE53">
        <v>0</v>
      </c>
      <c r="HF53">
        <v>0</v>
      </c>
      <c r="HG53">
        <v>0</v>
      </c>
      <c r="HH53">
        <v>0</v>
      </c>
      <c r="HI53">
        <v>1.5599999999999999E-2</v>
      </c>
      <c r="HJ53">
        <v>0</v>
      </c>
      <c r="HK53">
        <v>0</v>
      </c>
      <c r="HL53">
        <v>0</v>
      </c>
      <c r="HM53">
        <v>0</v>
      </c>
      <c r="HN53">
        <v>0</v>
      </c>
      <c r="HO53">
        <v>63.7</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1</v>
      </c>
      <c r="LJ53">
        <v>1</v>
      </c>
      <c r="LK53">
        <v>0</v>
      </c>
      <c r="LL53">
        <v>0</v>
      </c>
      <c r="LM53">
        <v>1</v>
      </c>
      <c r="LN53">
        <v>0.95</v>
      </c>
      <c r="LO53">
        <v>0</v>
      </c>
      <c r="LP53">
        <v>1</v>
      </c>
      <c r="LQ53">
        <v>0.78</v>
      </c>
      <c r="LR53">
        <v>0</v>
      </c>
      <c r="LS53">
        <v>0</v>
      </c>
      <c r="LT53">
        <v>0</v>
      </c>
    </row>
    <row r="54" spans="1:332">
      <c r="A54" t="str">
        <v>CDM AMS II G</v>
      </c>
      <c r="B54" t="str">
        <v>AMS-II.G. ver. 9</v>
      </c>
      <c r="C54">
        <v>10471</v>
      </c>
      <c r="D54" t="str">
        <v>PoA 10471 CPA13</v>
      </c>
      <c r="E54" t="str">
        <v>MR1</v>
      </c>
      <c r="F54" t="str">
        <v>Domestic (2020)</v>
      </c>
      <c r="G54">
        <v>15314</v>
      </c>
      <c r="H54" t="str">
        <v>firewood</v>
      </c>
      <c r="I54">
        <v>15314</v>
      </c>
      <c r="J54">
        <v>0.85077777777777774</v>
      </c>
      <c r="K54">
        <v>0</v>
      </c>
      <c r="L54" t="str">
        <v>cdm_imp_firewood</v>
      </c>
      <c r="M54">
        <v>1</v>
      </c>
      <c r="N54" t="str">
        <v>Asia</v>
      </c>
      <c r="O54" t="str">
        <v>Myanmar</v>
      </c>
      <c r="P54" t="str">
        <v xml:space="preserve">Ayeyarwaddy </v>
      </c>
      <c r="Q54">
        <v>4.2</v>
      </c>
      <c r="R54">
        <v>0.61499999999999999</v>
      </c>
      <c r="S54">
        <v>0</v>
      </c>
      <c r="T54">
        <v>0.47</v>
      </c>
      <c r="U54">
        <v>18000</v>
      </c>
      <c r="V54">
        <v>0</v>
      </c>
      <c r="W54">
        <v>262</v>
      </c>
      <c r="X54">
        <v>0</v>
      </c>
      <c r="Y54">
        <v>4716000</v>
      </c>
      <c r="Z54">
        <v>1</v>
      </c>
      <c r="AA54">
        <v>0</v>
      </c>
      <c r="AB54">
        <v>0</v>
      </c>
      <c r="AC54">
        <v>0</v>
      </c>
      <c r="AD54">
        <v>0</v>
      </c>
      <c r="AE54">
        <v>0</v>
      </c>
      <c r="AF54">
        <v>0</v>
      </c>
      <c r="AG54">
        <v>0</v>
      </c>
      <c r="AH54">
        <v>0</v>
      </c>
      <c r="AI54">
        <v>0</v>
      </c>
      <c r="AJ54">
        <v>0</v>
      </c>
      <c r="AK54">
        <v>0</v>
      </c>
      <c r="AL54">
        <v>0</v>
      </c>
      <c r="AM54">
        <v>0</v>
      </c>
      <c r="AN54">
        <v>7.1794871794871797</v>
      </c>
      <c r="AO54">
        <v>0</v>
      </c>
      <c r="AP54">
        <v>0</v>
      </c>
      <c r="AQ54">
        <v>0</v>
      </c>
      <c r="AR54">
        <v>0</v>
      </c>
      <c r="AS54">
        <v>0</v>
      </c>
      <c r="AT54">
        <v>0</v>
      </c>
      <c r="AU54">
        <v>0</v>
      </c>
      <c r="AV54">
        <v>0</v>
      </c>
      <c r="AW54">
        <v>0</v>
      </c>
      <c r="AX54">
        <v>0</v>
      </c>
      <c r="AY54">
        <v>0</v>
      </c>
      <c r="AZ54">
        <v>0</v>
      </c>
      <c r="BA54">
        <v>0</v>
      </c>
      <c r="BB54">
        <v>0</v>
      </c>
      <c r="BC54">
        <v>0</v>
      </c>
      <c r="BD54">
        <v>0.1</v>
      </c>
      <c r="BE54">
        <v>0</v>
      </c>
      <c r="BF54">
        <v>0</v>
      </c>
      <c r="BG54">
        <v>0</v>
      </c>
      <c r="BH54">
        <v>0</v>
      </c>
      <c r="BI54">
        <v>0</v>
      </c>
      <c r="BJ54">
        <v>0</v>
      </c>
      <c r="BK54">
        <v>0</v>
      </c>
      <c r="BL54">
        <v>0</v>
      </c>
      <c r="BM54">
        <v>0</v>
      </c>
      <c r="BN54">
        <v>0</v>
      </c>
      <c r="BO54">
        <v>0</v>
      </c>
      <c r="BP54">
        <v>0</v>
      </c>
      <c r="BQ54">
        <v>0</v>
      </c>
      <c r="BR54">
        <v>1.5599999999999999E-2</v>
      </c>
      <c r="BS54">
        <v>0</v>
      </c>
      <c r="BT54">
        <v>0</v>
      </c>
      <c r="BU54">
        <v>0</v>
      </c>
      <c r="BV54">
        <v>0</v>
      </c>
      <c r="BW54">
        <v>0</v>
      </c>
      <c r="BX54">
        <v>63.7</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1</v>
      </c>
      <c r="FS54">
        <v>0</v>
      </c>
      <c r="FT54">
        <v>0</v>
      </c>
      <c r="FU54">
        <v>0</v>
      </c>
      <c r="FV54">
        <v>0</v>
      </c>
      <c r="FW54">
        <v>0</v>
      </c>
      <c r="FX54">
        <v>0</v>
      </c>
      <c r="FY54">
        <v>3.7024504720842653</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0.251</v>
      </c>
      <c r="GV54">
        <v>0</v>
      </c>
      <c r="GW54">
        <v>0</v>
      </c>
      <c r="GX54">
        <v>0</v>
      </c>
      <c r="GY54">
        <v>0</v>
      </c>
      <c r="GZ54">
        <v>0</v>
      </c>
      <c r="HA54">
        <v>0</v>
      </c>
      <c r="HB54">
        <v>0</v>
      </c>
      <c r="HC54">
        <v>0</v>
      </c>
      <c r="HD54">
        <v>0</v>
      </c>
      <c r="HE54">
        <v>0</v>
      </c>
      <c r="HF54">
        <v>0</v>
      </c>
      <c r="HG54">
        <v>0</v>
      </c>
      <c r="HH54">
        <v>0</v>
      </c>
      <c r="HI54">
        <v>1.5599999999999999E-2</v>
      </c>
      <c r="HJ54">
        <v>0</v>
      </c>
      <c r="HK54">
        <v>0</v>
      </c>
      <c r="HL54">
        <v>0</v>
      </c>
      <c r="HM54">
        <v>0</v>
      </c>
      <c r="HN54">
        <v>0</v>
      </c>
      <c r="HO54">
        <v>63.7</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1</v>
      </c>
      <c r="LJ54">
        <v>1</v>
      </c>
      <c r="LK54">
        <v>0</v>
      </c>
      <c r="LL54">
        <v>0</v>
      </c>
      <c r="LM54">
        <v>1</v>
      </c>
      <c r="LN54">
        <v>0.95</v>
      </c>
      <c r="LO54">
        <v>0</v>
      </c>
      <c r="LP54">
        <v>1</v>
      </c>
      <c r="LQ54">
        <v>0.78</v>
      </c>
      <c r="LR54">
        <v>0</v>
      </c>
      <c r="LS54">
        <v>0</v>
      </c>
      <c r="LT54">
        <v>0</v>
      </c>
    </row>
    <row r="55" spans="1:332">
      <c r="A55" t="str">
        <v>CDM AMS II G</v>
      </c>
      <c r="B55" t="str">
        <v>AMS-II.G. ver. 9</v>
      </c>
      <c r="C55">
        <v>10471</v>
      </c>
      <c r="D55" t="str">
        <v>PoA 10471 CPA12</v>
      </c>
      <c r="E55" t="str">
        <v>MR1</v>
      </c>
      <c r="F55" t="str">
        <v>Domestic (2020)</v>
      </c>
      <c r="G55">
        <v>15314</v>
      </c>
      <c r="H55" t="str">
        <v>firewood</v>
      </c>
      <c r="I55">
        <v>15314</v>
      </c>
      <c r="J55">
        <v>0.85077777777777774</v>
      </c>
      <c r="K55">
        <v>0</v>
      </c>
      <c r="L55" t="str">
        <v>cdm_imp_firewood</v>
      </c>
      <c r="M55">
        <v>1</v>
      </c>
      <c r="N55" t="str">
        <v>Asia</v>
      </c>
      <c r="O55" t="str">
        <v>Myanmar</v>
      </c>
      <c r="P55" t="str">
        <v xml:space="preserve">Ayeyarwaddy </v>
      </c>
      <c r="Q55">
        <v>4.2</v>
      </c>
      <c r="R55">
        <v>0.61499999999999999</v>
      </c>
      <c r="S55">
        <v>0</v>
      </c>
      <c r="T55">
        <v>0.47</v>
      </c>
      <c r="U55">
        <v>18000</v>
      </c>
      <c r="V55">
        <v>0</v>
      </c>
      <c r="W55">
        <v>262</v>
      </c>
      <c r="X55">
        <v>0</v>
      </c>
      <c r="Y55">
        <v>4716000</v>
      </c>
      <c r="Z55">
        <v>1</v>
      </c>
      <c r="AA55">
        <v>0</v>
      </c>
      <c r="AB55">
        <v>0</v>
      </c>
      <c r="AC55">
        <v>0</v>
      </c>
      <c r="AD55">
        <v>0</v>
      </c>
      <c r="AE55">
        <v>0</v>
      </c>
      <c r="AF55">
        <v>0</v>
      </c>
      <c r="AG55">
        <v>0</v>
      </c>
      <c r="AH55">
        <v>0</v>
      </c>
      <c r="AI55">
        <v>0</v>
      </c>
      <c r="AJ55">
        <v>0</v>
      </c>
      <c r="AK55">
        <v>0</v>
      </c>
      <c r="AL55">
        <v>0</v>
      </c>
      <c r="AM55">
        <v>0</v>
      </c>
      <c r="AN55">
        <v>7.1794871794871797</v>
      </c>
      <c r="AO55">
        <v>0</v>
      </c>
      <c r="AP55">
        <v>0</v>
      </c>
      <c r="AQ55">
        <v>0</v>
      </c>
      <c r="AR55">
        <v>0</v>
      </c>
      <c r="AS55">
        <v>0</v>
      </c>
      <c r="AT55">
        <v>0</v>
      </c>
      <c r="AU55">
        <v>0</v>
      </c>
      <c r="AV55">
        <v>0</v>
      </c>
      <c r="AW55">
        <v>0</v>
      </c>
      <c r="AX55">
        <v>0</v>
      </c>
      <c r="AY55">
        <v>0</v>
      </c>
      <c r="AZ55">
        <v>0</v>
      </c>
      <c r="BA55">
        <v>0</v>
      </c>
      <c r="BB55">
        <v>0</v>
      </c>
      <c r="BC55">
        <v>0</v>
      </c>
      <c r="BD55">
        <v>0.1</v>
      </c>
      <c r="BE55">
        <v>0</v>
      </c>
      <c r="BF55">
        <v>0</v>
      </c>
      <c r="BG55">
        <v>0</v>
      </c>
      <c r="BH55">
        <v>0</v>
      </c>
      <c r="BI55">
        <v>0</v>
      </c>
      <c r="BJ55">
        <v>0</v>
      </c>
      <c r="BK55">
        <v>0</v>
      </c>
      <c r="BL55">
        <v>0</v>
      </c>
      <c r="BM55">
        <v>0</v>
      </c>
      <c r="BN55">
        <v>0</v>
      </c>
      <c r="BO55">
        <v>0</v>
      </c>
      <c r="BP55">
        <v>0</v>
      </c>
      <c r="BQ55">
        <v>0</v>
      </c>
      <c r="BR55">
        <v>1.5599999999999999E-2</v>
      </c>
      <c r="BS55">
        <v>0</v>
      </c>
      <c r="BT55">
        <v>0</v>
      </c>
      <c r="BU55">
        <v>0</v>
      </c>
      <c r="BV55">
        <v>0</v>
      </c>
      <c r="BW55">
        <v>0</v>
      </c>
      <c r="BX55">
        <v>63.7</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1</v>
      </c>
      <c r="FS55">
        <v>0</v>
      </c>
      <c r="FT55">
        <v>0</v>
      </c>
      <c r="FU55">
        <v>0</v>
      </c>
      <c r="FV55">
        <v>0</v>
      </c>
      <c r="FW55">
        <v>0</v>
      </c>
      <c r="FX55">
        <v>0</v>
      </c>
      <c r="FY55">
        <v>3.7024504720842653</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0.251</v>
      </c>
      <c r="GV55">
        <v>0</v>
      </c>
      <c r="GW55">
        <v>0</v>
      </c>
      <c r="GX55">
        <v>0</v>
      </c>
      <c r="GY55">
        <v>0</v>
      </c>
      <c r="GZ55">
        <v>0</v>
      </c>
      <c r="HA55">
        <v>0</v>
      </c>
      <c r="HB55">
        <v>0</v>
      </c>
      <c r="HC55">
        <v>0</v>
      </c>
      <c r="HD55">
        <v>0</v>
      </c>
      <c r="HE55">
        <v>0</v>
      </c>
      <c r="HF55">
        <v>0</v>
      </c>
      <c r="HG55">
        <v>0</v>
      </c>
      <c r="HH55">
        <v>0</v>
      </c>
      <c r="HI55">
        <v>1.5599999999999999E-2</v>
      </c>
      <c r="HJ55">
        <v>0</v>
      </c>
      <c r="HK55">
        <v>0</v>
      </c>
      <c r="HL55">
        <v>0</v>
      </c>
      <c r="HM55">
        <v>0</v>
      </c>
      <c r="HN55">
        <v>0</v>
      </c>
      <c r="HO55">
        <v>63.7</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1</v>
      </c>
      <c r="LJ55">
        <v>1</v>
      </c>
      <c r="LK55">
        <v>0</v>
      </c>
      <c r="LL55">
        <v>0</v>
      </c>
      <c r="LM55">
        <v>1</v>
      </c>
      <c r="LN55">
        <v>0.95</v>
      </c>
      <c r="LO55">
        <v>0</v>
      </c>
      <c r="LP55">
        <v>1</v>
      </c>
      <c r="LQ55">
        <v>0.78</v>
      </c>
      <c r="LR55">
        <v>0</v>
      </c>
      <c r="LS55">
        <v>0</v>
      </c>
      <c r="LT55">
        <v>0</v>
      </c>
    </row>
    <row r="56" spans="1:332">
      <c r="A56" t="str">
        <v>CDM AMS II G</v>
      </c>
      <c r="B56" t="str">
        <v>AMS-II.G. ver. 9</v>
      </c>
      <c r="C56">
        <v>10471</v>
      </c>
      <c r="D56" t="str">
        <v>PoA 10471 CPA11</v>
      </c>
      <c r="E56" t="str">
        <v>MR1</v>
      </c>
      <c r="F56" t="str">
        <v>Domestic (2020)</v>
      </c>
      <c r="G56">
        <v>15314</v>
      </c>
      <c r="H56" t="str">
        <v>firewood</v>
      </c>
      <c r="I56">
        <v>15314</v>
      </c>
      <c r="J56">
        <v>0.85077777777777774</v>
      </c>
      <c r="K56">
        <v>0</v>
      </c>
      <c r="L56" t="str">
        <v>cdm_imp_firewood</v>
      </c>
      <c r="M56">
        <v>1</v>
      </c>
      <c r="N56" t="str">
        <v>Asia</v>
      </c>
      <c r="O56" t="str">
        <v>Myanmar</v>
      </c>
      <c r="P56" t="str">
        <v xml:space="preserve">Ayeyarwaddy </v>
      </c>
      <c r="Q56">
        <v>4.2</v>
      </c>
      <c r="R56">
        <v>0.61499999999999999</v>
      </c>
      <c r="S56">
        <v>0</v>
      </c>
      <c r="T56">
        <v>0.47</v>
      </c>
      <c r="U56">
        <v>18000</v>
      </c>
      <c r="V56">
        <v>0</v>
      </c>
      <c r="W56">
        <v>262</v>
      </c>
      <c r="X56">
        <v>0</v>
      </c>
      <c r="Y56">
        <v>4716000</v>
      </c>
      <c r="Z56">
        <v>1</v>
      </c>
      <c r="AA56">
        <v>0</v>
      </c>
      <c r="AB56">
        <v>0</v>
      </c>
      <c r="AC56">
        <v>0</v>
      </c>
      <c r="AD56">
        <v>0</v>
      </c>
      <c r="AE56">
        <v>0</v>
      </c>
      <c r="AF56">
        <v>0</v>
      </c>
      <c r="AG56">
        <v>0</v>
      </c>
      <c r="AH56">
        <v>0</v>
      </c>
      <c r="AI56">
        <v>0</v>
      </c>
      <c r="AJ56">
        <v>0</v>
      </c>
      <c r="AK56">
        <v>0</v>
      </c>
      <c r="AL56">
        <v>0</v>
      </c>
      <c r="AM56">
        <v>0</v>
      </c>
      <c r="AN56">
        <v>7.1794871794871797</v>
      </c>
      <c r="AO56">
        <v>0</v>
      </c>
      <c r="AP56">
        <v>0</v>
      </c>
      <c r="AQ56">
        <v>0</v>
      </c>
      <c r="AR56">
        <v>0</v>
      </c>
      <c r="AS56">
        <v>0</v>
      </c>
      <c r="AT56">
        <v>0</v>
      </c>
      <c r="AU56">
        <v>0</v>
      </c>
      <c r="AV56">
        <v>0</v>
      </c>
      <c r="AW56">
        <v>0</v>
      </c>
      <c r="AX56">
        <v>0</v>
      </c>
      <c r="AY56">
        <v>0</v>
      </c>
      <c r="AZ56">
        <v>0</v>
      </c>
      <c r="BA56">
        <v>0</v>
      </c>
      <c r="BB56">
        <v>0</v>
      </c>
      <c r="BC56">
        <v>0</v>
      </c>
      <c r="BD56">
        <v>0.1</v>
      </c>
      <c r="BE56">
        <v>0</v>
      </c>
      <c r="BF56">
        <v>0</v>
      </c>
      <c r="BG56">
        <v>0</v>
      </c>
      <c r="BH56">
        <v>0</v>
      </c>
      <c r="BI56">
        <v>0</v>
      </c>
      <c r="BJ56">
        <v>0</v>
      </c>
      <c r="BK56">
        <v>0</v>
      </c>
      <c r="BL56">
        <v>0</v>
      </c>
      <c r="BM56">
        <v>0</v>
      </c>
      <c r="BN56">
        <v>0</v>
      </c>
      <c r="BO56">
        <v>0</v>
      </c>
      <c r="BP56">
        <v>0</v>
      </c>
      <c r="BQ56">
        <v>0</v>
      </c>
      <c r="BR56">
        <v>1.5599999999999999E-2</v>
      </c>
      <c r="BS56">
        <v>0</v>
      </c>
      <c r="BT56">
        <v>0</v>
      </c>
      <c r="BU56">
        <v>0</v>
      </c>
      <c r="BV56">
        <v>0</v>
      </c>
      <c r="BW56">
        <v>0</v>
      </c>
      <c r="BX56">
        <v>63.7</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0</v>
      </c>
      <c r="FT56">
        <v>0</v>
      </c>
      <c r="FU56">
        <v>0</v>
      </c>
      <c r="FV56">
        <v>0</v>
      </c>
      <c r="FW56">
        <v>0</v>
      </c>
      <c r="FX56">
        <v>0</v>
      </c>
      <c r="FY56">
        <v>3.7024504720842653</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0.251</v>
      </c>
      <c r="GV56">
        <v>0</v>
      </c>
      <c r="GW56">
        <v>0</v>
      </c>
      <c r="GX56">
        <v>0</v>
      </c>
      <c r="GY56">
        <v>0</v>
      </c>
      <c r="GZ56">
        <v>0</v>
      </c>
      <c r="HA56">
        <v>0</v>
      </c>
      <c r="HB56">
        <v>0</v>
      </c>
      <c r="HC56">
        <v>0</v>
      </c>
      <c r="HD56">
        <v>0</v>
      </c>
      <c r="HE56">
        <v>0</v>
      </c>
      <c r="HF56">
        <v>0</v>
      </c>
      <c r="HG56">
        <v>0</v>
      </c>
      <c r="HH56">
        <v>0</v>
      </c>
      <c r="HI56">
        <v>1.5599999999999999E-2</v>
      </c>
      <c r="HJ56">
        <v>0</v>
      </c>
      <c r="HK56">
        <v>0</v>
      </c>
      <c r="HL56">
        <v>0</v>
      </c>
      <c r="HM56">
        <v>0</v>
      </c>
      <c r="HN56">
        <v>0</v>
      </c>
      <c r="HO56">
        <v>63.7</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1</v>
      </c>
      <c r="LJ56">
        <v>1</v>
      </c>
      <c r="LK56">
        <v>0</v>
      </c>
      <c r="LL56">
        <v>0</v>
      </c>
      <c r="LM56">
        <v>1</v>
      </c>
      <c r="LN56">
        <v>0.95</v>
      </c>
      <c r="LO56">
        <v>0</v>
      </c>
      <c r="LP56">
        <v>1</v>
      </c>
      <c r="LQ56">
        <v>0.78</v>
      </c>
      <c r="LR56">
        <v>0</v>
      </c>
      <c r="LS56">
        <v>0</v>
      </c>
      <c r="LT56">
        <v>0</v>
      </c>
    </row>
    <row r="57" spans="1:332">
      <c r="A57" t="str">
        <v>CDM AMS II G</v>
      </c>
      <c r="B57" t="str">
        <v>AMS-II.G. ver. 11</v>
      </c>
      <c r="C57">
        <v>8480</v>
      </c>
      <c r="D57" t="str">
        <v>PoA 8480 CPA3</v>
      </c>
      <c r="E57" t="str">
        <v>MR1</v>
      </c>
      <c r="F57" t="str">
        <v>Domestic (2018)</v>
      </c>
      <c r="G57">
        <v>754</v>
      </c>
      <c r="H57" t="str">
        <v>firewood</v>
      </c>
      <c r="I57">
        <v>754</v>
      </c>
      <c r="J57">
        <v>0.21096810296586457</v>
      </c>
      <c r="K57">
        <v>0</v>
      </c>
      <c r="L57" t="str">
        <v>cdm_imp_firewood</v>
      </c>
      <c r="M57">
        <v>1</v>
      </c>
      <c r="N57" t="str">
        <v>Central America</v>
      </c>
      <c r="O57" t="str">
        <v>Guatemala</v>
      </c>
      <c r="P57" t="str">
        <v>Guatemala tot</v>
      </c>
      <c r="Q57">
        <v>4.8</v>
      </c>
      <c r="R57">
        <v>0.91300000000000003</v>
      </c>
      <c r="S57">
        <v>0</v>
      </c>
      <c r="T57">
        <v>0.42</v>
      </c>
      <c r="U57">
        <v>3574</v>
      </c>
      <c r="V57">
        <v>0</v>
      </c>
      <c r="W57">
        <v>39</v>
      </c>
      <c r="X57">
        <v>0</v>
      </c>
      <c r="Y57">
        <v>139386</v>
      </c>
      <c r="Z57">
        <v>1</v>
      </c>
      <c r="AA57">
        <v>0</v>
      </c>
      <c r="AB57">
        <v>0</v>
      </c>
      <c r="AC57">
        <v>0</v>
      </c>
      <c r="AD57">
        <v>0</v>
      </c>
      <c r="AE57">
        <v>0</v>
      </c>
      <c r="AF57">
        <v>0</v>
      </c>
      <c r="AG57">
        <v>0</v>
      </c>
      <c r="AH57">
        <v>0</v>
      </c>
      <c r="AI57">
        <v>0</v>
      </c>
      <c r="AJ57">
        <v>0</v>
      </c>
      <c r="AK57">
        <v>0</v>
      </c>
      <c r="AL57">
        <v>0</v>
      </c>
      <c r="AM57">
        <v>0</v>
      </c>
      <c r="AN57">
        <v>8.2051282051282044</v>
      </c>
      <c r="AO57">
        <v>0</v>
      </c>
      <c r="AP57">
        <v>0</v>
      </c>
      <c r="AQ57">
        <v>0</v>
      </c>
      <c r="AR57">
        <v>0</v>
      </c>
      <c r="AS57">
        <v>0</v>
      </c>
      <c r="AT57">
        <v>0</v>
      </c>
      <c r="AU57">
        <v>0</v>
      </c>
      <c r="AV57">
        <v>0</v>
      </c>
      <c r="AW57">
        <v>0</v>
      </c>
      <c r="AX57">
        <v>0</v>
      </c>
      <c r="AY57">
        <v>0</v>
      </c>
      <c r="AZ57">
        <v>0</v>
      </c>
      <c r="BA57">
        <v>0</v>
      </c>
      <c r="BB57">
        <v>0</v>
      </c>
      <c r="BC57">
        <v>0</v>
      </c>
      <c r="BD57">
        <v>0.1</v>
      </c>
      <c r="BE57">
        <v>0</v>
      </c>
      <c r="BF57">
        <v>0</v>
      </c>
      <c r="BG57">
        <v>0</v>
      </c>
      <c r="BH57">
        <v>0</v>
      </c>
      <c r="BI57">
        <v>0</v>
      </c>
      <c r="BJ57">
        <v>0</v>
      </c>
      <c r="BK57">
        <v>0</v>
      </c>
      <c r="BL57">
        <v>0</v>
      </c>
      <c r="BM57">
        <v>0</v>
      </c>
      <c r="BN57">
        <v>0</v>
      </c>
      <c r="BO57">
        <v>0</v>
      </c>
      <c r="BP57">
        <v>0</v>
      </c>
      <c r="BQ57">
        <v>0</v>
      </c>
      <c r="BR57">
        <v>1.4999999999999999E-2</v>
      </c>
      <c r="BS57">
        <v>0</v>
      </c>
      <c r="BT57">
        <v>0</v>
      </c>
      <c r="BU57">
        <v>0</v>
      </c>
      <c r="BV57">
        <v>0</v>
      </c>
      <c r="BW57">
        <v>0</v>
      </c>
      <c r="BX57">
        <v>81.599999999999994</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0</v>
      </c>
      <c r="FT57">
        <v>0</v>
      </c>
      <c r="FU57">
        <v>0</v>
      </c>
      <c r="FV57">
        <v>0</v>
      </c>
      <c r="FW57">
        <v>0</v>
      </c>
      <c r="FX57">
        <v>0</v>
      </c>
      <c r="FY57">
        <v>7.1649392760605792</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0.25390000000000001</v>
      </c>
      <c r="GV57">
        <v>0</v>
      </c>
      <c r="GW57">
        <v>0</v>
      </c>
      <c r="GX57">
        <v>0</v>
      </c>
      <c r="GY57">
        <v>0</v>
      </c>
      <c r="GZ57">
        <v>0</v>
      </c>
      <c r="HA57">
        <v>0</v>
      </c>
      <c r="HB57">
        <v>0</v>
      </c>
      <c r="HC57">
        <v>0</v>
      </c>
      <c r="HD57">
        <v>0</v>
      </c>
      <c r="HE57">
        <v>0</v>
      </c>
      <c r="HF57">
        <v>0</v>
      </c>
      <c r="HG57">
        <v>0</v>
      </c>
      <c r="HH57">
        <v>0</v>
      </c>
      <c r="HI57">
        <v>1.4999999999999999E-2</v>
      </c>
      <c r="HJ57">
        <v>0</v>
      </c>
      <c r="HK57">
        <v>0</v>
      </c>
      <c r="HL57">
        <v>0</v>
      </c>
      <c r="HM57">
        <v>0</v>
      </c>
      <c r="HN57">
        <v>0</v>
      </c>
      <c r="HO57">
        <v>81.599999999999994</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0.97929490766648009</v>
      </c>
      <c r="LJ57">
        <v>0.47989999999999999</v>
      </c>
      <c r="LK57">
        <v>0</v>
      </c>
      <c r="LL57">
        <v>0</v>
      </c>
      <c r="LM57">
        <v>1</v>
      </c>
      <c r="LN57">
        <v>0.95</v>
      </c>
      <c r="LO57">
        <v>0</v>
      </c>
      <c r="LP57">
        <v>1</v>
      </c>
      <c r="LQ57">
        <v>0.78</v>
      </c>
      <c r="LR57">
        <v>0</v>
      </c>
      <c r="LS57">
        <v>3.7013805751547474E-2</v>
      </c>
      <c r="LT57">
        <v>0</v>
      </c>
    </row>
    <row r="58" spans="1:332">
      <c r="A58" t="str">
        <v>CDM AMS II G</v>
      </c>
      <c r="B58" t="str">
        <v>AMS-II.G. ver. 11</v>
      </c>
      <c r="C58">
        <v>8480</v>
      </c>
      <c r="D58" t="str">
        <v>PoA 8480 CPA3</v>
      </c>
      <c r="E58" t="str">
        <v>MR2</v>
      </c>
      <c r="F58" t="str">
        <v>Domestic (2019)</v>
      </c>
      <c r="G58">
        <v>65738</v>
      </c>
      <c r="H58" t="str">
        <v>firewood</v>
      </c>
      <c r="I58">
        <v>65738</v>
      </c>
      <c r="J58">
        <v>2.999270006387444</v>
      </c>
      <c r="K58">
        <v>0</v>
      </c>
      <c r="L58" t="str">
        <v>cdm_imp_firewood</v>
      </c>
      <c r="M58">
        <v>1</v>
      </c>
      <c r="N58" t="str">
        <v>Central America</v>
      </c>
      <c r="O58" t="str">
        <v>Guatemala</v>
      </c>
      <c r="P58" t="str">
        <v>Guatemala tot</v>
      </c>
      <c r="Q58">
        <v>4.8</v>
      </c>
      <c r="R58">
        <v>0.91300000000000003</v>
      </c>
      <c r="S58">
        <v>0</v>
      </c>
      <c r="T58">
        <v>0.42</v>
      </c>
      <c r="U58">
        <v>21918</v>
      </c>
      <c r="V58">
        <v>0</v>
      </c>
      <c r="W58">
        <v>334</v>
      </c>
      <c r="X58">
        <v>0</v>
      </c>
      <c r="Y58">
        <v>7320612</v>
      </c>
      <c r="Z58">
        <v>1</v>
      </c>
      <c r="AA58">
        <v>0</v>
      </c>
      <c r="AB58">
        <v>0</v>
      </c>
      <c r="AC58">
        <v>0</v>
      </c>
      <c r="AD58">
        <v>0</v>
      </c>
      <c r="AE58">
        <v>0</v>
      </c>
      <c r="AF58">
        <v>0</v>
      </c>
      <c r="AG58">
        <v>0</v>
      </c>
      <c r="AH58">
        <v>0</v>
      </c>
      <c r="AI58">
        <v>0</v>
      </c>
      <c r="AJ58">
        <v>0</v>
      </c>
      <c r="AK58">
        <v>0</v>
      </c>
      <c r="AL58">
        <v>0</v>
      </c>
      <c r="AM58">
        <v>0</v>
      </c>
      <c r="AN58">
        <v>8.2051282051282044</v>
      </c>
      <c r="AO58">
        <v>0</v>
      </c>
      <c r="AP58">
        <v>0</v>
      </c>
      <c r="AQ58">
        <v>0</v>
      </c>
      <c r="AR58">
        <v>0</v>
      </c>
      <c r="AS58">
        <v>0</v>
      </c>
      <c r="AT58">
        <v>0</v>
      </c>
      <c r="AU58">
        <v>0</v>
      </c>
      <c r="AV58">
        <v>0</v>
      </c>
      <c r="AW58">
        <v>0</v>
      </c>
      <c r="AX58">
        <v>0</v>
      </c>
      <c r="AY58">
        <v>0</v>
      </c>
      <c r="AZ58">
        <v>0</v>
      </c>
      <c r="BA58">
        <v>0</v>
      </c>
      <c r="BB58">
        <v>0</v>
      </c>
      <c r="BC58">
        <v>0</v>
      </c>
      <c r="BD58">
        <v>0.1</v>
      </c>
      <c r="BE58">
        <v>0</v>
      </c>
      <c r="BF58">
        <v>0</v>
      </c>
      <c r="BG58">
        <v>0</v>
      </c>
      <c r="BH58">
        <v>0</v>
      </c>
      <c r="BI58">
        <v>0</v>
      </c>
      <c r="BJ58">
        <v>0</v>
      </c>
      <c r="BK58">
        <v>0</v>
      </c>
      <c r="BL58">
        <v>0</v>
      </c>
      <c r="BM58">
        <v>0</v>
      </c>
      <c r="BN58">
        <v>0</v>
      </c>
      <c r="BO58">
        <v>0</v>
      </c>
      <c r="BP58">
        <v>0</v>
      </c>
      <c r="BQ58">
        <v>0</v>
      </c>
      <c r="BR58">
        <v>1.4999999999999999E-2</v>
      </c>
      <c r="BS58">
        <v>0</v>
      </c>
      <c r="BT58">
        <v>0</v>
      </c>
      <c r="BU58">
        <v>0</v>
      </c>
      <c r="BV58">
        <v>0</v>
      </c>
      <c r="BW58">
        <v>0</v>
      </c>
      <c r="BX58">
        <v>81.599999999999994</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0</v>
      </c>
      <c r="FU58">
        <v>0</v>
      </c>
      <c r="FV58">
        <v>0</v>
      </c>
      <c r="FW58">
        <v>0</v>
      </c>
      <c r="FX58">
        <v>0</v>
      </c>
      <c r="FY58">
        <v>6.4970645792563602</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0.28000000000000003</v>
      </c>
      <c r="GV58">
        <v>0</v>
      </c>
      <c r="GW58">
        <v>0</v>
      </c>
      <c r="GX58">
        <v>0</v>
      </c>
      <c r="GY58">
        <v>0</v>
      </c>
      <c r="GZ58">
        <v>0</v>
      </c>
      <c r="HA58">
        <v>0</v>
      </c>
      <c r="HB58">
        <v>0</v>
      </c>
      <c r="HC58">
        <v>0</v>
      </c>
      <c r="HD58">
        <v>0</v>
      </c>
      <c r="HE58">
        <v>0</v>
      </c>
      <c r="HF58">
        <v>0</v>
      </c>
      <c r="HG58">
        <v>0</v>
      </c>
      <c r="HH58">
        <v>0</v>
      </c>
      <c r="HI58">
        <v>1.4999999999999999E-2</v>
      </c>
      <c r="HJ58">
        <v>0</v>
      </c>
      <c r="HK58">
        <v>0</v>
      </c>
      <c r="HL58">
        <v>0</v>
      </c>
      <c r="HM58">
        <v>0</v>
      </c>
      <c r="HN58">
        <v>0</v>
      </c>
      <c r="HO58">
        <v>81.599999999999994</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0.98780000000000001</v>
      </c>
      <c r="LJ58">
        <v>0.74</v>
      </c>
      <c r="LK58">
        <v>0</v>
      </c>
      <c r="LL58">
        <v>0</v>
      </c>
      <c r="LM58">
        <v>1</v>
      </c>
      <c r="LN58">
        <v>0.95</v>
      </c>
      <c r="LO58">
        <v>0</v>
      </c>
      <c r="LP58">
        <v>1</v>
      </c>
      <c r="LQ58">
        <v>0.78</v>
      </c>
      <c r="LR58">
        <v>0</v>
      </c>
      <c r="LS58">
        <v>3.3115018212384641E-3</v>
      </c>
      <c r="LT58">
        <v>0</v>
      </c>
    </row>
    <row r="59" spans="1:332">
      <c r="A59" t="str">
        <v>CDM AMS II G</v>
      </c>
      <c r="B59" t="str">
        <v>AMS-II.G. ver. 11</v>
      </c>
      <c r="C59">
        <v>8480</v>
      </c>
      <c r="D59" t="str">
        <v>PoA 8480 CPA3</v>
      </c>
      <c r="E59" t="str">
        <v>MR3</v>
      </c>
      <c r="F59" t="str">
        <v>Domestic (2020)</v>
      </c>
      <c r="G59">
        <v>123331</v>
      </c>
      <c r="H59" t="str">
        <v>firewood</v>
      </c>
      <c r="I59">
        <v>123331</v>
      </c>
      <c r="J59">
        <v>3.8118065214031835</v>
      </c>
      <c r="K59">
        <v>0</v>
      </c>
      <c r="L59" t="str">
        <v>cdm_imp_firewood</v>
      </c>
      <c r="M59">
        <v>1</v>
      </c>
      <c r="N59" t="str">
        <v>Central America</v>
      </c>
      <c r="O59" t="str">
        <v>Guatemala</v>
      </c>
      <c r="P59" t="str">
        <v>Guatemala tot</v>
      </c>
      <c r="Q59">
        <v>4.8</v>
      </c>
      <c r="R59">
        <v>0.91300000000000003</v>
      </c>
      <c r="S59">
        <v>0</v>
      </c>
      <c r="T59">
        <v>0.42</v>
      </c>
      <c r="U59">
        <v>32355</v>
      </c>
      <c r="V59">
        <v>0</v>
      </c>
      <c r="W59">
        <v>366</v>
      </c>
      <c r="X59">
        <v>0</v>
      </c>
      <c r="Y59">
        <v>11841930</v>
      </c>
      <c r="Z59">
        <v>1</v>
      </c>
      <c r="AA59">
        <v>0</v>
      </c>
      <c r="AB59">
        <v>0</v>
      </c>
      <c r="AC59">
        <v>0</v>
      </c>
      <c r="AD59">
        <v>0</v>
      </c>
      <c r="AE59">
        <v>0</v>
      </c>
      <c r="AF59">
        <v>0</v>
      </c>
      <c r="AG59">
        <v>0</v>
      </c>
      <c r="AH59">
        <v>0</v>
      </c>
      <c r="AI59">
        <v>0</v>
      </c>
      <c r="AJ59">
        <v>0</v>
      </c>
      <c r="AK59">
        <v>0</v>
      </c>
      <c r="AL59">
        <v>0</v>
      </c>
      <c r="AM59">
        <v>0</v>
      </c>
      <c r="AN59">
        <v>8.2051282051282044</v>
      </c>
      <c r="AO59">
        <v>0</v>
      </c>
      <c r="AP59">
        <v>0</v>
      </c>
      <c r="AQ59">
        <v>0</v>
      </c>
      <c r="AR59">
        <v>0</v>
      </c>
      <c r="AS59">
        <v>0</v>
      </c>
      <c r="AT59">
        <v>0</v>
      </c>
      <c r="AU59">
        <v>0</v>
      </c>
      <c r="AV59">
        <v>0</v>
      </c>
      <c r="AW59">
        <v>0</v>
      </c>
      <c r="AX59">
        <v>0</v>
      </c>
      <c r="AY59">
        <v>0</v>
      </c>
      <c r="AZ59">
        <v>0</v>
      </c>
      <c r="BA59">
        <v>0</v>
      </c>
      <c r="BB59">
        <v>0</v>
      </c>
      <c r="BC59">
        <v>0</v>
      </c>
      <c r="BD59">
        <v>0.1</v>
      </c>
      <c r="BE59">
        <v>0</v>
      </c>
      <c r="BF59">
        <v>0</v>
      </c>
      <c r="BG59">
        <v>0</v>
      </c>
      <c r="BH59">
        <v>0</v>
      </c>
      <c r="BI59">
        <v>0</v>
      </c>
      <c r="BJ59">
        <v>0</v>
      </c>
      <c r="BK59">
        <v>0</v>
      </c>
      <c r="BL59">
        <v>0</v>
      </c>
      <c r="BM59">
        <v>0</v>
      </c>
      <c r="BN59">
        <v>0</v>
      </c>
      <c r="BO59">
        <v>0</v>
      </c>
      <c r="BP59">
        <v>0</v>
      </c>
      <c r="BQ59">
        <v>0</v>
      </c>
      <c r="BR59">
        <v>1.4999999999999999E-2</v>
      </c>
      <c r="BS59">
        <v>0</v>
      </c>
      <c r="BT59">
        <v>0</v>
      </c>
      <c r="BU59">
        <v>0</v>
      </c>
      <c r="BV59">
        <v>0</v>
      </c>
      <c r="BW59">
        <v>0</v>
      </c>
      <c r="BX59">
        <v>81.599999999999994</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0</v>
      </c>
      <c r="FT59">
        <v>0</v>
      </c>
      <c r="FU59">
        <v>0</v>
      </c>
      <c r="FV59">
        <v>0</v>
      </c>
      <c r="FW59">
        <v>0</v>
      </c>
      <c r="FX59">
        <v>0</v>
      </c>
      <c r="FY59">
        <v>6.2987460733675542</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0.28881591050060823</v>
      </c>
      <c r="GV59">
        <v>0</v>
      </c>
      <c r="GW59">
        <v>0</v>
      </c>
      <c r="GX59">
        <v>0</v>
      </c>
      <c r="GY59">
        <v>0</v>
      </c>
      <c r="GZ59">
        <v>0</v>
      </c>
      <c r="HA59">
        <v>0</v>
      </c>
      <c r="HB59">
        <v>0</v>
      </c>
      <c r="HC59">
        <v>0</v>
      </c>
      <c r="HD59">
        <v>0</v>
      </c>
      <c r="HE59">
        <v>0</v>
      </c>
      <c r="HF59">
        <v>0</v>
      </c>
      <c r="HG59">
        <v>0</v>
      </c>
      <c r="HH59">
        <v>0</v>
      </c>
      <c r="HI59">
        <v>1.4999999999999999E-2</v>
      </c>
      <c r="HJ59">
        <v>0</v>
      </c>
      <c r="HK59">
        <v>0</v>
      </c>
      <c r="HL59">
        <v>0</v>
      </c>
      <c r="HM59">
        <v>0</v>
      </c>
      <c r="HN59">
        <v>0</v>
      </c>
      <c r="HO59">
        <v>81.599999999999994</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0.98780000000000001</v>
      </c>
      <c r="LJ59">
        <v>0.84</v>
      </c>
      <c r="LK59">
        <v>0</v>
      </c>
      <c r="LL59">
        <v>0</v>
      </c>
      <c r="LM59">
        <v>1</v>
      </c>
      <c r="LN59">
        <v>0.95</v>
      </c>
      <c r="LO59">
        <v>0</v>
      </c>
      <c r="LP59">
        <v>1</v>
      </c>
      <c r="LQ59">
        <v>0.78</v>
      </c>
      <c r="LR59">
        <v>0</v>
      </c>
      <c r="LS59">
        <v>3.3115018212384641E-3</v>
      </c>
      <c r="LT59">
        <v>0</v>
      </c>
    </row>
    <row r="60" spans="1:332">
      <c r="A60" t="str">
        <v>CDM AMS II G</v>
      </c>
      <c r="B60" t="str">
        <v>AMS-II.G. ver. 11</v>
      </c>
      <c r="C60">
        <v>8480</v>
      </c>
      <c r="D60" t="str">
        <v>PoA 8480 CPA3</v>
      </c>
      <c r="E60" t="str">
        <v>MR4</v>
      </c>
      <c r="F60" t="str">
        <v>Domestic (2021)</v>
      </c>
      <c r="G60">
        <v>63945</v>
      </c>
      <c r="H60" t="str">
        <v>firewood</v>
      </c>
      <c r="I60">
        <v>63945</v>
      </c>
      <c r="J60">
        <v>1.8111139434106551</v>
      </c>
      <c r="K60">
        <v>0</v>
      </c>
      <c r="L60" t="str">
        <v>cdm_imp_firewood</v>
      </c>
      <c r="M60">
        <v>1</v>
      </c>
      <c r="N60" t="str">
        <v>Central America</v>
      </c>
      <c r="O60" t="str">
        <v>Guatemala</v>
      </c>
      <c r="P60" t="str">
        <v>Guatemala tot</v>
      </c>
      <c r="Q60">
        <v>4.8</v>
      </c>
      <c r="R60">
        <v>0.91300000000000003</v>
      </c>
      <c r="S60">
        <v>0</v>
      </c>
      <c r="T60">
        <v>0.42</v>
      </c>
      <c r="U60">
        <v>35307</v>
      </c>
      <c r="V60">
        <v>0</v>
      </c>
      <c r="W60">
        <v>153</v>
      </c>
      <c r="X60">
        <v>0</v>
      </c>
      <c r="Y60">
        <v>5401971</v>
      </c>
      <c r="Z60">
        <v>1</v>
      </c>
      <c r="AA60">
        <v>0</v>
      </c>
      <c r="AB60">
        <v>0</v>
      </c>
      <c r="AC60">
        <v>0</v>
      </c>
      <c r="AD60">
        <v>0</v>
      </c>
      <c r="AE60">
        <v>0</v>
      </c>
      <c r="AF60">
        <v>0</v>
      </c>
      <c r="AG60">
        <v>0</v>
      </c>
      <c r="AH60">
        <v>0</v>
      </c>
      <c r="AI60">
        <v>0</v>
      </c>
      <c r="AJ60">
        <v>0</v>
      </c>
      <c r="AK60">
        <v>0</v>
      </c>
      <c r="AL60">
        <v>0</v>
      </c>
      <c r="AM60">
        <v>0</v>
      </c>
      <c r="AN60">
        <v>8.2051282051282044</v>
      </c>
      <c r="AO60">
        <v>0</v>
      </c>
      <c r="AP60">
        <v>0</v>
      </c>
      <c r="AQ60">
        <v>0</v>
      </c>
      <c r="AR60">
        <v>0</v>
      </c>
      <c r="AS60">
        <v>0</v>
      </c>
      <c r="AT60">
        <v>0</v>
      </c>
      <c r="AU60">
        <v>0</v>
      </c>
      <c r="AV60">
        <v>0</v>
      </c>
      <c r="AW60">
        <v>0</v>
      </c>
      <c r="AX60">
        <v>0</v>
      </c>
      <c r="AY60">
        <v>0</v>
      </c>
      <c r="AZ60">
        <v>0</v>
      </c>
      <c r="BA60">
        <v>0</v>
      </c>
      <c r="BB60">
        <v>0</v>
      </c>
      <c r="BC60">
        <v>0</v>
      </c>
      <c r="BD60">
        <v>0.1</v>
      </c>
      <c r="BE60">
        <v>0</v>
      </c>
      <c r="BF60">
        <v>0</v>
      </c>
      <c r="BG60">
        <v>0</v>
      </c>
      <c r="BH60">
        <v>0</v>
      </c>
      <c r="BI60">
        <v>0</v>
      </c>
      <c r="BJ60">
        <v>0</v>
      </c>
      <c r="BK60">
        <v>0</v>
      </c>
      <c r="BL60">
        <v>0</v>
      </c>
      <c r="BM60">
        <v>0</v>
      </c>
      <c r="BN60">
        <v>0</v>
      </c>
      <c r="BO60">
        <v>0</v>
      </c>
      <c r="BP60">
        <v>0</v>
      </c>
      <c r="BQ60">
        <v>0</v>
      </c>
      <c r="BR60">
        <v>1.4999999999999999E-2</v>
      </c>
      <c r="BS60">
        <v>0</v>
      </c>
      <c r="BT60">
        <v>0</v>
      </c>
      <c r="BU60">
        <v>0</v>
      </c>
      <c r="BV60">
        <v>0</v>
      </c>
      <c r="BW60">
        <v>0</v>
      </c>
      <c r="BX60">
        <v>81.599999999999994</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0</v>
      </c>
      <c r="FT60">
        <v>0</v>
      </c>
      <c r="FU60">
        <v>0</v>
      </c>
      <c r="FV60">
        <v>0</v>
      </c>
      <c r="FW60">
        <v>0</v>
      </c>
      <c r="FX60">
        <v>0</v>
      </c>
      <c r="FY60">
        <v>6.3016911879021418</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0.28868093150679963</v>
      </c>
      <c r="GV60">
        <v>0</v>
      </c>
      <c r="GW60">
        <v>0</v>
      </c>
      <c r="GX60">
        <v>0</v>
      </c>
      <c r="GY60">
        <v>0</v>
      </c>
      <c r="GZ60">
        <v>0</v>
      </c>
      <c r="HA60">
        <v>0</v>
      </c>
      <c r="HB60">
        <v>0</v>
      </c>
      <c r="HC60">
        <v>0</v>
      </c>
      <c r="HD60">
        <v>0</v>
      </c>
      <c r="HE60">
        <v>0</v>
      </c>
      <c r="HF60">
        <v>0</v>
      </c>
      <c r="HG60">
        <v>0</v>
      </c>
      <c r="HH60">
        <v>0</v>
      </c>
      <c r="HI60">
        <v>1.4999999999999999E-2</v>
      </c>
      <c r="HJ60">
        <v>0</v>
      </c>
      <c r="HK60">
        <v>0</v>
      </c>
      <c r="HL60">
        <v>0</v>
      </c>
      <c r="HM60">
        <v>0</v>
      </c>
      <c r="HN60">
        <v>0</v>
      </c>
      <c r="HO60">
        <v>81.599999999999994</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0.9715070665873623</v>
      </c>
      <c r="LJ60">
        <v>0.97810457516339855</v>
      </c>
      <c r="LK60">
        <v>0</v>
      </c>
      <c r="LL60">
        <v>0</v>
      </c>
      <c r="LM60">
        <v>1</v>
      </c>
      <c r="LN60">
        <v>0.95</v>
      </c>
      <c r="LO60">
        <v>0</v>
      </c>
      <c r="LP60">
        <v>1</v>
      </c>
      <c r="LQ60">
        <v>0.78</v>
      </c>
      <c r="LR60">
        <v>0</v>
      </c>
      <c r="LS60">
        <v>7.7358854020734115E-3</v>
      </c>
      <c r="LT60">
        <v>0</v>
      </c>
    </row>
    <row r="61" spans="1:332">
      <c r="A61" t="str">
        <v>CDM AMS II G</v>
      </c>
      <c r="B61" t="str">
        <v>AMS-II.G. ver. 3</v>
      </c>
      <c r="C61">
        <v>5341</v>
      </c>
      <c r="D61" t="str">
        <v>PoA 5341 CPA10</v>
      </c>
      <c r="E61" t="str">
        <v>MR1</v>
      </c>
      <c r="F61" t="str">
        <v>Domestic (2018)</v>
      </c>
      <c r="G61">
        <v>236</v>
      </c>
      <c r="H61" t="str">
        <v>firewood</v>
      </c>
      <c r="I61">
        <v>236</v>
      </c>
      <c r="J61">
        <v>0.32596685082872928</v>
      </c>
      <c r="K61">
        <v>0</v>
      </c>
      <c r="L61" t="str">
        <v>cdm_imp_firewood</v>
      </c>
      <c r="M61">
        <v>1</v>
      </c>
      <c r="N61" t="str">
        <v>Sub-Saharan Africa</v>
      </c>
      <c r="O61" t="str">
        <v>Kenya</v>
      </c>
      <c r="P61" t="str">
        <v>Kenya tot</v>
      </c>
      <c r="Q61">
        <v>3.7</v>
      </c>
      <c r="R61">
        <v>0.92</v>
      </c>
      <c r="S61">
        <v>0</v>
      </c>
      <c r="T61">
        <v>0.3</v>
      </c>
      <c r="U61">
        <v>724</v>
      </c>
      <c r="V61">
        <v>0</v>
      </c>
      <c r="W61">
        <v>101</v>
      </c>
      <c r="X61">
        <v>0</v>
      </c>
      <c r="Y61">
        <v>73124</v>
      </c>
      <c r="Z61">
        <v>1</v>
      </c>
      <c r="AA61">
        <v>0</v>
      </c>
      <c r="AB61">
        <v>0</v>
      </c>
      <c r="AC61">
        <v>0</v>
      </c>
      <c r="AD61">
        <v>0</v>
      </c>
      <c r="AE61">
        <v>0</v>
      </c>
      <c r="AF61">
        <v>0</v>
      </c>
      <c r="AG61">
        <v>0</v>
      </c>
      <c r="AH61">
        <v>0</v>
      </c>
      <c r="AI61">
        <v>0</v>
      </c>
      <c r="AJ61">
        <v>0</v>
      </c>
      <c r="AK61">
        <v>0</v>
      </c>
      <c r="AL61">
        <v>0</v>
      </c>
      <c r="AM61">
        <v>0</v>
      </c>
      <c r="AN61">
        <v>5.5178082191780815</v>
      </c>
      <c r="AO61">
        <v>0</v>
      </c>
      <c r="AP61">
        <v>0</v>
      </c>
      <c r="AQ61">
        <v>0</v>
      </c>
      <c r="AR61">
        <v>0</v>
      </c>
      <c r="AS61">
        <v>0</v>
      </c>
      <c r="AT61">
        <v>0</v>
      </c>
      <c r="AU61">
        <v>0</v>
      </c>
      <c r="AV61">
        <v>0</v>
      </c>
      <c r="AW61">
        <v>0</v>
      </c>
      <c r="AX61">
        <v>0</v>
      </c>
      <c r="AY61">
        <v>0</v>
      </c>
      <c r="AZ61">
        <v>0</v>
      </c>
      <c r="BA61">
        <v>0</v>
      </c>
      <c r="BB61">
        <v>0</v>
      </c>
      <c r="BC61">
        <v>0</v>
      </c>
      <c r="BD61">
        <v>0.1081</v>
      </c>
      <c r="BE61">
        <v>0</v>
      </c>
      <c r="BF61">
        <v>0</v>
      </c>
      <c r="BG61">
        <v>0</v>
      </c>
      <c r="BH61">
        <v>0</v>
      </c>
      <c r="BI61">
        <v>0</v>
      </c>
      <c r="BJ61">
        <v>0</v>
      </c>
      <c r="BK61">
        <v>0</v>
      </c>
      <c r="BL61">
        <v>0</v>
      </c>
      <c r="BM61">
        <v>0</v>
      </c>
      <c r="BN61">
        <v>0</v>
      </c>
      <c r="BO61">
        <v>0</v>
      </c>
      <c r="BP61">
        <v>0</v>
      </c>
      <c r="BQ61">
        <v>0</v>
      </c>
      <c r="BR61">
        <v>1.4999999999999999E-2</v>
      </c>
      <c r="BS61">
        <v>0</v>
      </c>
      <c r="BT61">
        <v>0</v>
      </c>
      <c r="BU61">
        <v>0</v>
      </c>
      <c r="BV61">
        <v>0</v>
      </c>
      <c r="BW61">
        <v>0</v>
      </c>
      <c r="BX61">
        <v>81.599999999999994</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0</v>
      </c>
      <c r="FT61">
        <v>0</v>
      </c>
      <c r="FU61">
        <v>0</v>
      </c>
      <c r="FV61">
        <v>0</v>
      </c>
      <c r="FW61">
        <v>0</v>
      </c>
      <c r="FX61">
        <v>0</v>
      </c>
      <c r="FY61">
        <v>3.1623931623931623</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0.29699999999999999</v>
      </c>
      <c r="GV61">
        <v>0</v>
      </c>
      <c r="GW61">
        <v>0</v>
      </c>
      <c r="GX61">
        <v>0</v>
      </c>
      <c r="GY61">
        <v>0</v>
      </c>
      <c r="GZ61">
        <v>0</v>
      </c>
      <c r="HA61">
        <v>0</v>
      </c>
      <c r="HB61">
        <v>0</v>
      </c>
      <c r="HC61">
        <v>0</v>
      </c>
      <c r="HD61">
        <v>0</v>
      </c>
      <c r="HE61">
        <v>0</v>
      </c>
      <c r="HF61">
        <v>0</v>
      </c>
      <c r="HG61">
        <v>0</v>
      </c>
      <c r="HH61">
        <v>0</v>
      </c>
      <c r="HI61">
        <v>1.4999999999999999E-2</v>
      </c>
      <c r="HJ61">
        <v>0</v>
      </c>
      <c r="HK61">
        <v>0</v>
      </c>
      <c r="HL61">
        <v>0</v>
      </c>
      <c r="HM61">
        <v>0</v>
      </c>
      <c r="HN61">
        <v>0</v>
      </c>
      <c r="HO61">
        <v>81.599999999999994</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0.97799999999999998</v>
      </c>
      <c r="LJ61">
        <v>0.90346534653465349</v>
      </c>
      <c r="LK61">
        <v>0</v>
      </c>
      <c r="LL61">
        <v>0</v>
      </c>
      <c r="LM61">
        <v>1</v>
      </c>
      <c r="LN61">
        <v>0.95</v>
      </c>
      <c r="LO61">
        <v>0</v>
      </c>
      <c r="LP61">
        <v>1</v>
      </c>
      <c r="LQ61">
        <v>0.78</v>
      </c>
      <c r="LR61">
        <v>0</v>
      </c>
      <c r="LS61">
        <v>3.9573070607553384E-2</v>
      </c>
      <c r="LT61">
        <v>0</v>
      </c>
    </row>
    <row r="62" spans="1:332">
      <c r="A62" t="str">
        <v>CDM AMS II G</v>
      </c>
      <c r="B62" t="str">
        <v>AMS-II.G. ver. 3</v>
      </c>
      <c r="C62">
        <v>5341</v>
      </c>
      <c r="D62" t="str">
        <v>PoA 5341 CPA10</v>
      </c>
      <c r="E62" t="str">
        <v>MR1</v>
      </c>
      <c r="F62" t="str">
        <v>Domestic (2018)</v>
      </c>
      <c r="G62">
        <v>4539</v>
      </c>
      <c r="H62" t="str">
        <v>charcoal</v>
      </c>
      <c r="I62">
        <v>4539</v>
      </c>
      <c r="J62">
        <v>0.80750756093221843</v>
      </c>
      <c r="K62">
        <v>0</v>
      </c>
      <c r="L62" t="str">
        <v>cdm_imp_charcoal</v>
      </c>
      <c r="M62">
        <v>1</v>
      </c>
      <c r="N62" t="str">
        <v>Sub-Saharan Africa</v>
      </c>
      <c r="O62" t="str">
        <v>Kenya</v>
      </c>
      <c r="P62" t="str">
        <v>Kenya tot</v>
      </c>
      <c r="Q62">
        <v>3.7</v>
      </c>
      <c r="R62">
        <v>0.92</v>
      </c>
      <c r="S62">
        <v>0</v>
      </c>
      <c r="T62">
        <v>0.3</v>
      </c>
      <c r="U62">
        <v>5621</v>
      </c>
      <c r="V62">
        <v>0</v>
      </c>
      <c r="W62">
        <v>101</v>
      </c>
      <c r="X62">
        <v>0</v>
      </c>
      <c r="Y62">
        <v>567721</v>
      </c>
      <c r="Z62">
        <v>0</v>
      </c>
      <c r="AA62">
        <v>1</v>
      </c>
      <c r="AB62">
        <v>0</v>
      </c>
      <c r="AC62">
        <v>0</v>
      </c>
      <c r="AD62">
        <v>0</v>
      </c>
      <c r="AE62">
        <v>0</v>
      </c>
      <c r="AF62">
        <v>0</v>
      </c>
      <c r="AG62">
        <v>0</v>
      </c>
      <c r="AH62">
        <v>0</v>
      </c>
      <c r="AI62">
        <v>0</v>
      </c>
      <c r="AJ62">
        <v>0</v>
      </c>
      <c r="AK62">
        <v>0</v>
      </c>
      <c r="AL62">
        <v>0</v>
      </c>
      <c r="AM62">
        <v>0</v>
      </c>
      <c r="AN62">
        <v>0</v>
      </c>
      <c r="AO62">
        <v>2.126101694915254</v>
      </c>
      <c r="AP62">
        <v>0</v>
      </c>
      <c r="AQ62">
        <v>0</v>
      </c>
      <c r="AR62">
        <v>0</v>
      </c>
      <c r="AS62">
        <v>0</v>
      </c>
      <c r="AT62">
        <v>0</v>
      </c>
      <c r="AU62">
        <v>0</v>
      </c>
      <c r="AV62">
        <v>0</v>
      </c>
      <c r="AW62">
        <v>0</v>
      </c>
      <c r="AX62">
        <v>0</v>
      </c>
      <c r="AY62">
        <v>0</v>
      </c>
      <c r="AZ62">
        <v>0</v>
      </c>
      <c r="BA62">
        <v>0</v>
      </c>
      <c r="BB62">
        <v>0</v>
      </c>
      <c r="BC62">
        <v>0</v>
      </c>
      <c r="BD62">
        <v>0</v>
      </c>
      <c r="BE62">
        <v>0.12889999999999999</v>
      </c>
      <c r="BF62">
        <v>0</v>
      </c>
      <c r="BG62">
        <v>0</v>
      </c>
      <c r="BH62">
        <v>0</v>
      </c>
      <c r="BI62">
        <v>0</v>
      </c>
      <c r="BJ62">
        <v>0</v>
      </c>
      <c r="BK62">
        <v>0</v>
      </c>
      <c r="BL62">
        <v>0</v>
      </c>
      <c r="BM62">
        <v>0</v>
      </c>
      <c r="BN62">
        <v>0</v>
      </c>
      <c r="BO62">
        <v>0</v>
      </c>
      <c r="BP62">
        <v>0</v>
      </c>
      <c r="BQ62">
        <v>0</v>
      </c>
      <c r="BR62">
        <v>0</v>
      </c>
      <c r="BS62">
        <v>1.4999999999999999E-2</v>
      </c>
      <c r="BT62">
        <v>0</v>
      </c>
      <c r="BU62">
        <v>0</v>
      </c>
      <c r="BV62">
        <v>0</v>
      </c>
      <c r="BW62">
        <v>0</v>
      </c>
      <c r="BX62">
        <v>0</v>
      </c>
      <c r="BY62">
        <v>81.599999999999994</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1</v>
      </c>
      <c r="FT62">
        <v>0</v>
      </c>
      <c r="FU62">
        <v>0</v>
      </c>
      <c r="FV62">
        <v>0</v>
      </c>
      <c r="FW62">
        <v>0</v>
      </c>
      <c r="FX62">
        <v>0</v>
      </c>
      <c r="FY62">
        <v>0</v>
      </c>
      <c r="FZ62">
        <v>1.063050847457627</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0.34239999999999998</v>
      </c>
      <c r="GW62">
        <v>0</v>
      </c>
      <c r="GX62">
        <v>0</v>
      </c>
      <c r="GY62">
        <v>0</v>
      </c>
      <c r="GZ62">
        <v>0</v>
      </c>
      <c r="HA62">
        <v>0</v>
      </c>
      <c r="HB62">
        <v>0</v>
      </c>
      <c r="HC62">
        <v>0</v>
      </c>
      <c r="HD62">
        <v>0</v>
      </c>
      <c r="HE62">
        <v>0</v>
      </c>
      <c r="HF62">
        <v>0</v>
      </c>
      <c r="HG62">
        <v>0</v>
      </c>
      <c r="HH62">
        <v>0</v>
      </c>
      <c r="HI62">
        <v>0</v>
      </c>
      <c r="HJ62">
        <v>1.4999999999999999E-2</v>
      </c>
      <c r="HK62">
        <v>0</v>
      </c>
      <c r="HL62">
        <v>0</v>
      </c>
      <c r="HM62">
        <v>0</v>
      </c>
      <c r="HN62">
        <v>0</v>
      </c>
      <c r="HO62">
        <v>0</v>
      </c>
      <c r="HP62">
        <v>81.599999999999994</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0.99299999999999999</v>
      </c>
      <c r="LJ62">
        <v>0.79504950495049498</v>
      </c>
      <c r="LK62">
        <v>0</v>
      </c>
      <c r="LL62">
        <v>0</v>
      </c>
      <c r="LM62">
        <v>1</v>
      </c>
      <c r="LN62">
        <v>0.95</v>
      </c>
      <c r="LO62">
        <v>0</v>
      </c>
      <c r="LP62">
        <v>1</v>
      </c>
      <c r="LQ62">
        <v>0.78</v>
      </c>
      <c r="LR62">
        <v>0</v>
      </c>
      <c r="LS62">
        <v>1.0771214960804465E-2</v>
      </c>
      <c r="LT62">
        <v>0</v>
      </c>
    </row>
    <row r="63" spans="1:332">
      <c r="A63" t="str">
        <v>CDM AMS II G</v>
      </c>
      <c r="B63" t="str">
        <v>AMS-II.G. ver. 3</v>
      </c>
      <c r="C63">
        <v>5341</v>
      </c>
      <c r="D63" t="str">
        <v>PoA 5341 CPA09</v>
      </c>
      <c r="E63" t="str">
        <v>MR1</v>
      </c>
      <c r="F63" t="str">
        <v>Domestic (2018)</v>
      </c>
      <c r="G63">
        <v>333</v>
      </c>
      <c r="H63" t="str">
        <v>firewood</v>
      </c>
      <c r="I63">
        <v>333</v>
      </c>
      <c r="J63">
        <v>0.32840236686390534</v>
      </c>
      <c r="K63">
        <v>0</v>
      </c>
      <c r="L63" t="str">
        <v>cdm_imp_firewood</v>
      </c>
      <c r="M63">
        <v>1</v>
      </c>
      <c r="N63" t="str">
        <v>Sub-Saharan Africa</v>
      </c>
      <c r="O63" t="str">
        <v>Kenya</v>
      </c>
      <c r="P63" t="str">
        <v>Kenya tot</v>
      </c>
      <c r="Q63">
        <v>3.7</v>
      </c>
      <c r="R63">
        <v>0.92</v>
      </c>
      <c r="S63">
        <v>0</v>
      </c>
      <c r="T63">
        <v>0.3</v>
      </c>
      <c r="U63">
        <v>1014</v>
      </c>
      <c r="V63">
        <v>0</v>
      </c>
      <c r="W63">
        <v>101</v>
      </c>
      <c r="X63">
        <v>0</v>
      </c>
      <c r="Y63">
        <v>102414</v>
      </c>
      <c r="Z63">
        <v>1</v>
      </c>
      <c r="AA63">
        <v>0</v>
      </c>
      <c r="AB63">
        <v>0</v>
      </c>
      <c r="AC63">
        <v>0</v>
      </c>
      <c r="AD63">
        <v>0</v>
      </c>
      <c r="AE63">
        <v>0</v>
      </c>
      <c r="AF63">
        <v>0</v>
      </c>
      <c r="AG63">
        <v>0</v>
      </c>
      <c r="AH63">
        <v>0</v>
      </c>
      <c r="AI63">
        <v>0</v>
      </c>
      <c r="AJ63">
        <v>0</v>
      </c>
      <c r="AK63">
        <v>0</v>
      </c>
      <c r="AL63">
        <v>0</v>
      </c>
      <c r="AM63">
        <v>0</v>
      </c>
      <c r="AN63">
        <v>5.506849315068493</v>
      </c>
      <c r="AO63">
        <v>0</v>
      </c>
      <c r="AP63">
        <v>0</v>
      </c>
      <c r="AQ63">
        <v>0</v>
      </c>
      <c r="AR63">
        <v>0</v>
      </c>
      <c r="AS63">
        <v>0</v>
      </c>
      <c r="AT63">
        <v>0</v>
      </c>
      <c r="AU63">
        <v>0</v>
      </c>
      <c r="AV63">
        <v>0</v>
      </c>
      <c r="AW63">
        <v>0</v>
      </c>
      <c r="AX63">
        <v>0</v>
      </c>
      <c r="AY63">
        <v>0</v>
      </c>
      <c r="AZ63">
        <v>0</v>
      </c>
      <c r="BA63">
        <v>0</v>
      </c>
      <c r="BB63">
        <v>0</v>
      </c>
      <c r="BC63">
        <v>0</v>
      </c>
      <c r="BD63">
        <v>0.1081</v>
      </c>
      <c r="BE63">
        <v>0</v>
      </c>
      <c r="BF63">
        <v>0</v>
      </c>
      <c r="BG63">
        <v>0</v>
      </c>
      <c r="BH63">
        <v>0</v>
      </c>
      <c r="BI63">
        <v>0</v>
      </c>
      <c r="BJ63">
        <v>0</v>
      </c>
      <c r="BK63">
        <v>0</v>
      </c>
      <c r="BL63">
        <v>0</v>
      </c>
      <c r="BM63">
        <v>0</v>
      </c>
      <c r="BN63">
        <v>0</v>
      </c>
      <c r="BO63">
        <v>0</v>
      </c>
      <c r="BP63">
        <v>0</v>
      </c>
      <c r="BQ63">
        <v>0</v>
      </c>
      <c r="BR63">
        <v>1.4999999999999999E-2</v>
      </c>
      <c r="BS63">
        <v>0</v>
      </c>
      <c r="BT63">
        <v>0</v>
      </c>
      <c r="BU63">
        <v>0</v>
      </c>
      <c r="BV63">
        <v>0</v>
      </c>
      <c r="BW63">
        <v>0</v>
      </c>
      <c r="BX63">
        <v>81.599999999999994</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1</v>
      </c>
      <c r="FS63">
        <v>0</v>
      </c>
      <c r="FT63">
        <v>0</v>
      </c>
      <c r="FU63">
        <v>0</v>
      </c>
      <c r="FV63">
        <v>0</v>
      </c>
      <c r="FW63">
        <v>0</v>
      </c>
      <c r="FX63">
        <v>0</v>
      </c>
      <c r="FY63">
        <v>3.1623931623931623</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0.2974</v>
      </c>
      <c r="GV63">
        <v>0</v>
      </c>
      <c r="GW63">
        <v>0</v>
      </c>
      <c r="GX63">
        <v>0</v>
      </c>
      <c r="GY63">
        <v>0</v>
      </c>
      <c r="GZ63">
        <v>0</v>
      </c>
      <c r="HA63">
        <v>0</v>
      </c>
      <c r="HB63">
        <v>0</v>
      </c>
      <c r="HC63">
        <v>0</v>
      </c>
      <c r="HD63">
        <v>0</v>
      </c>
      <c r="HE63">
        <v>0</v>
      </c>
      <c r="HF63">
        <v>0</v>
      </c>
      <c r="HG63">
        <v>0</v>
      </c>
      <c r="HH63">
        <v>0</v>
      </c>
      <c r="HI63">
        <v>1.4999999999999999E-2</v>
      </c>
      <c r="HJ63">
        <v>0</v>
      </c>
      <c r="HK63">
        <v>0</v>
      </c>
      <c r="HL63">
        <v>0</v>
      </c>
      <c r="HM63">
        <v>0</v>
      </c>
      <c r="HN63">
        <v>0</v>
      </c>
      <c r="HO63">
        <v>81.599999999999994</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0.97799999999999998</v>
      </c>
      <c r="LJ63">
        <v>0.90346534653465349</v>
      </c>
      <c r="LK63">
        <v>0</v>
      </c>
      <c r="LL63">
        <v>0</v>
      </c>
      <c r="LM63">
        <v>1</v>
      </c>
      <c r="LN63">
        <v>0.95</v>
      </c>
      <c r="LO63">
        <v>0</v>
      </c>
      <c r="LP63">
        <v>1</v>
      </c>
      <c r="LQ63">
        <v>0.78</v>
      </c>
      <c r="LR63">
        <v>0</v>
      </c>
      <c r="LS63">
        <v>3.9573070607553384E-2</v>
      </c>
      <c r="LT63">
        <v>0</v>
      </c>
    </row>
    <row r="64" spans="1:332">
      <c r="A64" t="str">
        <v>CDM AMS II G</v>
      </c>
      <c r="B64" t="str">
        <v>AMS-II.G. ver. 3</v>
      </c>
      <c r="C64">
        <v>5341</v>
      </c>
      <c r="D64" t="str">
        <v>PoA 5341 CPA09</v>
      </c>
      <c r="E64" t="str">
        <v>MR1</v>
      </c>
      <c r="F64" t="str">
        <v>Domestic (2018)</v>
      </c>
      <c r="G64">
        <v>3654</v>
      </c>
      <c r="H64" t="str">
        <v>charcoal</v>
      </c>
      <c r="I64">
        <v>3654</v>
      </c>
      <c r="J64">
        <v>0.79607843137254897</v>
      </c>
      <c r="K64">
        <v>0</v>
      </c>
      <c r="L64" t="str">
        <v>cdm_imp_charcoal</v>
      </c>
      <c r="M64">
        <v>1</v>
      </c>
      <c r="N64" t="str">
        <v>Sub-Saharan Africa</v>
      </c>
      <c r="O64" t="str">
        <v>Kenya</v>
      </c>
      <c r="P64" t="str">
        <v>Kenya tot</v>
      </c>
      <c r="Q64">
        <v>3.7</v>
      </c>
      <c r="R64">
        <v>0.92</v>
      </c>
      <c r="S64">
        <v>0</v>
      </c>
      <c r="T64">
        <v>0.3</v>
      </c>
      <c r="U64">
        <v>4590</v>
      </c>
      <c r="V64">
        <v>0</v>
      </c>
      <c r="W64">
        <v>101</v>
      </c>
      <c r="X64">
        <v>0</v>
      </c>
      <c r="Y64">
        <v>463590</v>
      </c>
      <c r="Z64">
        <v>0</v>
      </c>
      <c r="AA64">
        <v>1</v>
      </c>
      <c r="AB64">
        <v>0</v>
      </c>
      <c r="AC64">
        <v>0</v>
      </c>
      <c r="AD64">
        <v>0</v>
      </c>
      <c r="AE64">
        <v>0</v>
      </c>
      <c r="AF64">
        <v>0</v>
      </c>
      <c r="AG64">
        <v>0</v>
      </c>
      <c r="AH64">
        <v>0</v>
      </c>
      <c r="AI64">
        <v>0</v>
      </c>
      <c r="AJ64">
        <v>0</v>
      </c>
      <c r="AK64">
        <v>0</v>
      </c>
      <c r="AL64">
        <v>0</v>
      </c>
      <c r="AM64">
        <v>0</v>
      </c>
      <c r="AN64">
        <v>0</v>
      </c>
      <c r="AO64">
        <v>2.126101694915254</v>
      </c>
      <c r="AP64">
        <v>0</v>
      </c>
      <c r="AQ64">
        <v>0</v>
      </c>
      <c r="AR64">
        <v>0</v>
      </c>
      <c r="AS64">
        <v>0</v>
      </c>
      <c r="AT64">
        <v>0</v>
      </c>
      <c r="AU64">
        <v>0</v>
      </c>
      <c r="AV64">
        <v>0</v>
      </c>
      <c r="AW64">
        <v>0</v>
      </c>
      <c r="AX64">
        <v>0</v>
      </c>
      <c r="AY64">
        <v>0</v>
      </c>
      <c r="AZ64">
        <v>0</v>
      </c>
      <c r="BA64">
        <v>0</v>
      </c>
      <c r="BB64">
        <v>0</v>
      </c>
      <c r="BC64">
        <v>0</v>
      </c>
      <c r="BD64">
        <v>0</v>
      </c>
      <c r="BE64">
        <v>0.12889999999999999</v>
      </c>
      <c r="BF64">
        <v>0</v>
      </c>
      <c r="BG64">
        <v>0</v>
      </c>
      <c r="BH64">
        <v>0</v>
      </c>
      <c r="BI64">
        <v>0</v>
      </c>
      <c r="BJ64">
        <v>0</v>
      </c>
      <c r="BK64">
        <v>0</v>
      </c>
      <c r="BL64">
        <v>0</v>
      </c>
      <c r="BM64">
        <v>0</v>
      </c>
      <c r="BN64">
        <v>0</v>
      </c>
      <c r="BO64">
        <v>0</v>
      </c>
      <c r="BP64">
        <v>0</v>
      </c>
      <c r="BQ64">
        <v>0</v>
      </c>
      <c r="BR64">
        <v>0</v>
      </c>
      <c r="BS64">
        <v>1.4999999999999999E-2</v>
      </c>
      <c r="BT64">
        <v>0</v>
      </c>
      <c r="BU64">
        <v>0</v>
      </c>
      <c r="BV64">
        <v>0</v>
      </c>
      <c r="BW64">
        <v>0</v>
      </c>
      <c r="BX64">
        <v>0</v>
      </c>
      <c r="BY64">
        <v>81.599999999999994</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1</v>
      </c>
      <c r="FT64">
        <v>0</v>
      </c>
      <c r="FU64">
        <v>0</v>
      </c>
      <c r="FV64">
        <v>0</v>
      </c>
      <c r="FW64">
        <v>0</v>
      </c>
      <c r="FX64">
        <v>0</v>
      </c>
      <c r="FY64">
        <v>0</v>
      </c>
      <c r="FZ64">
        <v>1.063050847457627</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0.34360000000000002</v>
      </c>
      <c r="GW64">
        <v>0</v>
      </c>
      <c r="GX64">
        <v>0</v>
      </c>
      <c r="GY64">
        <v>0</v>
      </c>
      <c r="GZ64">
        <v>0</v>
      </c>
      <c r="HA64">
        <v>0</v>
      </c>
      <c r="HB64">
        <v>0</v>
      </c>
      <c r="HC64">
        <v>0</v>
      </c>
      <c r="HD64">
        <v>0</v>
      </c>
      <c r="HE64">
        <v>0</v>
      </c>
      <c r="HF64">
        <v>0</v>
      </c>
      <c r="HG64">
        <v>0</v>
      </c>
      <c r="HH64">
        <v>0</v>
      </c>
      <c r="HI64">
        <v>0</v>
      </c>
      <c r="HJ64">
        <v>1.4999999999999999E-2</v>
      </c>
      <c r="HK64">
        <v>0</v>
      </c>
      <c r="HL64">
        <v>0</v>
      </c>
      <c r="HM64">
        <v>0</v>
      </c>
      <c r="HN64">
        <v>0</v>
      </c>
      <c r="HO64">
        <v>0</v>
      </c>
      <c r="HP64">
        <v>81.599999999999994</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0.99299999999999999</v>
      </c>
      <c r="LJ64">
        <v>0.75891089108910881</v>
      </c>
      <c r="LK64">
        <v>0</v>
      </c>
      <c r="LL64">
        <v>0</v>
      </c>
      <c r="LM64">
        <v>1</v>
      </c>
      <c r="LN64">
        <v>0.95</v>
      </c>
      <c r="LO64">
        <v>0</v>
      </c>
      <c r="LP64">
        <v>1</v>
      </c>
      <c r="LQ64">
        <v>0.78</v>
      </c>
      <c r="LR64">
        <v>0</v>
      </c>
      <c r="LS64">
        <v>1.0771214960804465E-2</v>
      </c>
      <c r="LT64">
        <v>0</v>
      </c>
    </row>
    <row r="65" spans="1:332">
      <c r="A65" t="str">
        <v>CDM AMS II G</v>
      </c>
      <c r="B65" t="str">
        <v>AMS-II.G. ver. 3</v>
      </c>
      <c r="C65">
        <v>5341</v>
      </c>
      <c r="D65" t="str">
        <v>PoA 5341 CPA08</v>
      </c>
      <c r="E65" t="str">
        <v>MR1</v>
      </c>
      <c r="F65" t="str">
        <v>Domestic (2018)</v>
      </c>
      <c r="G65">
        <v>174</v>
      </c>
      <c r="H65" t="str">
        <v>firewood</v>
      </c>
      <c r="I65">
        <v>174</v>
      </c>
      <c r="J65">
        <v>0.32892249527410206</v>
      </c>
      <c r="K65">
        <v>0</v>
      </c>
      <c r="L65" t="str">
        <v>cdm_imp_firewood</v>
      </c>
      <c r="M65">
        <v>1</v>
      </c>
      <c r="N65" t="str">
        <v>Sub-Saharan Africa</v>
      </c>
      <c r="O65" t="str">
        <v>Kenya</v>
      </c>
      <c r="P65" t="str">
        <v>Kenya tot</v>
      </c>
      <c r="Q65">
        <v>3.7</v>
      </c>
      <c r="R65">
        <v>0.92</v>
      </c>
      <c r="S65">
        <v>0</v>
      </c>
      <c r="T65">
        <v>0.3</v>
      </c>
      <c r="U65">
        <v>529</v>
      </c>
      <c r="V65">
        <v>0</v>
      </c>
      <c r="W65">
        <v>101</v>
      </c>
      <c r="X65">
        <v>0</v>
      </c>
      <c r="Y65">
        <v>53429</v>
      </c>
      <c r="Z65">
        <v>1</v>
      </c>
      <c r="AA65">
        <v>0</v>
      </c>
      <c r="AB65">
        <v>0</v>
      </c>
      <c r="AC65">
        <v>0</v>
      </c>
      <c r="AD65">
        <v>0</v>
      </c>
      <c r="AE65">
        <v>0</v>
      </c>
      <c r="AF65">
        <v>0</v>
      </c>
      <c r="AG65">
        <v>0</v>
      </c>
      <c r="AH65">
        <v>0</v>
      </c>
      <c r="AI65">
        <v>0</v>
      </c>
      <c r="AJ65">
        <v>0</v>
      </c>
      <c r="AK65">
        <v>0</v>
      </c>
      <c r="AL65">
        <v>0</v>
      </c>
      <c r="AM65">
        <v>0</v>
      </c>
      <c r="AN65">
        <v>5.506849315068493</v>
      </c>
      <c r="AO65">
        <v>0</v>
      </c>
      <c r="AP65">
        <v>0</v>
      </c>
      <c r="AQ65">
        <v>0</v>
      </c>
      <c r="AR65">
        <v>0</v>
      </c>
      <c r="AS65">
        <v>0</v>
      </c>
      <c r="AT65">
        <v>0</v>
      </c>
      <c r="AU65">
        <v>0</v>
      </c>
      <c r="AV65">
        <v>0</v>
      </c>
      <c r="AW65">
        <v>0</v>
      </c>
      <c r="AX65">
        <v>0</v>
      </c>
      <c r="AY65">
        <v>0</v>
      </c>
      <c r="AZ65">
        <v>0</v>
      </c>
      <c r="BA65">
        <v>0</v>
      </c>
      <c r="BB65">
        <v>0</v>
      </c>
      <c r="BC65">
        <v>0</v>
      </c>
      <c r="BD65">
        <v>0.1081</v>
      </c>
      <c r="BE65">
        <v>0</v>
      </c>
      <c r="BF65">
        <v>0</v>
      </c>
      <c r="BG65">
        <v>0</v>
      </c>
      <c r="BH65">
        <v>0</v>
      </c>
      <c r="BI65">
        <v>0</v>
      </c>
      <c r="BJ65">
        <v>0</v>
      </c>
      <c r="BK65">
        <v>0</v>
      </c>
      <c r="BL65">
        <v>0</v>
      </c>
      <c r="BM65">
        <v>0</v>
      </c>
      <c r="BN65">
        <v>0</v>
      </c>
      <c r="BO65">
        <v>0</v>
      </c>
      <c r="BP65">
        <v>0</v>
      </c>
      <c r="BQ65">
        <v>0</v>
      </c>
      <c r="BR65">
        <v>1.4999999999999999E-2</v>
      </c>
      <c r="BS65">
        <v>0</v>
      </c>
      <c r="BT65">
        <v>0</v>
      </c>
      <c r="BU65">
        <v>0</v>
      </c>
      <c r="BV65">
        <v>0</v>
      </c>
      <c r="BW65">
        <v>0</v>
      </c>
      <c r="BX65">
        <v>81.599999999999994</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1</v>
      </c>
      <c r="FS65">
        <v>0</v>
      </c>
      <c r="FT65">
        <v>0</v>
      </c>
      <c r="FU65">
        <v>0</v>
      </c>
      <c r="FV65">
        <v>0</v>
      </c>
      <c r="FW65">
        <v>0</v>
      </c>
      <c r="FX65">
        <v>0</v>
      </c>
      <c r="FY65">
        <v>3.1623931623931623</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0.29580000000000001</v>
      </c>
      <c r="GV65">
        <v>0</v>
      </c>
      <c r="GW65">
        <v>0</v>
      </c>
      <c r="GX65">
        <v>0</v>
      </c>
      <c r="GY65">
        <v>0</v>
      </c>
      <c r="GZ65">
        <v>0</v>
      </c>
      <c r="HA65">
        <v>0</v>
      </c>
      <c r="HB65">
        <v>0</v>
      </c>
      <c r="HC65">
        <v>0</v>
      </c>
      <c r="HD65">
        <v>0</v>
      </c>
      <c r="HE65">
        <v>0</v>
      </c>
      <c r="HF65">
        <v>0</v>
      </c>
      <c r="HG65">
        <v>0</v>
      </c>
      <c r="HH65">
        <v>0</v>
      </c>
      <c r="HI65">
        <v>1.4999999999999999E-2</v>
      </c>
      <c r="HJ65">
        <v>0</v>
      </c>
      <c r="HK65">
        <v>0</v>
      </c>
      <c r="HL65">
        <v>0</v>
      </c>
      <c r="HM65">
        <v>0</v>
      </c>
      <c r="HN65">
        <v>0</v>
      </c>
      <c r="HO65">
        <v>81.599999999999994</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0.97799999999999998</v>
      </c>
      <c r="LJ65">
        <v>0.93960396039603966</v>
      </c>
      <c r="LK65">
        <v>0</v>
      </c>
      <c r="LL65">
        <v>0</v>
      </c>
      <c r="LM65">
        <v>1</v>
      </c>
      <c r="LN65">
        <v>0.95</v>
      </c>
      <c r="LO65">
        <v>0</v>
      </c>
      <c r="LP65">
        <v>1</v>
      </c>
      <c r="LQ65">
        <v>0.78</v>
      </c>
      <c r="LR65">
        <v>0</v>
      </c>
      <c r="LS65">
        <v>3.9573070607553384E-2</v>
      </c>
      <c r="LT65">
        <v>0</v>
      </c>
    </row>
    <row r="66" spans="1:332">
      <c r="A66" t="str">
        <v>CDM AMS II G</v>
      </c>
      <c r="B66" t="str">
        <v>AMS-II.G. ver. 3</v>
      </c>
      <c r="C66">
        <v>5341</v>
      </c>
      <c r="D66" t="str">
        <v>PoA 5341 CPA08</v>
      </c>
      <c r="E66" t="str">
        <v>MR1</v>
      </c>
      <c r="F66" t="str">
        <v>Domestic (2018)</v>
      </c>
      <c r="G66">
        <v>4174</v>
      </c>
      <c r="H66" t="str">
        <v>charcoal</v>
      </c>
      <c r="I66">
        <v>4174</v>
      </c>
      <c r="J66">
        <v>0.82784609282030941</v>
      </c>
      <c r="K66">
        <v>0</v>
      </c>
      <c r="L66" t="str">
        <v>cdm_imp_charcoal</v>
      </c>
      <c r="M66">
        <v>1</v>
      </c>
      <c r="N66" t="str">
        <v>Sub-Saharan Africa</v>
      </c>
      <c r="O66" t="str">
        <v>Kenya</v>
      </c>
      <c r="P66" t="str">
        <v>Kenya tot</v>
      </c>
      <c r="Q66">
        <v>3.7</v>
      </c>
      <c r="R66">
        <v>0.92</v>
      </c>
      <c r="S66">
        <v>0</v>
      </c>
      <c r="T66">
        <v>0.3</v>
      </c>
      <c r="U66">
        <v>5042</v>
      </c>
      <c r="V66">
        <v>0</v>
      </c>
      <c r="W66">
        <v>101</v>
      </c>
      <c r="X66">
        <v>0</v>
      </c>
      <c r="Y66">
        <v>509242</v>
      </c>
      <c r="Z66">
        <v>0</v>
      </c>
      <c r="AA66">
        <v>1</v>
      </c>
      <c r="AB66">
        <v>0</v>
      </c>
      <c r="AC66">
        <v>0</v>
      </c>
      <c r="AD66">
        <v>0</v>
      </c>
      <c r="AE66">
        <v>0</v>
      </c>
      <c r="AF66">
        <v>0</v>
      </c>
      <c r="AG66">
        <v>0</v>
      </c>
      <c r="AH66">
        <v>0</v>
      </c>
      <c r="AI66">
        <v>0</v>
      </c>
      <c r="AJ66">
        <v>0</v>
      </c>
      <c r="AK66">
        <v>0</v>
      </c>
      <c r="AL66">
        <v>0</v>
      </c>
      <c r="AM66">
        <v>0</v>
      </c>
      <c r="AN66">
        <v>0</v>
      </c>
      <c r="AO66">
        <v>2.126101694915254</v>
      </c>
      <c r="AP66">
        <v>0</v>
      </c>
      <c r="AQ66">
        <v>0</v>
      </c>
      <c r="AR66">
        <v>0</v>
      </c>
      <c r="AS66">
        <v>0</v>
      </c>
      <c r="AT66">
        <v>0</v>
      </c>
      <c r="AU66">
        <v>0</v>
      </c>
      <c r="AV66">
        <v>0</v>
      </c>
      <c r="AW66">
        <v>0</v>
      </c>
      <c r="AX66">
        <v>0</v>
      </c>
      <c r="AY66">
        <v>0</v>
      </c>
      <c r="AZ66">
        <v>0</v>
      </c>
      <c r="BA66">
        <v>0</v>
      </c>
      <c r="BB66">
        <v>0</v>
      </c>
      <c r="BC66">
        <v>0</v>
      </c>
      <c r="BD66">
        <v>0</v>
      </c>
      <c r="BE66">
        <v>0.12889999999999999</v>
      </c>
      <c r="BF66">
        <v>0</v>
      </c>
      <c r="BG66">
        <v>0</v>
      </c>
      <c r="BH66">
        <v>0</v>
      </c>
      <c r="BI66">
        <v>0</v>
      </c>
      <c r="BJ66">
        <v>0</v>
      </c>
      <c r="BK66">
        <v>0</v>
      </c>
      <c r="BL66">
        <v>0</v>
      </c>
      <c r="BM66">
        <v>0</v>
      </c>
      <c r="BN66">
        <v>0</v>
      </c>
      <c r="BO66">
        <v>0</v>
      </c>
      <c r="BP66">
        <v>0</v>
      </c>
      <c r="BQ66">
        <v>0</v>
      </c>
      <c r="BR66">
        <v>0</v>
      </c>
      <c r="BS66">
        <v>1.4999999999999999E-2</v>
      </c>
      <c r="BT66">
        <v>0</v>
      </c>
      <c r="BU66">
        <v>0</v>
      </c>
      <c r="BV66">
        <v>0</v>
      </c>
      <c r="BW66">
        <v>0</v>
      </c>
      <c r="BX66">
        <v>0</v>
      </c>
      <c r="BY66">
        <v>81.599999999999994</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1</v>
      </c>
      <c r="FT66">
        <v>0</v>
      </c>
      <c r="FU66">
        <v>0</v>
      </c>
      <c r="FV66">
        <v>0</v>
      </c>
      <c r="FW66">
        <v>0</v>
      </c>
      <c r="FX66">
        <v>0</v>
      </c>
      <c r="FY66">
        <v>0</v>
      </c>
      <c r="FZ66">
        <v>1.063050847457627</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0.34310000000000002</v>
      </c>
      <c r="GW66">
        <v>0</v>
      </c>
      <c r="GX66">
        <v>0</v>
      </c>
      <c r="GY66">
        <v>0</v>
      </c>
      <c r="GZ66">
        <v>0</v>
      </c>
      <c r="HA66">
        <v>0</v>
      </c>
      <c r="HB66">
        <v>0</v>
      </c>
      <c r="HC66">
        <v>0</v>
      </c>
      <c r="HD66">
        <v>0</v>
      </c>
      <c r="HE66">
        <v>0</v>
      </c>
      <c r="HF66">
        <v>0</v>
      </c>
      <c r="HG66">
        <v>0</v>
      </c>
      <c r="HH66">
        <v>0</v>
      </c>
      <c r="HI66">
        <v>0</v>
      </c>
      <c r="HJ66">
        <v>1.4999999999999999E-2</v>
      </c>
      <c r="HK66">
        <v>0</v>
      </c>
      <c r="HL66">
        <v>0</v>
      </c>
      <c r="HM66">
        <v>0</v>
      </c>
      <c r="HN66">
        <v>0</v>
      </c>
      <c r="HO66">
        <v>0</v>
      </c>
      <c r="HP66">
        <v>81.599999999999994</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0.99299999999999999</v>
      </c>
      <c r="LJ66">
        <v>0.79504950495049498</v>
      </c>
      <c r="LK66">
        <v>0</v>
      </c>
      <c r="LL66">
        <v>0</v>
      </c>
      <c r="LM66">
        <v>1</v>
      </c>
      <c r="LN66">
        <v>0.95</v>
      </c>
      <c r="LO66">
        <v>0</v>
      </c>
      <c r="LP66">
        <v>1</v>
      </c>
      <c r="LQ66">
        <v>0.78</v>
      </c>
      <c r="LR66">
        <v>0</v>
      </c>
      <c r="LS66">
        <v>1.0771214960804465E-2</v>
      </c>
      <c r="LT66">
        <v>0</v>
      </c>
    </row>
    <row r="67" spans="1:332">
      <c r="A67" t="str">
        <v>CDM AMS II G</v>
      </c>
      <c r="B67" t="str">
        <v>AMS-II.G. ver. 3</v>
      </c>
      <c r="C67">
        <v>5342</v>
      </c>
      <c r="D67" t="str">
        <v>PoA 5342 CPA12</v>
      </c>
      <c r="E67" t="str">
        <v>MR1</v>
      </c>
      <c r="F67" t="str">
        <v>Domestic (2018)</v>
      </c>
      <c r="G67">
        <v>164</v>
      </c>
      <c r="H67" t="str">
        <v>firewood</v>
      </c>
      <c r="I67">
        <v>164</v>
      </c>
      <c r="J67">
        <v>0.41102756892230574</v>
      </c>
      <c r="K67">
        <v>0</v>
      </c>
      <c r="L67" t="str">
        <v>cdm_imp_firewood</v>
      </c>
      <c r="M67">
        <v>1</v>
      </c>
      <c r="N67" t="str">
        <v>Sub-Saharan Africa</v>
      </c>
      <c r="O67" t="str">
        <v>Nigeria</v>
      </c>
      <c r="P67" t="str">
        <v>Nigeria tot</v>
      </c>
      <c r="Q67">
        <v>4.7</v>
      </c>
      <c r="R67">
        <v>0.93</v>
      </c>
      <c r="S67">
        <v>0</v>
      </c>
      <c r="T67">
        <v>0.39</v>
      </c>
      <c r="U67">
        <v>399</v>
      </c>
      <c r="V67">
        <v>0</v>
      </c>
      <c r="W67">
        <v>87</v>
      </c>
      <c r="X67">
        <v>0</v>
      </c>
      <c r="Y67">
        <v>34713</v>
      </c>
      <c r="Z67">
        <v>1</v>
      </c>
      <c r="AA67">
        <v>0</v>
      </c>
      <c r="AB67">
        <v>0</v>
      </c>
      <c r="AC67">
        <v>0</v>
      </c>
      <c r="AD67">
        <v>0</v>
      </c>
      <c r="AE67">
        <v>0</v>
      </c>
      <c r="AF67">
        <v>0</v>
      </c>
      <c r="AG67">
        <v>0</v>
      </c>
      <c r="AH67">
        <v>0</v>
      </c>
      <c r="AI67">
        <v>0</v>
      </c>
      <c r="AJ67">
        <v>0</v>
      </c>
      <c r="AK67">
        <v>0</v>
      </c>
      <c r="AL67">
        <v>0</v>
      </c>
      <c r="AM67">
        <v>0</v>
      </c>
      <c r="AN67">
        <v>8.0341880341880341</v>
      </c>
      <c r="AO67">
        <v>0</v>
      </c>
      <c r="AP67">
        <v>0</v>
      </c>
      <c r="AQ67">
        <v>0</v>
      </c>
      <c r="AR67">
        <v>0</v>
      </c>
      <c r="AS67">
        <v>0</v>
      </c>
      <c r="AT67">
        <v>0</v>
      </c>
      <c r="AU67">
        <v>0</v>
      </c>
      <c r="AV67">
        <v>0</v>
      </c>
      <c r="AW67">
        <v>0</v>
      </c>
      <c r="AX67">
        <v>0</v>
      </c>
      <c r="AY67">
        <v>0</v>
      </c>
      <c r="AZ67">
        <v>0</v>
      </c>
      <c r="BA67">
        <v>0</v>
      </c>
      <c r="BB67">
        <v>0</v>
      </c>
      <c r="BC67">
        <v>0</v>
      </c>
      <c r="BD67">
        <v>0.106</v>
      </c>
      <c r="BE67">
        <v>0</v>
      </c>
      <c r="BF67">
        <v>0</v>
      </c>
      <c r="BG67">
        <v>0</v>
      </c>
      <c r="BH67">
        <v>0</v>
      </c>
      <c r="BI67">
        <v>0</v>
      </c>
      <c r="BJ67">
        <v>0</v>
      </c>
      <c r="BK67">
        <v>0</v>
      </c>
      <c r="BL67">
        <v>0</v>
      </c>
      <c r="BM67">
        <v>0</v>
      </c>
      <c r="BN67">
        <v>0</v>
      </c>
      <c r="BO67">
        <v>0</v>
      </c>
      <c r="BP67">
        <v>0</v>
      </c>
      <c r="BQ67">
        <v>0</v>
      </c>
      <c r="BR67">
        <v>1.4999999999999999E-2</v>
      </c>
      <c r="BS67">
        <v>0</v>
      </c>
      <c r="BT67">
        <v>0</v>
      </c>
      <c r="BU67">
        <v>0</v>
      </c>
      <c r="BV67">
        <v>0</v>
      </c>
      <c r="BW67">
        <v>0</v>
      </c>
      <c r="BX67">
        <v>81.599999999999994</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1</v>
      </c>
      <c r="FS67">
        <v>0</v>
      </c>
      <c r="FT67">
        <v>0</v>
      </c>
      <c r="FU67">
        <v>0</v>
      </c>
      <c r="FV67">
        <v>0</v>
      </c>
      <c r="FW67">
        <v>0</v>
      </c>
      <c r="FX67">
        <v>0</v>
      </c>
      <c r="FY67">
        <v>4.9623427834569886</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0.29320000000000002</v>
      </c>
      <c r="GV67">
        <v>0</v>
      </c>
      <c r="GW67">
        <v>0</v>
      </c>
      <c r="GX67">
        <v>0</v>
      </c>
      <c r="GY67">
        <v>0</v>
      </c>
      <c r="GZ67">
        <v>0</v>
      </c>
      <c r="HA67">
        <v>0</v>
      </c>
      <c r="HB67">
        <v>0</v>
      </c>
      <c r="HC67">
        <v>0</v>
      </c>
      <c r="HD67">
        <v>0</v>
      </c>
      <c r="HE67">
        <v>0</v>
      </c>
      <c r="HF67">
        <v>0</v>
      </c>
      <c r="HG67">
        <v>0</v>
      </c>
      <c r="HH67">
        <v>0</v>
      </c>
      <c r="HI67">
        <v>1.4999999999999999E-2</v>
      </c>
      <c r="HJ67">
        <v>0</v>
      </c>
      <c r="HK67">
        <v>0</v>
      </c>
      <c r="HL67">
        <v>0</v>
      </c>
      <c r="HM67">
        <v>0</v>
      </c>
      <c r="HN67">
        <v>0</v>
      </c>
      <c r="HO67">
        <v>81.599999999999994</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1</v>
      </c>
      <c r="LJ67">
        <v>0.50344827586206897</v>
      </c>
      <c r="LK67">
        <v>0</v>
      </c>
      <c r="LL67">
        <v>0</v>
      </c>
      <c r="LM67">
        <v>1</v>
      </c>
      <c r="LN67">
        <v>0.95</v>
      </c>
      <c r="LO67">
        <v>0</v>
      </c>
      <c r="LP67">
        <v>1</v>
      </c>
      <c r="LQ67">
        <v>0.78</v>
      </c>
      <c r="LR67">
        <v>0</v>
      </c>
      <c r="LS67">
        <v>3.6840119760479038E-2</v>
      </c>
      <c r="LT67">
        <v>0</v>
      </c>
    </row>
    <row r="68" spans="1:332">
      <c r="A68" t="str">
        <v>CDM AMS II G</v>
      </c>
      <c r="B68" t="str">
        <v>AMS-II.G. ver. 3</v>
      </c>
      <c r="C68">
        <v>5342</v>
      </c>
      <c r="D68" t="str">
        <v>PoA 5342 CPA12</v>
      </c>
      <c r="E68" t="str">
        <v>MR1</v>
      </c>
      <c r="F68" t="str">
        <v>Domestic (2018)</v>
      </c>
      <c r="G68">
        <v>1237</v>
      </c>
      <c r="H68" t="str">
        <v>charcoal</v>
      </c>
      <c r="I68">
        <v>1237</v>
      </c>
      <c r="J68">
        <v>0.68798665183537266</v>
      </c>
      <c r="K68">
        <v>0</v>
      </c>
      <c r="L68" t="str">
        <v>cdm_imp_charcoal</v>
      </c>
      <c r="M68">
        <v>1</v>
      </c>
      <c r="N68" t="str">
        <v>Sub-Saharan Africa</v>
      </c>
      <c r="O68" t="str">
        <v>Nigeria</v>
      </c>
      <c r="P68" t="str">
        <v>Nigeria tot</v>
      </c>
      <c r="Q68">
        <v>4.7</v>
      </c>
      <c r="R68">
        <v>0.93</v>
      </c>
      <c r="S68">
        <v>0</v>
      </c>
      <c r="T68">
        <v>0.39</v>
      </c>
      <c r="U68">
        <v>1798</v>
      </c>
      <c r="V68">
        <v>0</v>
      </c>
      <c r="W68">
        <v>87</v>
      </c>
      <c r="X68">
        <v>0</v>
      </c>
      <c r="Y68">
        <v>156426</v>
      </c>
      <c r="Z68">
        <v>0</v>
      </c>
      <c r="AA68">
        <v>1</v>
      </c>
      <c r="AB68">
        <v>0</v>
      </c>
      <c r="AC68">
        <v>0</v>
      </c>
      <c r="AD68">
        <v>0</v>
      </c>
      <c r="AE68">
        <v>0</v>
      </c>
      <c r="AF68">
        <v>0</v>
      </c>
      <c r="AG68">
        <v>0</v>
      </c>
      <c r="AH68">
        <v>0</v>
      </c>
      <c r="AI68">
        <v>0</v>
      </c>
      <c r="AJ68">
        <v>0</v>
      </c>
      <c r="AK68">
        <v>0</v>
      </c>
      <c r="AL68">
        <v>0</v>
      </c>
      <c r="AM68">
        <v>0</v>
      </c>
      <c r="AN68">
        <v>0</v>
      </c>
      <c r="AO68">
        <v>2.5205479452054793</v>
      </c>
      <c r="AP68">
        <v>0</v>
      </c>
      <c r="AQ68">
        <v>0</v>
      </c>
      <c r="AR68">
        <v>0</v>
      </c>
      <c r="AS68">
        <v>0</v>
      </c>
      <c r="AT68">
        <v>0</v>
      </c>
      <c r="AU68">
        <v>0</v>
      </c>
      <c r="AV68">
        <v>0</v>
      </c>
      <c r="AW68">
        <v>0</v>
      </c>
      <c r="AX68">
        <v>0</v>
      </c>
      <c r="AY68">
        <v>0</v>
      </c>
      <c r="AZ68">
        <v>0</v>
      </c>
      <c r="BA68">
        <v>0</v>
      </c>
      <c r="BB68">
        <v>0</v>
      </c>
      <c r="BC68">
        <v>0</v>
      </c>
      <c r="BD68">
        <v>0</v>
      </c>
      <c r="BE68">
        <v>0.106</v>
      </c>
      <c r="BF68">
        <v>0</v>
      </c>
      <c r="BG68">
        <v>0</v>
      </c>
      <c r="BH68">
        <v>0</v>
      </c>
      <c r="BI68">
        <v>0</v>
      </c>
      <c r="BJ68">
        <v>0</v>
      </c>
      <c r="BK68">
        <v>0</v>
      </c>
      <c r="BL68">
        <v>0</v>
      </c>
      <c r="BM68">
        <v>0</v>
      </c>
      <c r="BN68">
        <v>0</v>
      </c>
      <c r="BO68">
        <v>0</v>
      </c>
      <c r="BP68">
        <v>0</v>
      </c>
      <c r="BQ68">
        <v>0</v>
      </c>
      <c r="BR68">
        <v>0</v>
      </c>
      <c r="BS68">
        <v>1.4999999999999999E-2</v>
      </c>
      <c r="BT68">
        <v>0</v>
      </c>
      <c r="BU68">
        <v>0</v>
      </c>
      <c r="BV68">
        <v>0</v>
      </c>
      <c r="BW68">
        <v>0</v>
      </c>
      <c r="BX68">
        <v>0</v>
      </c>
      <c r="BY68">
        <v>81.599999999999994</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1</v>
      </c>
      <c r="FT68">
        <v>0</v>
      </c>
      <c r="FU68">
        <v>0</v>
      </c>
      <c r="FV68">
        <v>0</v>
      </c>
      <c r="FW68">
        <v>0</v>
      </c>
      <c r="FX68">
        <v>0</v>
      </c>
      <c r="FY68">
        <v>0</v>
      </c>
      <c r="FZ68">
        <v>1.063050847457627</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0.33529999999999999</v>
      </c>
      <c r="GW68">
        <v>0</v>
      </c>
      <c r="GX68">
        <v>0</v>
      </c>
      <c r="GY68">
        <v>0</v>
      </c>
      <c r="GZ68">
        <v>0</v>
      </c>
      <c r="HA68">
        <v>0</v>
      </c>
      <c r="HB68">
        <v>0</v>
      </c>
      <c r="HC68">
        <v>0</v>
      </c>
      <c r="HD68">
        <v>0</v>
      </c>
      <c r="HE68">
        <v>0</v>
      </c>
      <c r="HF68">
        <v>0</v>
      </c>
      <c r="HG68">
        <v>0</v>
      </c>
      <c r="HH68">
        <v>0</v>
      </c>
      <c r="HI68">
        <v>0</v>
      </c>
      <c r="HJ68">
        <v>1.4999999999999999E-2</v>
      </c>
      <c r="HK68">
        <v>0</v>
      </c>
      <c r="HL68">
        <v>0</v>
      </c>
      <c r="HM68">
        <v>0</v>
      </c>
      <c r="HN68">
        <v>0</v>
      </c>
      <c r="HO68">
        <v>0</v>
      </c>
      <c r="HP68">
        <v>81.599999999999994</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0.96699999999999997</v>
      </c>
      <c r="LJ68">
        <v>0.7971264367816091</v>
      </c>
      <c r="LK68">
        <v>0</v>
      </c>
      <c r="LL68">
        <v>0</v>
      </c>
      <c r="LM68">
        <v>1</v>
      </c>
      <c r="LN68">
        <v>0.95</v>
      </c>
      <c r="LO68">
        <v>0</v>
      </c>
      <c r="LP68">
        <v>1</v>
      </c>
      <c r="LQ68">
        <v>0.78</v>
      </c>
      <c r="LR68">
        <v>0</v>
      </c>
      <c r="LS68">
        <v>6.6834963768115943E-2</v>
      </c>
      <c r="LT68">
        <v>0</v>
      </c>
    </row>
    <row r="69" spans="1:332">
      <c r="A69" t="str">
        <v>CDM AMS II G</v>
      </c>
      <c r="B69" t="str">
        <v>AMS-II.G. ver. 3</v>
      </c>
      <c r="C69">
        <v>5342</v>
      </c>
      <c r="D69" t="str">
        <v>PoA 5342 CPA11</v>
      </c>
      <c r="E69" t="str">
        <v>MR1</v>
      </c>
      <c r="F69" t="str">
        <v>Domestic (2018)</v>
      </c>
      <c r="G69">
        <v>283</v>
      </c>
      <c r="H69" t="str">
        <v>firewood</v>
      </c>
      <c r="I69">
        <v>283</v>
      </c>
      <c r="J69">
        <v>0.39803094233473979</v>
      </c>
      <c r="K69">
        <v>0</v>
      </c>
      <c r="L69" t="str">
        <v>cdm_imp_firewood</v>
      </c>
      <c r="M69">
        <v>1</v>
      </c>
      <c r="N69" t="str">
        <v>Sub-Saharan Africa</v>
      </c>
      <c r="O69" t="str">
        <v>Nigeria</v>
      </c>
      <c r="P69" t="str">
        <v>Nigeria tot</v>
      </c>
      <c r="Q69">
        <v>4.7</v>
      </c>
      <c r="R69">
        <v>0.93</v>
      </c>
      <c r="S69">
        <v>0</v>
      </c>
      <c r="T69">
        <v>0.39</v>
      </c>
      <c r="U69">
        <v>711</v>
      </c>
      <c r="V69">
        <v>0</v>
      </c>
      <c r="W69">
        <v>87</v>
      </c>
      <c r="X69">
        <v>0</v>
      </c>
      <c r="Y69">
        <v>61857</v>
      </c>
      <c r="Z69">
        <v>1</v>
      </c>
      <c r="AA69">
        <v>0</v>
      </c>
      <c r="AB69">
        <v>0</v>
      </c>
      <c r="AC69">
        <v>0</v>
      </c>
      <c r="AD69">
        <v>0</v>
      </c>
      <c r="AE69">
        <v>0</v>
      </c>
      <c r="AF69">
        <v>0</v>
      </c>
      <c r="AG69">
        <v>0</v>
      </c>
      <c r="AH69">
        <v>0</v>
      </c>
      <c r="AI69">
        <v>0</v>
      </c>
      <c r="AJ69">
        <v>0</v>
      </c>
      <c r="AK69">
        <v>0</v>
      </c>
      <c r="AL69">
        <v>0</v>
      </c>
      <c r="AM69">
        <v>0</v>
      </c>
      <c r="AN69">
        <v>8.0341880341880341</v>
      </c>
      <c r="AO69">
        <v>0</v>
      </c>
      <c r="AP69">
        <v>0</v>
      </c>
      <c r="AQ69">
        <v>0</v>
      </c>
      <c r="AR69">
        <v>0</v>
      </c>
      <c r="AS69">
        <v>0</v>
      </c>
      <c r="AT69">
        <v>0</v>
      </c>
      <c r="AU69">
        <v>0</v>
      </c>
      <c r="AV69">
        <v>0</v>
      </c>
      <c r="AW69">
        <v>0</v>
      </c>
      <c r="AX69">
        <v>0</v>
      </c>
      <c r="AY69">
        <v>0</v>
      </c>
      <c r="AZ69">
        <v>0</v>
      </c>
      <c r="BA69">
        <v>0</v>
      </c>
      <c r="BB69">
        <v>0</v>
      </c>
      <c r="BC69">
        <v>0</v>
      </c>
      <c r="BD69">
        <v>0.106</v>
      </c>
      <c r="BE69">
        <v>0</v>
      </c>
      <c r="BF69">
        <v>0</v>
      </c>
      <c r="BG69">
        <v>0</v>
      </c>
      <c r="BH69">
        <v>0</v>
      </c>
      <c r="BI69">
        <v>0</v>
      </c>
      <c r="BJ69">
        <v>0</v>
      </c>
      <c r="BK69">
        <v>0</v>
      </c>
      <c r="BL69">
        <v>0</v>
      </c>
      <c r="BM69">
        <v>0</v>
      </c>
      <c r="BN69">
        <v>0</v>
      </c>
      <c r="BO69">
        <v>0</v>
      </c>
      <c r="BP69">
        <v>0</v>
      </c>
      <c r="BQ69">
        <v>0</v>
      </c>
      <c r="BR69">
        <v>1.4999999999999999E-2</v>
      </c>
      <c r="BS69">
        <v>0</v>
      </c>
      <c r="BT69">
        <v>0</v>
      </c>
      <c r="BU69">
        <v>0</v>
      </c>
      <c r="BV69">
        <v>0</v>
      </c>
      <c r="BW69">
        <v>0</v>
      </c>
      <c r="BX69">
        <v>81.599999999999994</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0</v>
      </c>
      <c r="FT69">
        <v>0</v>
      </c>
      <c r="FU69">
        <v>0</v>
      </c>
      <c r="FV69">
        <v>0</v>
      </c>
      <c r="FW69">
        <v>0</v>
      </c>
      <c r="FX69">
        <v>0</v>
      </c>
      <c r="FY69">
        <v>4.9623427834569886</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0.29320000000000002</v>
      </c>
      <c r="GV69">
        <v>0</v>
      </c>
      <c r="GW69">
        <v>0</v>
      </c>
      <c r="GX69">
        <v>0</v>
      </c>
      <c r="GY69">
        <v>0</v>
      </c>
      <c r="GZ69">
        <v>0</v>
      </c>
      <c r="HA69">
        <v>0</v>
      </c>
      <c r="HB69">
        <v>0</v>
      </c>
      <c r="HC69">
        <v>0</v>
      </c>
      <c r="HD69">
        <v>0</v>
      </c>
      <c r="HE69">
        <v>0</v>
      </c>
      <c r="HF69">
        <v>0</v>
      </c>
      <c r="HG69">
        <v>0</v>
      </c>
      <c r="HH69">
        <v>0</v>
      </c>
      <c r="HI69">
        <v>1.4999999999999999E-2</v>
      </c>
      <c r="HJ69">
        <v>0</v>
      </c>
      <c r="HK69">
        <v>0</v>
      </c>
      <c r="HL69">
        <v>0</v>
      </c>
      <c r="HM69">
        <v>0</v>
      </c>
      <c r="HN69">
        <v>0</v>
      </c>
      <c r="HO69">
        <v>81.599999999999994</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1</v>
      </c>
      <c r="LJ69">
        <v>0.50344827586206897</v>
      </c>
      <c r="LK69">
        <v>0</v>
      </c>
      <c r="LL69">
        <v>0</v>
      </c>
      <c r="LM69">
        <v>1</v>
      </c>
      <c r="LN69">
        <v>0.95</v>
      </c>
      <c r="LO69">
        <v>0</v>
      </c>
      <c r="LP69">
        <v>1</v>
      </c>
      <c r="LQ69">
        <v>0.78</v>
      </c>
      <c r="LR69">
        <v>0</v>
      </c>
      <c r="LS69">
        <v>3.6840119760479038E-2</v>
      </c>
      <c r="LT69">
        <v>0</v>
      </c>
    </row>
    <row r="70" spans="1:332">
      <c r="A70" t="str">
        <v>CDM AMS II G</v>
      </c>
      <c r="B70" t="str">
        <v>AMS-II.G. ver. 3</v>
      </c>
      <c r="C70">
        <v>5342</v>
      </c>
      <c r="D70" t="str">
        <v>PoA 5342 CPA11</v>
      </c>
      <c r="E70" t="str">
        <v>MR1</v>
      </c>
      <c r="F70" t="str">
        <v>Domestic (2018)</v>
      </c>
      <c r="G70">
        <v>1087</v>
      </c>
      <c r="H70" t="str">
        <v>charcoal</v>
      </c>
      <c r="I70">
        <v>1087</v>
      </c>
      <c r="J70">
        <v>0.68193224592220825</v>
      </c>
      <c r="K70">
        <v>0</v>
      </c>
      <c r="L70" t="str">
        <v>cdm_imp_charcoal</v>
      </c>
      <c r="M70">
        <v>1</v>
      </c>
      <c r="N70" t="str">
        <v>Sub-Saharan Africa</v>
      </c>
      <c r="O70" t="str">
        <v>Nigeria</v>
      </c>
      <c r="P70" t="str">
        <v>Nigeria tot</v>
      </c>
      <c r="Q70">
        <v>4.7</v>
      </c>
      <c r="R70">
        <v>0.93</v>
      </c>
      <c r="S70">
        <v>0</v>
      </c>
      <c r="T70">
        <v>0.39</v>
      </c>
      <c r="U70">
        <v>1594</v>
      </c>
      <c r="V70">
        <v>0</v>
      </c>
      <c r="W70">
        <v>87</v>
      </c>
      <c r="X70">
        <v>0</v>
      </c>
      <c r="Y70">
        <v>138678</v>
      </c>
      <c r="Z70">
        <v>0</v>
      </c>
      <c r="AA70">
        <v>1</v>
      </c>
      <c r="AB70">
        <v>0</v>
      </c>
      <c r="AC70">
        <v>0</v>
      </c>
      <c r="AD70">
        <v>0</v>
      </c>
      <c r="AE70">
        <v>0</v>
      </c>
      <c r="AF70">
        <v>0</v>
      </c>
      <c r="AG70">
        <v>0</v>
      </c>
      <c r="AH70">
        <v>0</v>
      </c>
      <c r="AI70">
        <v>0</v>
      </c>
      <c r="AJ70">
        <v>0</v>
      </c>
      <c r="AK70">
        <v>0</v>
      </c>
      <c r="AL70">
        <v>0</v>
      </c>
      <c r="AM70">
        <v>0</v>
      </c>
      <c r="AN70">
        <v>0</v>
      </c>
      <c r="AO70">
        <v>2.5205479452054793</v>
      </c>
      <c r="AP70">
        <v>0</v>
      </c>
      <c r="AQ70">
        <v>0</v>
      </c>
      <c r="AR70">
        <v>0</v>
      </c>
      <c r="AS70">
        <v>0</v>
      </c>
      <c r="AT70">
        <v>0</v>
      </c>
      <c r="AU70">
        <v>0</v>
      </c>
      <c r="AV70">
        <v>0</v>
      </c>
      <c r="AW70">
        <v>0</v>
      </c>
      <c r="AX70">
        <v>0</v>
      </c>
      <c r="AY70">
        <v>0</v>
      </c>
      <c r="AZ70">
        <v>0</v>
      </c>
      <c r="BA70">
        <v>0</v>
      </c>
      <c r="BB70">
        <v>0</v>
      </c>
      <c r="BC70">
        <v>0</v>
      </c>
      <c r="BD70">
        <v>0</v>
      </c>
      <c r="BE70">
        <v>0.106</v>
      </c>
      <c r="BF70">
        <v>0</v>
      </c>
      <c r="BG70">
        <v>0</v>
      </c>
      <c r="BH70">
        <v>0</v>
      </c>
      <c r="BI70">
        <v>0</v>
      </c>
      <c r="BJ70">
        <v>0</v>
      </c>
      <c r="BK70">
        <v>0</v>
      </c>
      <c r="BL70">
        <v>0</v>
      </c>
      <c r="BM70">
        <v>0</v>
      </c>
      <c r="BN70">
        <v>0</v>
      </c>
      <c r="BO70">
        <v>0</v>
      </c>
      <c r="BP70">
        <v>0</v>
      </c>
      <c r="BQ70">
        <v>0</v>
      </c>
      <c r="BR70">
        <v>0</v>
      </c>
      <c r="BS70">
        <v>1.4999999999999999E-2</v>
      </c>
      <c r="BT70">
        <v>0</v>
      </c>
      <c r="BU70">
        <v>0</v>
      </c>
      <c r="BV70">
        <v>0</v>
      </c>
      <c r="BW70">
        <v>0</v>
      </c>
      <c r="BX70">
        <v>0</v>
      </c>
      <c r="BY70">
        <v>81.599999999999994</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1</v>
      </c>
      <c r="FT70">
        <v>0</v>
      </c>
      <c r="FU70">
        <v>0</v>
      </c>
      <c r="FV70">
        <v>0</v>
      </c>
      <c r="FW70">
        <v>0</v>
      </c>
      <c r="FX70">
        <v>0</v>
      </c>
      <c r="FY70">
        <v>0</v>
      </c>
      <c r="FZ70">
        <v>1.063050847457627</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0.33529999999999999</v>
      </c>
      <c r="GW70">
        <v>0</v>
      </c>
      <c r="GX70">
        <v>0</v>
      </c>
      <c r="GY70">
        <v>0</v>
      </c>
      <c r="GZ70">
        <v>0</v>
      </c>
      <c r="HA70">
        <v>0</v>
      </c>
      <c r="HB70">
        <v>0</v>
      </c>
      <c r="HC70">
        <v>0</v>
      </c>
      <c r="HD70">
        <v>0</v>
      </c>
      <c r="HE70">
        <v>0</v>
      </c>
      <c r="HF70">
        <v>0</v>
      </c>
      <c r="HG70">
        <v>0</v>
      </c>
      <c r="HH70">
        <v>0</v>
      </c>
      <c r="HI70">
        <v>0</v>
      </c>
      <c r="HJ70">
        <v>1.4999999999999999E-2</v>
      </c>
      <c r="HK70">
        <v>0</v>
      </c>
      <c r="HL70">
        <v>0</v>
      </c>
      <c r="HM70">
        <v>0</v>
      </c>
      <c r="HN70">
        <v>0</v>
      </c>
      <c r="HO70">
        <v>0</v>
      </c>
      <c r="HP70">
        <v>81.599999999999994</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0.96699999999999997</v>
      </c>
      <c r="LJ70">
        <v>0.7971264367816091</v>
      </c>
      <c r="LK70">
        <v>0</v>
      </c>
      <c r="LL70">
        <v>0</v>
      </c>
      <c r="LM70">
        <v>1</v>
      </c>
      <c r="LN70">
        <v>0.95</v>
      </c>
      <c r="LO70">
        <v>0</v>
      </c>
      <c r="LP70">
        <v>1</v>
      </c>
      <c r="LQ70">
        <v>0.78</v>
      </c>
      <c r="LR70">
        <v>0</v>
      </c>
      <c r="LS70">
        <v>6.6834963768115943E-2</v>
      </c>
      <c r="LT70">
        <v>0</v>
      </c>
    </row>
    <row r="71" spans="1:332">
      <c r="A71" t="str">
        <v>CDM AMS II G</v>
      </c>
      <c r="B71" t="str">
        <v>AMS-II.G. ver. 3</v>
      </c>
      <c r="C71">
        <v>5342</v>
      </c>
      <c r="D71" t="str">
        <v>PoA 5342 CPA10</v>
      </c>
      <c r="E71" t="str">
        <v>MR1</v>
      </c>
      <c r="F71" t="str">
        <v>Domestic (2018)</v>
      </c>
      <c r="G71">
        <v>396</v>
      </c>
      <c r="H71" t="str">
        <v>firewood</v>
      </c>
      <c r="I71">
        <v>396</v>
      </c>
      <c r="J71">
        <v>0.40951396070320578</v>
      </c>
      <c r="K71">
        <v>0</v>
      </c>
      <c r="L71" t="str">
        <v>cdm_imp_firewood</v>
      </c>
      <c r="M71">
        <v>1</v>
      </c>
      <c r="N71" t="str">
        <v>Sub-Saharan Africa</v>
      </c>
      <c r="O71" t="str">
        <v>Nigeria</v>
      </c>
      <c r="P71" t="str">
        <v>Nigeria tot</v>
      </c>
      <c r="Q71">
        <v>4.7</v>
      </c>
      <c r="R71">
        <v>0.93</v>
      </c>
      <c r="S71">
        <v>0</v>
      </c>
      <c r="T71">
        <v>0.39</v>
      </c>
      <c r="U71">
        <v>967</v>
      </c>
      <c r="V71">
        <v>0</v>
      </c>
      <c r="W71">
        <v>87</v>
      </c>
      <c r="X71">
        <v>0</v>
      </c>
      <c r="Y71">
        <v>84129</v>
      </c>
      <c r="Z71">
        <v>1</v>
      </c>
      <c r="AA71">
        <v>0</v>
      </c>
      <c r="AB71">
        <v>0</v>
      </c>
      <c r="AC71">
        <v>0</v>
      </c>
      <c r="AD71">
        <v>0</v>
      </c>
      <c r="AE71">
        <v>0</v>
      </c>
      <c r="AF71">
        <v>0</v>
      </c>
      <c r="AG71">
        <v>0</v>
      </c>
      <c r="AH71">
        <v>0</v>
      </c>
      <c r="AI71">
        <v>0</v>
      </c>
      <c r="AJ71">
        <v>0</v>
      </c>
      <c r="AK71">
        <v>0</v>
      </c>
      <c r="AL71">
        <v>0</v>
      </c>
      <c r="AM71">
        <v>0</v>
      </c>
      <c r="AN71">
        <v>8.0341880341880341</v>
      </c>
      <c r="AO71">
        <v>0</v>
      </c>
      <c r="AP71">
        <v>0</v>
      </c>
      <c r="AQ71">
        <v>0</v>
      </c>
      <c r="AR71">
        <v>0</v>
      </c>
      <c r="AS71">
        <v>0</v>
      </c>
      <c r="AT71">
        <v>0</v>
      </c>
      <c r="AU71">
        <v>0</v>
      </c>
      <c r="AV71">
        <v>0</v>
      </c>
      <c r="AW71">
        <v>0</v>
      </c>
      <c r="AX71">
        <v>0</v>
      </c>
      <c r="AY71">
        <v>0</v>
      </c>
      <c r="AZ71">
        <v>0</v>
      </c>
      <c r="BA71">
        <v>0</v>
      </c>
      <c r="BB71">
        <v>0</v>
      </c>
      <c r="BC71">
        <v>0</v>
      </c>
      <c r="BD71">
        <v>0.106</v>
      </c>
      <c r="BE71">
        <v>0</v>
      </c>
      <c r="BF71">
        <v>0</v>
      </c>
      <c r="BG71">
        <v>0</v>
      </c>
      <c r="BH71">
        <v>0</v>
      </c>
      <c r="BI71">
        <v>0</v>
      </c>
      <c r="BJ71">
        <v>0</v>
      </c>
      <c r="BK71">
        <v>0</v>
      </c>
      <c r="BL71">
        <v>0</v>
      </c>
      <c r="BM71">
        <v>0</v>
      </c>
      <c r="BN71">
        <v>0</v>
      </c>
      <c r="BO71">
        <v>0</v>
      </c>
      <c r="BP71">
        <v>0</v>
      </c>
      <c r="BQ71">
        <v>0</v>
      </c>
      <c r="BR71">
        <v>1.4999999999999999E-2</v>
      </c>
      <c r="BS71">
        <v>0</v>
      </c>
      <c r="BT71">
        <v>0</v>
      </c>
      <c r="BU71">
        <v>0</v>
      </c>
      <c r="BV71">
        <v>0</v>
      </c>
      <c r="BW71">
        <v>0</v>
      </c>
      <c r="BX71">
        <v>81.599999999999994</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1</v>
      </c>
      <c r="FS71">
        <v>0</v>
      </c>
      <c r="FT71">
        <v>0</v>
      </c>
      <c r="FU71">
        <v>0</v>
      </c>
      <c r="FV71">
        <v>0</v>
      </c>
      <c r="FW71">
        <v>0</v>
      </c>
      <c r="FX71">
        <v>0</v>
      </c>
      <c r="FY71">
        <v>4.9623427834569886</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0.29320000000000002</v>
      </c>
      <c r="GV71">
        <v>0</v>
      </c>
      <c r="GW71">
        <v>0</v>
      </c>
      <c r="GX71">
        <v>0</v>
      </c>
      <c r="GY71">
        <v>0</v>
      </c>
      <c r="GZ71">
        <v>0</v>
      </c>
      <c r="HA71">
        <v>0</v>
      </c>
      <c r="HB71">
        <v>0</v>
      </c>
      <c r="HC71">
        <v>0</v>
      </c>
      <c r="HD71">
        <v>0</v>
      </c>
      <c r="HE71">
        <v>0</v>
      </c>
      <c r="HF71">
        <v>0</v>
      </c>
      <c r="HG71">
        <v>0</v>
      </c>
      <c r="HH71">
        <v>0</v>
      </c>
      <c r="HI71">
        <v>1.4999999999999999E-2</v>
      </c>
      <c r="HJ71">
        <v>0</v>
      </c>
      <c r="HK71">
        <v>0</v>
      </c>
      <c r="HL71">
        <v>0</v>
      </c>
      <c r="HM71">
        <v>0</v>
      </c>
      <c r="HN71">
        <v>0</v>
      </c>
      <c r="HO71">
        <v>81.599999999999994</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1</v>
      </c>
      <c r="LJ71">
        <v>0.50344827586206897</v>
      </c>
      <c r="LK71">
        <v>0</v>
      </c>
      <c r="LL71">
        <v>0</v>
      </c>
      <c r="LM71">
        <v>1</v>
      </c>
      <c r="LN71">
        <v>0.95</v>
      </c>
      <c r="LO71">
        <v>0</v>
      </c>
      <c r="LP71">
        <v>1</v>
      </c>
      <c r="LQ71">
        <v>0.78</v>
      </c>
      <c r="LR71">
        <v>0</v>
      </c>
      <c r="LS71">
        <v>3.6840119760479038E-2</v>
      </c>
      <c r="LT71">
        <v>0</v>
      </c>
    </row>
    <row r="72" spans="1:332">
      <c r="A72" t="str">
        <v>CDM AMS II G</v>
      </c>
      <c r="B72" t="str">
        <v>AMS-II.G. ver. 3</v>
      </c>
      <c r="C72">
        <v>5342</v>
      </c>
      <c r="D72" t="str">
        <v>PoA 5342 CPA10</v>
      </c>
      <c r="E72" t="str">
        <v>MR1</v>
      </c>
      <c r="F72" t="str">
        <v>Domestic (2018)</v>
      </c>
      <c r="G72">
        <v>1695</v>
      </c>
      <c r="H72" t="str">
        <v>charcoal</v>
      </c>
      <c r="I72">
        <v>1695</v>
      </c>
      <c r="J72">
        <v>0.68679092382495943</v>
      </c>
      <c r="K72">
        <v>0</v>
      </c>
      <c r="L72" t="str">
        <v>cdm_imp_charcoal</v>
      </c>
      <c r="M72">
        <v>1</v>
      </c>
      <c r="N72" t="str">
        <v>Sub-Saharan Africa</v>
      </c>
      <c r="O72" t="str">
        <v>Nigeria</v>
      </c>
      <c r="P72" t="str">
        <v>Nigeria tot</v>
      </c>
      <c r="Q72">
        <v>4.7</v>
      </c>
      <c r="R72">
        <v>0.93</v>
      </c>
      <c r="S72">
        <v>0</v>
      </c>
      <c r="T72">
        <v>0.39</v>
      </c>
      <c r="U72">
        <v>2468</v>
      </c>
      <c r="V72">
        <v>0</v>
      </c>
      <c r="W72">
        <v>87</v>
      </c>
      <c r="X72">
        <v>0</v>
      </c>
      <c r="Y72">
        <v>214716</v>
      </c>
      <c r="Z72">
        <v>0</v>
      </c>
      <c r="AA72">
        <v>1</v>
      </c>
      <c r="AB72">
        <v>0</v>
      </c>
      <c r="AC72">
        <v>0</v>
      </c>
      <c r="AD72">
        <v>0</v>
      </c>
      <c r="AE72">
        <v>0</v>
      </c>
      <c r="AF72">
        <v>0</v>
      </c>
      <c r="AG72">
        <v>0</v>
      </c>
      <c r="AH72">
        <v>0</v>
      </c>
      <c r="AI72">
        <v>0</v>
      </c>
      <c r="AJ72">
        <v>0</v>
      </c>
      <c r="AK72">
        <v>0</v>
      </c>
      <c r="AL72">
        <v>0</v>
      </c>
      <c r="AM72">
        <v>0</v>
      </c>
      <c r="AN72">
        <v>0</v>
      </c>
      <c r="AO72">
        <v>2.5205479452054793</v>
      </c>
      <c r="AP72">
        <v>0</v>
      </c>
      <c r="AQ72">
        <v>0</v>
      </c>
      <c r="AR72">
        <v>0</v>
      </c>
      <c r="AS72">
        <v>0</v>
      </c>
      <c r="AT72">
        <v>0</v>
      </c>
      <c r="AU72">
        <v>0</v>
      </c>
      <c r="AV72">
        <v>0</v>
      </c>
      <c r="AW72">
        <v>0</v>
      </c>
      <c r="AX72">
        <v>0</v>
      </c>
      <c r="AY72">
        <v>0</v>
      </c>
      <c r="AZ72">
        <v>0</v>
      </c>
      <c r="BA72">
        <v>0</v>
      </c>
      <c r="BB72">
        <v>0</v>
      </c>
      <c r="BC72">
        <v>0</v>
      </c>
      <c r="BD72">
        <v>0</v>
      </c>
      <c r="BE72">
        <v>0.106</v>
      </c>
      <c r="BF72">
        <v>0</v>
      </c>
      <c r="BG72">
        <v>0</v>
      </c>
      <c r="BH72">
        <v>0</v>
      </c>
      <c r="BI72">
        <v>0</v>
      </c>
      <c r="BJ72">
        <v>0</v>
      </c>
      <c r="BK72">
        <v>0</v>
      </c>
      <c r="BL72">
        <v>0</v>
      </c>
      <c r="BM72">
        <v>0</v>
      </c>
      <c r="BN72">
        <v>0</v>
      </c>
      <c r="BO72">
        <v>0</v>
      </c>
      <c r="BP72">
        <v>0</v>
      </c>
      <c r="BQ72">
        <v>0</v>
      </c>
      <c r="BR72">
        <v>0</v>
      </c>
      <c r="BS72">
        <v>1.4999999999999999E-2</v>
      </c>
      <c r="BT72">
        <v>0</v>
      </c>
      <c r="BU72">
        <v>0</v>
      </c>
      <c r="BV72">
        <v>0</v>
      </c>
      <c r="BW72">
        <v>0</v>
      </c>
      <c r="BX72">
        <v>0</v>
      </c>
      <c r="BY72">
        <v>81.599999999999994</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1</v>
      </c>
      <c r="FT72">
        <v>0</v>
      </c>
      <c r="FU72">
        <v>0</v>
      </c>
      <c r="FV72">
        <v>0</v>
      </c>
      <c r="FW72">
        <v>0</v>
      </c>
      <c r="FX72">
        <v>0</v>
      </c>
      <c r="FY72">
        <v>0</v>
      </c>
      <c r="FZ72">
        <v>1.063050847457627</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0.33529999999999999</v>
      </c>
      <c r="GW72">
        <v>0</v>
      </c>
      <c r="GX72">
        <v>0</v>
      </c>
      <c r="GY72">
        <v>0</v>
      </c>
      <c r="GZ72">
        <v>0</v>
      </c>
      <c r="HA72">
        <v>0</v>
      </c>
      <c r="HB72">
        <v>0</v>
      </c>
      <c r="HC72">
        <v>0</v>
      </c>
      <c r="HD72">
        <v>0</v>
      </c>
      <c r="HE72">
        <v>0</v>
      </c>
      <c r="HF72">
        <v>0</v>
      </c>
      <c r="HG72">
        <v>0</v>
      </c>
      <c r="HH72">
        <v>0</v>
      </c>
      <c r="HI72">
        <v>0</v>
      </c>
      <c r="HJ72">
        <v>1.4999999999999999E-2</v>
      </c>
      <c r="HK72">
        <v>0</v>
      </c>
      <c r="HL72">
        <v>0</v>
      </c>
      <c r="HM72">
        <v>0</v>
      </c>
      <c r="HN72">
        <v>0</v>
      </c>
      <c r="HO72">
        <v>0</v>
      </c>
      <c r="HP72">
        <v>81.599999999999994</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0.96699999999999997</v>
      </c>
      <c r="LJ72">
        <v>0.7971264367816091</v>
      </c>
      <c r="LK72">
        <v>0</v>
      </c>
      <c r="LL72">
        <v>0</v>
      </c>
      <c r="LM72">
        <v>1</v>
      </c>
      <c r="LN72">
        <v>0.95</v>
      </c>
      <c r="LO72">
        <v>0</v>
      </c>
      <c r="LP72">
        <v>1</v>
      </c>
      <c r="LQ72">
        <v>0.78</v>
      </c>
      <c r="LR72">
        <v>0</v>
      </c>
      <c r="LS72">
        <v>6.6834963768115943E-2</v>
      </c>
      <c r="LT72">
        <v>0</v>
      </c>
    </row>
    <row r="73" spans="1:332">
      <c r="A73" t="str">
        <v>CDM AMS II G</v>
      </c>
      <c r="B73" t="str">
        <v>AMS-II.G. ver. 3</v>
      </c>
      <c r="C73">
        <v>5342</v>
      </c>
      <c r="D73" t="str">
        <v>PoA 5342 CPA9</v>
      </c>
      <c r="E73" t="str">
        <v>MR1</v>
      </c>
      <c r="F73" t="str">
        <v>Domestic (2018)</v>
      </c>
      <c r="G73">
        <v>201</v>
      </c>
      <c r="H73" t="str">
        <v>firewood</v>
      </c>
      <c r="I73">
        <v>201</v>
      </c>
      <c r="J73">
        <v>0.21360255047821466</v>
      </c>
      <c r="K73">
        <v>0</v>
      </c>
      <c r="L73" t="str">
        <v>cdm_imp_firewood</v>
      </c>
      <c r="M73">
        <v>0</v>
      </c>
      <c r="N73" t="str">
        <v>Sub-Saharan Africa</v>
      </c>
      <c r="O73" t="str">
        <v>Ghana</v>
      </c>
      <c r="P73" t="str">
        <v>Ghana tot</v>
      </c>
      <c r="Q73">
        <v>3.8</v>
      </c>
      <c r="R73">
        <v>0.99</v>
      </c>
      <c r="S73">
        <v>0</v>
      </c>
      <c r="T73">
        <v>0.33</v>
      </c>
      <c r="U73">
        <v>941</v>
      </c>
      <c r="V73">
        <v>0</v>
      </c>
      <c r="W73">
        <v>80</v>
      </c>
      <c r="X73">
        <v>0</v>
      </c>
      <c r="Y73">
        <v>75280</v>
      </c>
      <c r="Z73">
        <v>1</v>
      </c>
      <c r="AA73">
        <v>0</v>
      </c>
      <c r="AB73">
        <v>0</v>
      </c>
      <c r="AC73">
        <v>0</v>
      </c>
      <c r="AD73">
        <v>0</v>
      </c>
      <c r="AE73">
        <v>0</v>
      </c>
      <c r="AF73">
        <v>0</v>
      </c>
      <c r="AG73">
        <v>0</v>
      </c>
      <c r="AH73">
        <v>0</v>
      </c>
      <c r="AI73">
        <v>0</v>
      </c>
      <c r="AJ73">
        <v>0</v>
      </c>
      <c r="AK73">
        <v>0</v>
      </c>
      <c r="AL73">
        <v>0</v>
      </c>
      <c r="AM73">
        <v>0</v>
      </c>
      <c r="AN73">
        <v>5.2054794520547949</v>
      </c>
      <c r="AO73">
        <v>0</v>
      </c>
      <c r="AP73">
        <v>0</v>
      </c>
      <c r="AQ73">
        <v>0</v>
      </c>
      <c r="AR73">
        <v>0</v>
      </c>
      <c r="AS73">
        <v>0</v>
      </c>
      <c r="AT73">
        <v>0</v>
      </c>
      <c r="AU73">
        <v>0</v>
      </c>
      <c r="AV73">
        <v>0</v>
      </c>
      <c r="AW73">
        <v>0</v>
      </c>
      <c r="AX73">
        <v>0</v>
      </c>
      <c r="AY73">
        <v>0</v>
      </c>
      <c r="AZ73">
        <v>0</v>
      </c>
      <c r="BA73">
        <v>0</v>
      </c>
      <c r="BB73">
        <v>0</v>
      </c>
      <c r="BC73">
        <v>0</v>
      </c>
      <c r="BD73">
        <v>0.10100000000000001</v>
      </c>
      <c r="BE73">
        <v>0</v>
      </c>
      <c r="BF73">
        <v>0</v>
      </c>
      <c r="BG73">
        <v>0</v>
      </c>
      <c r="BH73">
        <v>0</v>
      </c>
      <c r="BI73">
        <v>0</v>
      </c>
      <c r="BJ73">
        <v>0</v>
      </c>
      <c r="BK73">
        <v>0</v>
      </c>
      <c r="BL73">
        <v>0</v>
      </c>
      <c r="BM73">
        <v>0</v>
      </c>
      <c r="BN73">
        <v>0</v>
      </c>
      <c r="BO73">
        <v>0</v>
      </c>
      <c r="BP73">
        <v>0</v>
      </c>
      <c r="BQ73">
        <v>0</v>
      </c>
      <c r="BR73">
        <v>1.4999999999999999E-2</v>
      </c>
      <c r="BS73">
        <v>0</v>
      </c>
      <c r="BT73">
        <v>0</v>
      </c>
      <c r="BU73">
        <v>0</v>
      </c>
      <c r="BV73">
        <v>0</v>
      </c>
      <c r="BW73">
        <v>0</v>
      </c>
      <c r="BX73">
        <v>81.599999999999994</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0</v>
      </c>
      <c r="FT73">
        <v>0</v>
      </c>
      <c r="FU73">
        <v>0</v>
      </c>
      <c r="FV73">
        <v>0</v>
      </c>
      <c r="FW73">
        <v>0</v>
      </c>
      <c r="FX73">
        <v>0</v>
      </c>
      <c r="FY73">
        <v>1.7919339627046158</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0.29339999999999999</v>
      </c>
      <c r="GV73">
        <v>0</v>
      </c>
      <c r="GW73">
        <v>0</v>
      </c>
      <c r="GX73">
        <v>0</v>
      </c>
      <c r="GY73">
        <v>0</v>
      </c>
      <c r="GZ73">
        <v>0</v>
      </c>
      <c r="HA73">
        <v>0</v>
      </c>
      <c r="HB73">
        <v>0</v>
      </c>
      <c r="HC73">
        <v>0</v>
      </c>
      <c r="HD73">
        <v>0</v>
      </c>
      <c r="HE73">
        <v>0</v>
      </c>
      <c r="HF73">
        <v>0</v>
      </c>
      <c r="HG73">
        <v>0</v>
      </c>
      <c r="HH73">
        <v>0</v>
      </c>
      <c r="HI73">
        <v>1.4999999999999999E-2</v>
      </c>
      <c r="HJ73">
        <v>0</v>
      </c>
      <c r="HK73">
        <v>0</v>
      </c>
      <c r="HL73">
        <v>0</v>
      </c>
      <c r="HM73">
        <v>0</v>
      </c>
      <c r="HN73">
        <v>0</v>
      </c>
      <c r="HO73">
        <v>81.599999999999994</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0.95</v>
      </c>
      <c r="LJ73">
        <v>0.77562500000000001</v>
      </c>
      <c r="LK73">
        <v>0</v>
      </c>
      <c r="LL73">
        <v>0</v>
      </c>
      <c r="LM73">
        <v>1</v>
      </c>
      <c r="LN73">
        <v>0.95</v>
      </c>
      <c r="LO73">
        <v>0</v>
      </c>
      <c r="LP73">
        <v>1</v>
      </c>
      <c r="LQ73">
        <v>0.78</v>
      </c>
      <c r="LR73">
        <v>0</v>
      </c>
      <c r="LS73">
        <v>5.8479532163742659E-2</v>
      </c>
      <c r="LT73">
        <v>0</v>
      </c>
    </row>
    <row r="74" spans="1:332">
      <c r="A74" t="str">
        <v>CDM AMS II G</v>
      </c>
      <c r="B74" t="str">
        <v>AMS-II.G. ver. 3</v>
      </c>
      <c r="C74">
        <v>5342</v>
      </c>
      <c r="D74" t="str">
        <v>PoA 5342 CPA9</v>
      </c>
      <c r="E74" t="str">
        <v>MR1</v>
      </c>
      <c r="F74" t="str">
        <v>Domestic (2018)</v>
      </c>
      <c r="G74">
        <v>563</v>
      </c>
      <c r="H74" t="str">
        <v>charcoal</v>
      </c>
      <c r="I74">
        <v>563</v>
      </c>
      <c r="J74">
        <v>0.51368613138686137</v>
      </c>
      <c r="K74">
        <v>0</v>
      </c>
      <c r="L74" t="str">
        <v>cdm_imp_charcoal</v>
      </c>
      <c r="M74">
        <v>0</v>
      </c>
      <c r="N74" t="str">
        <v>Sub-Saharan Africa</v>
      </c>
      <c r="O74" t="str">
        <v>Ghana</v>
      </c>
      <c r="P74" t="str">
        <v>Ghana tot</v>
      </c>
      <c r="Q74">
        <v>3.8</v>
      </c>
      <c r="R74">
        <v>0.99</v>
      </c>
      <c r="S74">
        <v>0</v>
      </c>
      <c r="T74">
        <v>0.33</v>
      </c>
      <c r="U74">
        <v>1096</v>
      </c>
      <c r="V74">
        <v>0</v>
      </c>
      <c r="W74">
        <v>80</v>
      </c>
      <c r="X74">
        <v>0</v>
      </c>
      <c r="Y74">
        <v>87680</v>
      </c>
      <c r="Z74">
        <v>0</v>
      </c>
      <c r="AA74">
        <v>1</v>
      </c>
      <c r="AB74">
        <v>0</v>
      </c>
      <c r="AC74">
        <v>0</v>
      </c>
      <c r="AD74">
        <v>0</v>
      </c>
      <c r="AE74">
        <v>0</v>
      </c>
      <c r="AF74">
        <v>0</v>
      </c>
      <c r="AG74">
        <v>0</v>
      </c>
      <c r="AH74">
        <v>0</v>
      </c>
      <c r="AI74">
        <v>0</v>
      </c>
      <c r="AJ74">
        <v>0</v>
      </c>
      <c r="AK74">
        <v>0</v>
      </c>
      <c r="AL74">
        <v>0</v>
      </c>
      <c r="AM74">
        <v>0</v>
      </c>
      <c r="AN74">
        <v>0</v>
      </c>
      <c r="AO74">
        <v>1.8721461187214612</v>
      </c>
      <c r="AP74">
        <v>0</v>
      </c>
      <c r="AQ74">
        <v>0</v>
      </c>
      <c r="AR74">
        <v>0</v>
      </c>
      <c r="AS74">
        <v>0</v>
      </c>
      <c r="AT74">
        <v>0</v>
      </c>
      <c r="AU74">
        <v>0</v>
      </c>
      <c r="AV74">
        <v>0</v>
      </c>
      <c r="AW74">
        <v>0</v>
      </c>
      <c r="AX74">
        <v>0</v>
      </c>
      <c r="AY74">
        <v>0</v>
      </c>
      <c r="AZ74">
        <v>0</v>
      </c>
      <c r="BA74">
        <v>0</v>
      </c>
      <c r="BB74">
        <v>0</v>
      </c>
      <c r="BC74">
        <v>0</v>
      </c>
      <c r="BD74">
        <v>0</v>
      </c>
      <c r="BE74">
        <v>0.10100000000000001</v>
      </c>
      <c r="BF74">
        <v>0</v>
      </c>
      <c r="BG74">
        <v>0</v>
      </c>
      <c r="BH74">
        <v>0</v>
      </c>
      <c r="BI74">
        <v>0</v>
      </c>
      <c r="BJ74">
        <v>0</v>
      </c>
      <c r="BK74">
        <v>0</v>
      </c>
      <c r="BL74">
        <v>0</v>
      </c>
      <c r="BM74">
        <v>0</v>
      </c>
      <c r="BN74">
        <v>0</v>
      </c>
      <c r="BO74">
        <v>0</v>
      </c>
      <c r="BP74">
        <v>0</v>
      </c>
      <c r="BQ74">
        <v>0</v>
      </c>
      <c r="BR74">
        <v>0</v>
      </c>
      <c r="BS74">
        <v>1.4999999999999999E-2</v>
      </c>
      <c r="BT74">
        <v>0</v>
      </c>
      <c r="BU74">
        <v>0</v>
      </c>
      <c r="BV74">
        <v>0</v>
      </c>
      <c r="BW74">
        <v>0</v>
      </c>
      <c r="BX74">
        <v>0</v>
      </c>
      <c r="BY74">
        <v>81.599999999999994</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1</v>
      </c>
      <c r="FT74">
        <v>0</v>
      </c>
      <c r="FU74">
        <v>0</v>
      </c>
      <c r="FV74">
        <v>0</v>
      </c>
      <c r="FW74">
        <v>0</v>
      </c>
      <c r="FX74">
        <v>0</v>
      </c>
      <c r="FY74">
        <v>0</v>
      </c>
      <c r="FZ74">
        <v>0.56192201483170157</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0.33650000000000002</v>
      </c>
      <c r="GW74">
        <v>0</v>
      </c>
      <c r="GX74">
        <v>0</v>
      </c>
      <c r="GY74">
        <v>0</v>
      </c>
      <c r="GZ74">
        <v>0</v>
      </c>
      <c r="HA74">
        <v>0</v>
      </c>
      <c r="HB74">
        <v>0</v>
      </c>
      <c r="HC74">
        <v>0</v>
      </c>
      <c r="HD74">
        <v>0</v>
      </c>
      <c r="HE74">
        <v>0</v>
      </c>
      <c r="HF74">
        <v>0</v>
      </c>
      <c r="HG74">
        <v>0</v>
      </c>
      <c r="HH74">
        <v>0</v>
      </c>
      <c r="HI74">
        <v>0</v>
      </c>
      <c r="HJ74">
        <v>1.4999999999999999E-2</v>
      </c>
      <c r="HK74">
        <v>0</v>
      </c>
      <c r="HL74">
        <v>0</v>
      </c>
      <c r="HM74">
        <v>0</v>
      </c>
      <c r="HN74">
        <v>0</v>
      </c>
      <c r="HO74">
        <v>0</v>
      </c>
      <c r="HP74">
        <v>81.599999999999994</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1</v>
      </c>
      <c r="LJ74">
        <v>0.73</v>
      </c>
      <c r="LK74">
        <v>0</v>
      </c>
      <c r="LL74">
        <v>0</v>
      </c>
      <c r="LM74">
        <v>1</v>
      </c>
      <c r="LN74">
        <v>0.95</v>
      </c>
      <c r="LO74">
        <v>0</v>
      </c>
      <c r="LP74">
        <v>1</v>
      </c>
      <c r="LQ74">
        <v>0.78</v>
      </c>
      <c r="LR74">
        <v>0</v>
      </c>
      <c r="LS74">
        <v>4.3055555555555534E-2</v>
      </c>
      <c r="LT74">
        <v>0</v>
      </c>
    </row>
    <row r="75" spans="1:332">
      <c r="A75" t="str">
        <v>CDM AMS II G</v>
      </c>
      <c r="B75" t="str">
        <v>AMS-II.G. ver. 3</v>
      </c>
      <c r="C75">
        <v>5342</v>
      </c>
      <c r="D75" t="str">
        <v>PoA 5342 CPA8</v>
      </c>
      <c r="E75" t="str">
        <v>MR1</v>
      </c>
      <c r="F75" t="str">
        <v>Domestic (2018)</v>
      </c>
      <c r="G75">
        <v>167</v>
      </c>
      <c r="H75" t="str">
        <v>firewood</v>
      </c>
      <c r="I75">
        <v>167</v>
      </c>
      <c r="J75">
        <v>0.24098124098124099</v>
      </c>
      <c r="K75">
        <v>0</v>
      </c>
      <c r="L75" t="str">
        <v>cdm_imp_firewood</v>
      </c>
      <c r="M75">
        <v>0</v>
      </c>
      <c r="N75" t="str">
        <v>Sub-Saharan Africa</v>
      </c>
      <c r="O75" t="str">
        <v>Ghana</v>
      </c>
      <c r="P75" t="str">
        <v>Ghana tot</v>
      </c>
      <c r="Q75">
        <v>3.8</v>
      </c>
      <c r="R75">
        <v>0.99</v>
      </c>
      <c r="S75">
        <v>0</v>
      </c>
      <c r="T75">
        <v>0.33</v>
      </c>
      <c r="U75">
        <v>693</v>
      </c>
      <c r="V75">
        <v>0</v>
      </c>
      <c r="W75">
        <v>80</v>
      </c>
      <c r="X75">
        <v>0</v>
      </c>
      <c r="Y75">
        <v>55440</v>
      </c>
      <c r="Z75">
        <v>1</v>
      </c>
      <c r="AA75">
        <v>0</v>
      </c>
      <c r="AB75">
        <v>0</v>
      </c>
      <c r="AC75">
        <v>0</v>
      </c>
      <c r="AD75">
        <v>0</v>
      </c>
      <c r="AE75">
        <v>0</v>
      </c>
      <c r="AF75">
        <v>0</v>
      </c>
      <c r="AG75">
        <v>0</v>
      </c>
      <c r="AH75">
        <v>0</v>
      </c>
      <c r="AI75">
        <v>0</v>
      </c>
      <c r="AJ75">
        <v>0</v>
      </c>
      <c r="AK75">
        <v>0</v>
      </c>
      <c r="AL75">
        <v>0</v>
      </c>
      <c r="AM75">
        <v>0</v>
      </c>
      <c r="AN75">
        <v>5.2054794520547949</v>
      </c>
      <c r="AO75">
        <v>0</v>
      </c>
      <c r="AP75">
        <v>0</v>
      </c>
      <c r="AQ75">
        <v>0</v>
      </c>
      <c r="AR75">
        <v>0</v>
      </c>
      <c r="AS75">
        <v>0</v>
      </c>
      <c r="AT75">
        <v>0</v>
      </c>
      <c r="AU75">
        <v>0</v>
      </c>
      <c r="AV75">
        <v>0</v>
      </c>
      <c r="AW75">
        <v>0</v>
      </c>
      <c r="AX75">
        <v>0</v>
      </c>
      <c r="AY75">
        <v>0</v>
      </c>
      <c r="AZ75">
        <v>0</v>
      </c>
      <c r="BA75">
        <v>0</v>
      </c>
      <c r="BB75">
        <v>0</v>
      </c>
      <c r="BC75">
        <v>0</v>
      </c>
      <c r="BD75">
        <v>0.10100000000000001</v>
      </c>
      <c r="BE75">
        <v>0</v>
      </c>
      <c r="BF75">
        <v>0</v>
      </c>
      <c r="BG75">
        <v>0</v>
      </c>
      <c r="BH75">
        <v>0</v>
      </c>
      <c r="BI75">
        <v>0</v>
      </c>
      <c r="BJ75">
        <v>0</v>
      </c>
      <c r="BK75">
        <v>0</v>
      </c>
      <c r="BL75">
        <v>0</v>
      </c>
      <c r="BM75">
        <v>0</v>
      </c>
      <c r="BN75">
        <v>0</v>
      </c>
      <c r="BO75">
        <v>0</v>
      </c>
      <c r="BP75">
        <v>0</v>
      </c>
      <c r="BQ75">
        <v>0</v>
      </c>
      <c r="BR75">
        <v>1.4999999999999999E-2</v>
      </c>
      <c r="BS75">
        <v>0</v>
      </c>
      <c r="BT75">
        <v>0</v>
      </c>
      <c r="BU75">
        <v>0</v>
      </c>
      <c r="BV75">
        <v>0</v>
      </c>
      <c r="BW75">
        <v>0</v>
      </c>
      <c r="BX75">
        <v>81.599999999999994</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0</v>
      </c>
      <c r="FT75">
        <v>0</v>
      </c>
      <c r="FU75">
        <v>0</v>
      </c>
      <c r="FV75">
        <v>0</v>
      </c>
      <c r="FW75">
        <v>0</v>
      </c>
      <c r="FX75">
        <v>0</v>
      </c>
      <c r="FY75">
        <v>3.2478632478632474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0.29339999999999999</v>
      </c>
      <c r="GV75">
        <v>0</v>
      </c>
      <c r="GW75">
        <v>0</v>
      </c>
      <c r="GX75">
        <v>0</v>
      </c>
      <c r="GY75">
        <v>0</v>
      </c>
      <c r="GZ75">
        <v>0</v>
      </c>
      <c r="HA75">
        <v>0</v>
      </c>
      <c r="HB75">
        <v>0</v>
      </c>
      <c r="HC75">
        <v>0</v>
      </c>
      <c r="HD75">
        <v>0</v>
      </c>
      <c r="HE75">
        <v>0</v>
      </c>
      <c r="HF75">
        <v>0</v>
      </c>
      <c r="HG75">
        <v>0</v>
      </c>
      <c r="HH75">
        <v>0</v>
      </c>
      <c r="HI75">
        <v>1.4999999999999999E-2</v>
      </c>
      <c r="HJ75">
        <v>0</v>
      </c>
      <c r="HK75">
        <v>0</v>
      </c>
      <c r="HL75">
        <v>0</v>
      </c>
      <c r="HM75">
        <v>0</v>
      </c>
      <c r="HN75">
        <v>0</v>
      </c>
      <c r="HO75">
        <v>81.599999999999994</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0.95</v>
      </c>
      <c r="LJ75">
        <v>0.86687499999999995</v>
      </c>
      <c r="LK75">
        <v>0</v>
      </c>
      <c r="LL75">
        <v>0</v>
      </c>
      <c r="LM75">
        <v>1</v>
      </c>
      <c r="LN75">
        <v>0.95</v>
      </c>
      <c r="LO75">
        <v>0</v>
      </c>
      <c r="LP75">
        <v>1</v>
      </c>
      <c r="LQ75">
        <v>0.78</v>
      </c>
      <c r="LR75">
        <v>0</v>
      </c>
      <c r="LS75">
        <v>5.8479532163742659E-2</v>
      </c>
      <c r="LT75">
        <v>0</v>
      </c>
    </row>
    <row r="76" spans="1:332">
      <c r="A76" t="str">
        <v>CDM AMS II G</v>
      </c>
      <c r="B76" t="str">
        <v>AMS-II.G. ver. 3</v>
      </c>
      <c r="C76">
        <v>5342</v>
      </c>
      <c r="D76" t="str">
        <v>PoA 5342 CPA8</v>
      </c>
      <c r="E76" t="str">
        <v>MR1</v>
      </c>
      <c r="F76" t="str">
        <v>Domestic (2018)</v>
      </c>
      <c r="G76">
        <v>965</v>
      </c>
      <c r="H76" t="str">
        <v>charcoal</v>
      </c>
      <c r="I76">
        <v>965</v>
      </c>
      <c r="J76">
        <v>0.51798174986580781</v>
      </c>
      <c r="K76">
        <v>0</v>
      </c>
      <c r="L76" t="str">
        <v>cdm_imp_charcoal</v>
      </c>
      <c r="M76">
        <v>0</v>
      </c>
      <c r="N76" t="str">
        <v>Sub-Saharan Africa</v>
      </c>
      <c r="O76" t="str">
        <v>Ghana</v>
      </c>
      <c r="P76" t="str">
        <v>Ghana tot</v>
      </c>
      <c r="Q76">
        <v>3.8</v>
      </c>
      <c r="R76">
        <v>0.99</v>
      </c>
      <c r="S76">
        <v>0</v>
      </c>
      <c r="T76">
        <v>0.33</v>
      </c>
      <c r="U76">
        <v>1863</v>
      </c>
      <c r="V76">
        <v>0</v>
      </c>
      <c r="W76">
        <v>80</v>
      </c>
      <c r="X76">
        <v>0</v>
      </c>
      <c r="Y76">
        <v>149040</v>
      </c>
      <c r="Z76">
        <v>0</v>
      </c>
      <c r="AA76">
        <v>1</v>
      </c>
      <c r="AB76">
        <v>0</v>
      </c>
      <c r="AC76">
        <v>0</v>
      </c>
      <c r="AD76">
        <v>0</v>
      </c>
      <c r="AE76">
        <v>0</v>
      </c>
      <c r="AF76">
        <v>0</v>
      </c>
      <c r="AG76">
        <v>0</v>
      </c>
      <c r="AH76">
        <v>0</v>
      </c>
      <c r="AI76">
        <v>0</v>
      </c>
      <c r="AJ76">
        <v>0</v>
      </c>
      <c r="AK76">
        <v>0</v>
      </c>
      <c r="AL76">
        <v>0</v>
      </c>
      <c r="AM76">
        <v>0</v>
      </c>
      <c r="AN76">
        <v>0</v>
      </c>
      <c r="AO76">
        <v>1.8721461187214612</v>
      </c>
      <c r="AP76">
        <v>0</v>
      </c>
      <c r="AQ76">
        <v>0</v>
      </c>
      <c r="AR76">
        <v>0</v>
      </c>
      <c r="AS76">
        <v>0</v>
      </c>
      <c r="AT76">
        <v>0</v>
      </c>
      <c r="AU76">
        <v>0</v>
      </c>
      <c r="AV76">
        <v>0</v>
      </c>
      <c r="AW76">
        <v>0</v>
      </c>
      <c r="AX76">
        <v>0</v>
      </c>
      <c r="AY76">
        <v>0</v>
      </c>
      <c r="AZ76">
        <v>0</v>
      </c>
      <c r="BA76">
        <v>0</v>
      </c>
      <c r="BB76">
        <v>0</v>
      </c>
      <c r="BC76">
        <v>0</v>
      </c>
      <c r="BD76">
        <v>0</v>
      </c>
      <c r="BE76">
        <v>0.10100000000000001</v>
      </c>
      <c r="BF76">
        <v>0</v>
      </c>
      <c r="BG76">
        <v>0</v>
      </c>
      <c r="BH76">
        <v>0</v>
      </c>
      <c r="BI76">
        <v>0</v>
      </c>
      <c r="BJ76">
        <v>0</v>
      </c>
      <c r="BK76">
        <v>0</v>
      </c>
      <c r="BL76">
        <v>0</v>
      </c>
      <c r="BM76">
        <v>0</v>
      </c>
      <c r="BN76">
        <v>0</v>
      </c>
      <c r="BO76">
        <v>0</v>
      </c>
      <c r="BP76">
        <v>0</v>
      </c>
      <c r="BQ76">
        <v>0</v>
      </c>
      <c r="BR76">
        <v>0</v>
      </c>
      <c r="BS76">
        <v>1.4999999999999999E-2</v>
      </c>
      <c r="BT76">
        <v>0</v>
      </c>
      <c r="BU76">
        <v>0</v>
      </c>
      <c r="BV76">
        <v>0</v>
      </c>
      <c r="BW76">
        <v>0</v>
      </c>
      <c r="BX76">
        <v>0</v>
      </c>
      <c r="BY76">
        <v>81.599999999999994</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1</v>
      </c>
      <c r="FT76">
        <v>0</v>
      </c>
      <c r="FU76">
        <v>0</v>
      </c>
      <c r="FV76">
        <v>0</v>
      </c>
      <c r="FW76">
        <v>0</v>
      </c>
      <c r="FX76">
        <v>0</v>
      </c>
      <c r="FY76">
        <v>0</v>
      </c>
      <c r="FZ76">
        <v>1.063050847457627</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0.33650000000000002</v>
      </c>
      <c r="GW76">
        <v>0</v>
      </c>
      <c r="GX76">
        <v>0</v>
      </c>
      <c r="GY76">
        <v>0</v>
      </c>
      <c r="GZ76">
        <v>0</v>
      </c>
      <c r="HA76">
        <v>0</v>
      </c>
      <c r="HB76">
        <v>0</v>
      </c>
      <c r="HC76">
        <v>0</v>
      </c>
      <c r="HD76">
        <v>0</v>
      </c>
      <c r="HE76">
        <v>0</v>
      </c>
      <c r="HF76">
        <v>0</v>
      </c>
      <c r="HG76">
        <v>0</v>
      </c>
      <c r="HH76">
        <v>0</v>
      </c>
      <c r="HI76">
        <v>0</v>
      </c>
      <c r="HJ76">
        <v>1.4999999999999999E-2</v>
      </c>
      <c r="HK76">
        <v>0</v>
      </c>
      <c r="HL76">
        <v>0</v>
      </c>
      <c r="HM76">
        <v>0</v>
      </c>
      <c r="HN76">
        <v>0</v>
      </c>
      <c r="HO76">
        <v>0</v>
      </c>
      <c r="HP76">
        <v>81.599999999999994</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1</v>
      </c>
      <c r="LJ76">
        <v>0.73</v>
      </c>
      <c r="LK76">
        <v>0</v>
      </c>
      <c r="LL76">
        <v>0</v>
      </c>
      <c r="LM76">
        <v>1</v>
      </c>
      <c r="LN76">
        <v>0.95</v>
      </c>
      <c r="LO76">
        <v>0</v>
      </c>
      <c r="LP76">
        <v>1</v>
      </c>
      <c r="LQ76">
        <v>0.78</v>
      </c>
      <c r="LR76">
        <v>0</v>
      </c>
      <c r="LS76">
        <v>4.3055555555555534E-2</v>
      </c>
      <c r="LT76">
        <v>0</v>
      </c>
    </row>
    <row r="77" spans="1:332">
      <c r="A77" t="str">
        <v>CDM AMS II G</v>
      </c>
      <c r="B77" t="str">
        <v>AMS-II.G. ver. 3</v>
      </c>
      <c r="C77">
        <v>5342</v>
      </c>
      <c r="D77" t="str">
        <v>PoA 5342 CPA7</v>
      </c>
      <c r="E77" t="str">
        <v>MR1</v>
      </c>
      <c r="F77" t="str">
        <v>Domestic (2018)</v>
      </c>
      <c r="G77">
        <v>110</v>
      </c>
      <c r="H77" t="str">
        <v>firewood</v>
      </c>
      <c r="I77">
        <v>110</v>
      </c>
      <c r="J77">
        <v>0.24663677130044842</v>
      </c>
      <c r="K77">
        <v>0</v>
      </c>
      <c r="L77" t="str">
        <v>cdm_imp_firewood</v>
      </c>
      <c r="M77">
        <v>0</v>
      </c>
      <c r="N77" t="str">
        <v>Sub-Saharan Africa</v>
      </c>
      <c r="O77" t="str">
        <v>Ghana</v>
      </c>
      <c r="P77" t="str">
        <v>Ghana tot</v>
      </c>
      <c r="Q77">
        <v>3.8</v>
      </c>
      <c r="R77">
        <v>0.99</v>
      </c>
      <c r="S77">
        <v>0</v>
      </c>
      <c r="T77">
        <v>0.33</v>
      </c>
      <c r="U77">
        <v>446</v>
      </c>
      <c r="V77">
        <v>0</v>
      </c>
      <c r="W77">
        <v>80</v>
      </c>
      <c r="X77">
        <v>0</v>
      </c>
      <c r="Y77">
        <v>35680</v>
      </c>
      <c r="Z77">
        <v>1</v>
      </c>
      <c r="AA77">
        <v>0</v>
      </c>
      <c r="AB77">
        <v>0</v>
      </c>
      <c r="AC77">
        <v>0</v>
      </c>
      <c r="AD77">
        <v>0</v>
      </c>
      <c r="AE77">
        <v>0</v>
      </c>
      <c r="AF77">
        <v>0</v>
      </c>
      <c r="AG77">
        <v>0</v>
      </c>
      <c r="AH77">
        <v>0</v>
      </c>
      <c r="AI77">
        <v>0</v>
      </c>
      <c r="AJ77">
        <v>0</v>
      </c>
      <c r="AK77">
        <v>0</v>
      </c>
      <c r="AL77">
        <v>0</v>
      </c>
      <c r="AM77">
        <v>0</v>
      </c>
      <c r="AN77">
        <v>5.2054794520547949</v>
      </c>
      <c r="AO77">
        <v>0</v>
      </c>
      <c r="AP77">
        <v>0</v>
      </c>
      <c r="AQ77">
        <v>0</v>
      </c>
      <c r="AR77">
        <v>0</v>
      </c>
      <c r="AS77">
        <v>0</v>
      </c>
      <c r="AT77">
        <v>0</v>
      </c>
      <c r="AU77">
        <v>0</v>
      </c>
      <c r="AV77">
        <v>0</v>
      </c>
      <c r="AW77">
        <v>0</v>
      </c>
      <c r="AX77">
        <v>0</v>
      </c>
      <c r="AY77">
        <v>0</v>
      </c>
      <c r="AZ77">
        <v>0</v>
      </c>
      <c r="BA77">
        <v>0</v>
      </c>
      <c r="BB77">
        <v>0</v>
      </c>
      <c r="BC77">
        <v>0</v>
      </c>
      <c r="BD77">
        <v>0.10100000000000001</v>
      </c>
      <c r="BE77">
        <v>0</v>
      </c>
      <c r="BF77">
        <v>0</v>
      </c>
      <c r="BG77">
        <v>0</v>
      </c>
      <c r="BH77">
        <v>0</v>
      </c>
      <c r="BI77">
        <v>0</v>
      </c>
      <c r="BJ77">
        <v>0</v>
      </c>
      <c r="BK77">
        <v>0</v>
      </c>
      <c r="BL77">
        <v>0</v>
      </c>
      <c r="BM77">
        <v>0</v>
      </c>
      <c r="BN77">
        <v>0</v>
      </c>
      <c r="BO77">
        <v>0</v>
      </c>
      <c r="BP77">
        <v>0</v>
      </c>
      <c r="BQ77">
        <v>0</v>
      </c>
      <c r="BR77">
        <v>1.4999999999999999E-2</v>
      </c>
      <c r="BS77">
        <v>0</v>
      </c>
      <c r="BT77">
        <v>0</v>
      </c>
      <c r="BU77">
        <v>0</v>
      </c>
      <c r="BV77">
        <v>0</v>
      </c>
      <c r="BW77">
        <v>0</v>
      </c>
      <c r="BX77">
        <v>81.599999999999994</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1</v>
      </c>
      <c r="FS77">
        <v>0</v>
      </c>
      <c r="FT77">
        <v>0</v>
      </c>
      <c r="FU77">
        <v>0</v>
      </c>
      <c r="FV77">
        <v>0</v>
      </c>
      <c r="FW77">
        <v>0</v>
      </c>
      <c r="FX77">
        <v>0</v>
      </c>
      <c r="FY77">
        <v>3.2478632478632474</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0.29339999999999999</v>
      </c>
      <c r="GV77">
        <v>0</v>
      </c>
      <c r="GW77">
        <v>0</v>
      </c>
      <c r="GX77">
        <v>0</v>
      </c>
      <c r="GY77">
        <v>0</v>
      </c>
      <c r="GZ77">
        <v>0</v>
      </c>
      <c r="HA77">
        <v>0</v>
      </c>
      <c r="HB77">
        <v>0</v>
      </c>
      <c r="HC77">
        <v>0</v>
      </c>
      <c r="HD77">
        <v>0</v>
      </c>
      <c r="HE77">
        <v>0</v>
      </c>
      <c r="HF77">
        <v>0</v>
      </c>
      <c r="HG77">
        <v>0</v>
      </c>
      <c r="HH77">
        <v>0</v>
      </c>
      <c r="HI77">
        <v>1.4999999999999999E-2</v>
      </c>
      <c r="HJ77">
        <v>0</v>
      </c>
      <c r="HK77">
        <v>0</v>
      </c>
      <c r="HL77">
        <v>0</v>
      </c>
      <c r="HM77">
        <v>0</v>
      </c>
      <c r="HN77">
        <v>0</v>
      </c>
      <c r="HO77">
        <v>81.599999999999994</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0.95</v>
      </c>
      <c r="LJ77">
        <v>0.86687499999999995</v>
      </c>
      <c r="LK77">
        <v>0</v>
      </c>
      <c r="LL77">
        <v>0</v>
      </c>
      <c r="LM77">
        <v>1</v>
      </c>
      <c r="LN77">
        <v>0.95</v>
      </c>
      <c r="LO77">
        <v>0</v>
      </c>
      <c r="LP77">
        <v>1</v>
      </c>
      <c r="LQ77">
        <v>0.78</v>
      </c>
      <c r="LR77">
        <v>0</v>
      </c>
      <c r="LS77">
        <v>5.8479532163742659E-2</v>
      </c>
      <c r="LT77">
        <v>0</v>
      </c>
    </row>
    <row r="78" spans="1:332">
      <c r="A78" t="str">
        <v>CDM AMS II G</v>
      </c>
      <c r="B78" t="str">
        <v>AMS-II.G. ver. 3</v>
      </c>
      <c r="C78">
        <v>5342</v>
      </c>
      <c r="D78" t="str">
        <v>PoA 5342 CPA7</v>
      </c>
      <c r="E78" t="str">
        <v>MR1</v>
      </c>
      <c r="F78" t="str">
        <v>Domestic (2018)</v>
      </c>
      <c r="G78">
        <v>849</v>
      </c>
      <c r="H78" t="str">
        <v>charcoal</v>
      </c>
      <c r="I78">
        <v>849</v>
      </c>
      <c r="J78">
        <v>0.5126811594202898</v>
      </c>
      <c r="K78">
        <v>0</v>
      </c>
      <c r="L78" t="str">
        <v>cdm_imp_charcoal</v>
      </c>
      <c r="M78">
        <v>0</v>
      </c>
      <c r="N78" t="str">
        <v>Sub-Saharan Africa</v>
      </c>
      <c r="O78" t="str">
        <v>Ghana</v>
      </c>
      <c r="P78" t="str">
        <v>Ghana tot</v>
      </c>
      <c r="Q78">
        <v>3.8</v>
      </c>
      <c r="R78">
        <v>0.99</v>
      </c>
      <c r="S78">
        <v>0</v>
      </c>
      <c r="T78">
        <v>0.33</v>
      </c>
      <c r="U78">
        <v>1656</v>
      </c>
      <c r="V78">
        <v>0</v>
      </c>
      <c r="W78">
        <v>80</v>
      </c>
      <c r="X78">
        <v>0</v>
      </c>
      <c r="Y78">
        <v>132480</v>
      </c>
      <c r="Z78">
        <v>0</v>
      </c>
      <c r="AA78">
        <v>1</v>
      </c>
      <c r="AB78">
        <v>0</v>
      </c>
      <c r="AC78">
        <v>0</v>
      </c>
      <c r="AD78">
        <v>0</v>
      </c>
      <c r="AE78">
        <v>0</v>
      </c>
      <c r="AF78">
        <v>0</v>
      </c>
      <c r="AG78">
        <v>0</v>
      </c>
      <c r="AH78">
        <v>0</v>
      </c>
      <c r="AI78">
        <v>0</v>
      </c>
      <c r="AJ78">
        <v>0</v>
      </c>
      <c r="AK78">
        <v>0</v>
      </c>
      <c r="AL78">
        <v>0</v>
      </c>
      <c r="AM78">
        <v>0</v>
      </c>
      <c r="AN78">
        <v>0</v>
      </c>
      <c r="AO78">
        <v>1.8721461187214612</v>
      </c>
      <c r="AP78">
        <v>0</v>
      </c>
      <c r="AQ78">
        <v>0</v>
      </c>
      <c r="AR78">
        <v>0</v>
      </c>
      <c r="AS78">
        <v>0</v>
      </c>
      <c r="AT78">
        <v>0</v>
      </c>
      <c r="AU78">
        <v>0</v>
      </c>
      <c r="AV78">
        <v>0</v>
      </c>
      <c r="AW78">
        <v>0</v>
      </c>
      <c r="AX78">
        <v>0</v>
      </c>
      <c r="AY78">
        <v>0</v>
      </c>
      <c r="AZ78">
        <v>0</v>
      </c>
      <c r="BA78">
        <v>0</v>
      </c>
      <c r="BB78">
        <v>0</v>
      </c>
      <c r="BC78">
        <v>0</v>
      </c>
      <c r="BD78">
        <v>0</v>
      </c>
      <c r="BE78">
        <v>0.10100000000000001</v>
      </c>
      <c r="BF78">
        <v>0</v>
      </c>
      <c r="BG78">
        <v>0</v>
      </c>
      <c r="BH78">
        <v>0</v>
      </c>
      <c r="BI78">
        <v>0</v>
      </c>
      <c r="BJ78">
        <v>0</v>
      </c>
      <c r="BK78">
        <v>0</v>
      </c>
      <c r="BL78">
        <v>0</v>
      </c>
      <c r="BM78">
        <v>0</v>
      </c>
      <c r="BN78">
        <v>0</v>
      </c>
      <c r="BO78">
        <v>0</v>
      </c>
      <c r="BP78">
        <v>0</v>
      </c>
      <c r="BQ78">
        <v>0</v>
      </c>
      <c r="BR78">
        <v>0</v>
      </c>
      <c r="BS78">
        <v>1.4999999999999999E-2</v>
      </c>
      <c r="BT78">
        <v>0</v>
      </c>
      <c r="BU78">
        <v>0</v>
      </c>
      <c r="BV78">
        <v>0</v>
      </c>
      <c r="BW78">
        <v>0</v>
      </c>
      <c r="BX78">
        <v>0</v>
      </c>
      <c r="BY78">
        <v>81.599999999999994</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1</v>
      </c>
      <c r="FT78">
        <v>0</v>
      </c>
      <c r="FU78">
        <v>0</v>
      </c>
      <c r="FV78">
        <v>0</v>
      </c>
      <c r="FW78">
        <v>0</v>
      </c>
      <c r="FX78">
        <v>0</v>
      </c>
      <c r="FY78">
        <v>0</v>
      </c>
      <c r="FZ78">
        <v>1.063050847457627</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0.33650000000000002</v>
      </c>
      <c r="GW78">
        <v>0</v>
      </c>
      <c r="GX78">
        <v>0</v>
      </c>
      <c r="GY78">
        <v>0</v>
      </c>
      <c r="GZ78">
        <v>0</v>
      </c>
      <c r="HA78">
        <v>0</v>
      </c>
      <c r="HB78">
        <v>0</v>
      </c>
      <c r="HC78">
        <v>0</v>
      </c>
      <c r="HD78">
        <v>0</v>
      </c>
      <c r="HE78">
        <v>0</v>
      </c>
      <c r="HF78">
        <v>0</v>
      </c>
      <c r="HG78">
        <v>0</v>
      </c>
      <c r="HH78">
        <v>0</v>
      </c>
      <c r="HI78">
        <v>0</v>
      </c>
      <c r="HJ78">
        <v>1.4999999999999999E-2</v>
      </c>
      <c r="HK78">
        <v>0</v>
      </c>
      <c r="HL78">
        <v>0</v>
      </c>
      <c r="HM78">
        <v>0</v>
      </c>
      <c r="HN78">
        <v>0</v>
      </c>
      <c r="HO78">
        <v>0</v>
      </c>
      <c r="HP78">
        <v>81.599999999999994</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1</v>
      </c>
      <c r="LJ78">
        <v>0.73</v>
      </c>
      <c r="LK78">
        <v>0</v>
      </c>
      <c r="LL78">
        <v>0</v>
      </c>
      <c r="LM78">
        <v>1</v>
      </c>
      <c r="LN78">
        <v>0.95</v>
      </c>
      <c r="LO78">
        <v>0</v>
      </c>
      <c r="LP78">
        <v>1</v>
      </c>
      <c r="LQ78">
        <v>0.78</v>
      </c>
      <c r="LR78">
        <v>0</v>
      </c>
      <c r="LS78">
        <v>4.3055555555555534E-2</v>
      </c>
      <c r="LT78">
        <v>0</v>
      </c>
    </row>
    <row r="79" spans="1:332">
      <c r="A79" t="str">
        <v>CDM AMS II G</v>
      </c>
      <c r="B79" t="str">
        <v>AMS-II.G. ver. 3</v>
      </c>
      <c r="C79">
        <v>5342</v>
      </c>
      <c r="D79" t="str">
        <v>PoA 5342 CPA9</v>
      </c>
      <c r="E79" t="str">
        <v>MR2</v>
      </c>
      <c r="F79" t="str">
        <v>Domestic (2018)</v>
      </c>
      <c r="G79">
        <v>969</v>
      </c>
      <c r="H79" t="str">
        <v>firewood</v>
      </c>
      <c r="I79">
        <v>969</v>
      </c>
      <c r="J79">
        <v>2.2534883720930234</v>
      </c>
      <c r="K79">
        <v>0</v>
      </c>
      <c r="L79" t="str">
        <v>cdm_imp_firewood</v>
      </c>
      <c r="M79">
        <v>1</v>
      </c>
      <c r="N79" t="str">
        <v>Sub-Saharan Africa</v>
      </c>
      <c r="O79" t="str">
        <v>Nigeria</v>
      </c>
      <c r="P79" t="str">
        <v>Nigeria tot</v>
      </c>
      <c r="Q79">
        <v>4.7</v>
      </c>
      <c r="R79">
        <v>0.93</v>
      </c>
      <c r="S79">
        <v>0</v>
      </c>
      <c r="T79">
        <v>0.39</v>
      </c>
      <c r="U79">
        <v>430</v>
      </c>
      <c r="V79">
        <v>0</v>
      </c>
      <c r="W79">
        <v>275</v>
      </c>
      <c r="X79">
        <v>0</v>
      </c>
      <c r="Y79">
        <v>118250</v>
      </c>
      <c r="Z79">
        <v>1</v>
      </c>
      <c r="AA79">
        <v>0</v>
      </c>
      <c r="AB79">
        <v>0</v>
      </c>
      <c r="AC79">
        <v>0</v>
      </c>
      <c r="AD79">
        <v>0</v>
      </c>
      <c r="AE79">
        <v>0</v>
      </c>
      <c r="AF79">
        <v>0</v>
      </c>
      <c r="AG79">
        <v>0</v>
      </c>
      <c r="AH79">
        <v>0</v>
      </c>
      <c r="AI79">
        <v>0</v>
      </c>
      <c r="AJ79">
        <v>0</v>
      </c>
      <c r="AK79">
        <v>0</v>
      </c>
      <c r="AL79">
        <v>0</v>
      </c>
      <c r="AM79">
        <v>0</v>
      </c>
      <c r="AN79">
        <v>8.0341880341880341</v>
      </c>
      <c r="AO79">
        <v>0</v>
      </c>
      <c r="AP79">
        <v>0</v>
      </c>
      <c r="AQ79">
        <v>0</v>
      </c>
      <c r="AR79">
        <v>0</v>
      </c>
      <c r="AS79">
        <v>0</v>
      </c>
      <c r="AT79">
        <v>0</v>
      </c>
      <c r="AU79">
        <v>0</v>
      </c>
      <c r="AV79">
        <v>0</v>
      </c>
      <c r="AW79">
        <v>0</v>
      </c>
      <c r="AX79">
        <v>0</v>
      </c>
      <c r="AY79">
        <v>0</v>
      </c>
      <c r="AZ79">
        <v>0</v>
      </c>
      <c r="BA79">
        <v>0</v>
      </c>
      <c r="BB79">
        <v>0</v>
      </c>
      <c r="BC79">
        <v>0</v>
      </c>
      <c r="BD79">
        <v>0.106</v>
      </c>
      <c r="BE79">
        <v>0</v>
      </c>
      <c r="BF79">
        <v>0</v>
      </c>
      <c r="BG79">
        <v>0</v>
      </c>
      <c r="BH79">
        <v>0</v>
      </c>
      <c r="BI79">
        <v>0</v>
      </c>
      <c r="BJ79">
        <v>0</v>
      </c>
      <c r="BK79">
        <v>0</v>
      </c>
      <c r="BL79">
        <v>0</v>
      </c>
      <c r="BM79">
        <v>0</v>
      </c>
      <c r="BN79">
        <v>0</v>
      </c>
      <c r="BO79">
        <v>0</v>
      </c>
      <c r="BP79">
        <v>0</v>
      </c>
      <c r="BQ79">
        <v>0</v>
      </c>
      <c r="BR79">
        <v>1.4999999999999999E-2</v>
      </c>
      <c r="BS79">
        <v>0</v>
      </c>
      <c r="BT79">
        <v>0</v>
      </c>
      <c r="BU79">
        <v>0</v>
      </c>
      <c r="BV79">
        <v>0</v>
      </c>
      <c r="BW79">
        <v>0</v>
      </c>
      <c r="BX79">
        <v>81.599999999999994</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5.0188303004815085</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0.28989999999999999</v>
      </c>
      <c r="GV79">
        <v>0</v>
      </c>
      <c r="GW79">
        <v>0</v>
      </c>
      <c r="GX79">
        <v>0</v>
      </c>
      <c r="GY79">
        <v>0</v>
      </c>
      <c r="GZ79">
        <v>0</v>
      </c>
      <c r="HA79">
        <v>0</v>
      </c>
      <c r="HB79">
        <v>0</v>
      </c>
      <c r="HC79">
        <v>0</v>
      </c>
      <c r="HD79">
        <v>0</v>
      </c>
      <c r="HE79">
        <v>0</v>
      </c>
      <c r="HF79">
        <v>0</v>
      </c>
      <c r="HG79">
        <v>0</v>
      </c>
      <c r="HH79">
        <v>0</v>
      </c>
      <c r="HI79">
        <v>1.4999999999999999E-2</v>
      </c>
      <c r="HJ79">
        <v>0</v>
      </c>
      <c r="HK79">
        <v>0</v>
      </c>
      <c r="HL79">
        <v>0</v>
      </c>
      <c r="HM79">
        <v>0</v>
      </c>
      <c r="HN79">
        <v>0</v>
      </c>
      <c r="HO79">
        <v>81.599999999999994</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1</v>
      </c>
      <c r="LJ79">
        <v>0.95563636363636373</v>
      </c>
      <c r="LK79">
        <v>0</v>
      </c>
      <c r="LL79">
        <v>0</v>
      </c>
      <c r="LM79">
        <v>1</v>
      </c>
      <c r="LN79">
        <v>0.95</v>
      </c>
      <c r="LO79">
        <v>0</v>
      </c>
      <c r="LP79">
        <v>1</v>
      </c>
      <c r="LQ79">
        <v>0.78</v>
      </c>
      <c r="LR79">
        <v>0</v>
      </c>
      <c r="LS79">
        <v>9.1999999999999998E-2</v>
      </c>
      <c r="LT79">
        <v>0</v>
      </c>
    </row>
    <row r="80" spans="1:332">
      <c r="A80" t="str">
        <v>CDM AMS II G</v>
      </c>
      <c r="B80" t="str">
        <v>AMS-II.G. ver. 3</v>
      </c>
      <c r="C80">
        <v>5342</v>
      </c>
      <c r="D80" t="str">
        <v>PoA 5342 CPA9</v>
      </c>
      <c r="E80" t="str">
        <v>MR2</v>
      </c>
      <c r="F80" t="str">
        <v>Domestic (2018)</v>
      </c>
      <c r="G80">
        <v>5289</v>
      </c>
      <c r="H80" t="str">
        <v>charcoal</v>
      </c>
      <c r="I80">
        <v>5289</v>
      </c>
      <c r="J80">
        <v>1.820027529249828</v>
      </c>
      <c r="K80">
        <v>0</v>
      </c>
      <c r="L80" t="str">
        <v>cdm_imp_charcoal</v>
      </c>
      <c r="M80">
        <v>1</v>
      </c>
      <c r="N80" t="str">
        <v>Sub-Saharan Africa</v>
      </c>
      <c r="O80" t="str">
        <v>Nigeria</v>
      </c>
      <c r="P80" t="str">
        <v>Nigeria tot</v>
      </c>
      <c r="Q80">
        <v>4.7</v>
      </c>
      <c r="R80">
        <v>0.93</v>
      </c>
      <c r="S80">
        <v>0</v>
      </c>
      <c r="T80">
        <v>0.39</v>
      </c>
      <c r="U80">
        <v>2906</v>
      </c>
      <c r="V80">
        <v>0</v>
      </c>
      <c r="W80">
        <v>275</v>
      </c>
      <c r="X80">
        <v>0</v>
      </c>
      <c r="Y80">
        <v>799150</v>
      </c>
      <c r="Z80">
        <v>0</v>
      </c>
      <c r="AA80">
        <v>1</v>
      </c>
      <c r="AB80">
        <v>0</v>
      </c>
      <c r="AC80">
        <v>0</v>
      </c>
      <c r="AD80">
        <v>0</v>
      </c>
      <c r="AE80">
        <v>0</v>
      </c>
      <c r="AF80">
        <v>0</v>
      </c>
      <c r="AG80">
        <v>0</v>
      </c>
      <c r="AH80">
        <v>0</v>
      </c>
      <c r="AI80">
        <v>0</v>
      </c>
      <c r="AJ80">
        <v>0</v>
      </c>
      <c r="AK80">
        <v>0</v>
      </c>
      <c r="AL80">
        <v>0</v>
      </c>
      <c r="AM80">
        <v>0</v>
      </c>
      <c r="AN80">
        <v>0</v>
      </c>
      <c r="AO80">
        <v>2.5205479452054793</v>
      </c>
      <c r="AP80">
        <v>0</v>
      </c>
      <c r="AQ80">
        <v>0</v>
      </c>
      <c r="AR80">
        <v>0</v>
      </c>
      <c r="AS80">
        <v>0</v>
      </c>
      <c r="AT80">
        <v>0</v>
      </c>
      <c r="AU80">
        <v>0</v>
      </c>
      <c r="AV80">
        <v>0</v>
      </c>
      <c r="AW80">
        <v>0</v>
      </c>
      <c r="AX80">
        <v>0</v>
      </c>
      <c r="AY80">
        <v>0</v>
      </c>
      <c r="AZ80">
        <v>0</v>
      </c>
      <c r="BA80">
        <v>0</v>
      </c>
      <c r="BB80">
        <v>0</v>
      </c>
      <c r="BC80">
        <v>0</v>
      </c>
      <c r="BD80">
        <v>0</v>
      </c>
      <c r="BE80">
        <v>0.106</v>
      </c>
      <c r="BF80">
        <v>0</v>
      </c>
      <c r="BG80">
        <v>0</v>
      </c>
      <c r="BH80">
        <v>0</v>
      </c>
      <c r="BI80">
        <v>0</v>
      </c>
      <c r="BJ80">
        <v>0</v>
      </c>
      <c r="BK80">
        <v>0</v>
      </c>
      <c r="BL80">
        <v>0</v>
      </c>
      <c r="BM80">
        <v>0</v>
      </c>
      <c r="BN80">
        <v>0</v>
      </c>
      <c r="BO80">
        <v>0</v>
      </c>
      <c r="BP80">
        <v>0</v>
      </c>
      <c r="BQ80">
        <v>0</v>
      </c>
      <c r="BR80">
        <v>0</v>
      </c>
      <c r="BS80">
        <v>1.4999999999999999E-2</v>
      </c>
      <c r="BT80">
        <v>0</v>
      </c>
      <c r="BU80">
        <v>0</v>
      </c>
      <c r="BV80">
        <v>0</v>
      </c>
      <c r="BW80">
        <v>0</v>
      </c>
      <c r="BX80">
        <v>0</v>
      </c>
      <c r="BY80">
        <v>81.599999999999994</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1</v>
      </c>
      <c r="FT80">
        <v>0</v>
      </c>
      <c r="FU80">
        <v>0</v>
      </c>
      <c r="FV80">
        <v>0</v>
      </c>
      <c r="FW80">
        <v>0</v>
      </c>
      <c r="FX80">
        <v>0</v>
      </c>
      <c r="FY80">
        <v>0</v>
      </c>
      <c r="FZ80">
        <v>1.063050847457627</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0.33750000000000002</v>
      </c>
      <c r="GW80">
        <v>0</v>
      </c>
      <c r="GX80">
        <v>0</v>
      </c>
      <c r="GY80">
        <v>0</v>
      </c>
      <c r="GZ80">
        <v>0</v>
      </c>
      <c r="HA80">
        <v>0</v>
      </c>
      <c r="HB80">
        <v>0</v>
      </c>
      <c r="HC80">
        <v>0</v>
      </c>
      <c r="HD80">
        <v>0</v>
      </c>
      <c r="HE80">
        <v>0</v>
      </c>
      <c r="HF80">
        <v>0</v>
      </c>
      <c r="HG80">
        <v>0</v>
      </c>
      <c r="HH80">
        <v>0</v>
      </c>
      <c r="HI80">
        <v>0</v>
      </c>
      <c r="HJ80">
        <v>1.4999999999999999E-2</v>
      </c>
      <c r="HK80">
        <v>0</v>
      </c>
      <c r="HL80">
        <v>0</v>
      </c>
      <c r="HM80">
        <v>0</v>
      </c>
      <c r="HN80">
        <v>0</v>
      </c>
      <c r="HO80">
        <v>0</v>
      </c>
      <c r="HP80">
        <v>81.599999999999994</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0.96399999999999997</v>
      </c>
      <c r="LJ80">
        <v>0.61054545454545461</v>
      </c>
      <c r="LK80">
        <v>0</v>
      </c>
      <c r="LL80">
        <v>0</v>
      </c>
      <c r="LM80">
        <v>1</v>
      </c>
      <c r="LN80">
        <v>0.95</v>
      </c>
      <c r="LO80">
        <v>0</v>
      </c>
      <c r="LP80">
        <v>1</v>
      </c>
      <c r="LQ80">
        <v>0.78</v>
      </c>
      <c r="LR80">
        <v>0</v>
      </c>
      <c r="LS80">
        <v>0</v>
      </c>
      <c r="LT80">
        <v>0</v>
      </c>
    </row>
    <row r="81" spans="1:332">
      <c r="A81" t="str">
        <v>CDM AMS II G</v>
      </c>
      <c r="B81" t="str">
        <v>AMS-II.G. ver. 3</v>
      </c>
      <c r="C81">
        <v>5342</v>
      </c>
      <c r="D81" t="str">
        <v>PoA 5342 CPA8</v>
      </c>
      <c r="E81" t="str">
        <v>MR2</v>
      </c>
      <c r="F81" t="str">
        <v>Domestic (2018)</v>
      </c>
      <c r="G81">
        <v>1699</v>
      </c>
      <c r="H81" t="str">
        <v>firewood</v>
      </c>
      <c r="I81">
        <v>1699</v>
      </c>
      <c r="J81">
        <v>2.2713903743315509</v>
      </c>
      <c r="K81">
        <v>0</v>
      </c>
      <c r="L81" t="str">
        <v>cdm_imp_firewood</v>
      </c>
      <c r="M81">
        <v>1</v>
      </c>
      <c r="N81" t="str">
        <v>Sub-Saharan Africa</v>
      </c>
      <c r="O81" t="str">
        <v>Nigeria</v>
      </c>
      <c r="P81" t="str">
        <v>Nigeria tot</v>
      </c>
      <c r="Q81">
        <v>4.7</v>
      </c>
      <c r="R81">
        <v>0.93</v>
      </c>
      <c r="S81">
        <v>0</v>
      </c>
      <c r="T81">
        <v>0.39</v>
      </c>
      <c r="U81">
        <v>748</v>
      </c>
      <c r="V81">
        <v>0</v>
      </c>
      <c r="W81">
        <v>275</v>
      </c>
      <c r="X81">
        <v>0</v>
      </c>
      <c r="Y81">
        <v>205700</v>
      </c>
      <c r="Z81">
        <v>1</v>
      </c>
      <c r="AA81">
        <v>0</v>
      </c>
      <c r="AB81">
        <v>0</v>
      </c>
      <c r="AC81">
        <v>0</v>
      </c>
      <c r="AD81">
        <v>0</v>
      </c>
      <c r="AE81">
        <v>0</v>
      </c>
      <c r="AF81">
        <v>0</v>
      </c>
      <c r="AG81">
        <v>0</v>
      </c>
      <c r="AH81">
        <v>0</v>
      </c>
      <c r="AI81">
        <v>0</v>
      </c>
      <c r="AJ81">
        <v>0</v>
      </c>
      <c r="AK81">
        <v>0</v>
      </c>
      <c r="AL81">
        <v>0</v>
      </c>
      <c r="AM81">
        <v>0</v>
      </c>
      <c r="AN81">
        <v>8.0341880341880341</v>
      </c>
      <c r="AO81">
        <v>0</v>
      </c>
      <c r="AP81">
        <v>0</v>
      </c>
      <c r="AQ81">
        <v>0</v>
      </c>
      <c r="AR81">
        <v>0</v>
      </c>
      <c r="AS81">
        <v>0</v>
      </c>
      <c r="AT81">
        <v>0</v>
      </c>
      <c r="AU81">
        <v>0</v>
      </c>
      <c r="AV81">
        <v>0</v>
      </c>
      <c r="AW81">
        <v>0</v>
      </c>
      <c r="AX81">
        <v>0</v>
      </c>
      <c r="AY81">
        <v>0</v>
      </c>
      <c r="AZ81">
        <v>0</v>
      </c>
      <c r="BA81">
        <v>0</v>
      </c>
      <c r="BB81">
        <v>0</v>
      </c>
      <c r="BC81">
        <v>0</v>
      </c>
      <c r="BD81">
        <v>0.106</v>
      </c>
      <c r="BE81">
        <v>0</v>
      </c>
      <c r="BF81">
        <v>0</v>
      </c>
      <c r="BG81">
        <v>0</v>
      </c>
      <c r="BH81">
        <v>0</v>
      </c>
      <c r="BI81">
        <v>0</v>
      </c>
      <c r="BJ81">
        <v>0</v>
      </c>
      <c r="BK81">
        <v>0</v>
      </c>
      <c r="BL81">
        <v>0</v>
      </c>
      <c r="BM81">
        <v>0</v>
      </c>
      <c r="BN81">
        <v>0</v>
      </c>
      <c r="BO81">
        <v>0</v>
      </c>
      <c r="BP81">
        <v>0</v>
      </c>
      <c r="BQ81">
        <v>0</v>
      </c>
      <c r="BR81">
        <v>1.4999999999999999E-2</v>
      </c>
      <c r="BS81">
        <v>0</v>
      </c>
      <c r="BT81">
        <v>0</v>
      </c>
      <c r="BU81">
        <v>0</v>
      </c>
      <c r="BV81">
        <v>0</v>
      </c>
      <c r="BW81">
        <v>0</v>
      </c>
      <c r="BX81">
        <v>81.599999999999994</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0</v>
      </c>
      <c r="FT81">
        <v>0</v>
      </c>
      <c r="FU81">
        <v>0</v>
      </c>
      <c r="FV81">
        <v>0</v>
      </c>
      <c r="FW81">
        <v>0</v>
      </c>
      <c r="FX81">
        <v>0</v>
      </c>
      <c r="FY81">
        <v>5.0188303004815085</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0.28989999999999999</v>
      </c>
      <c r="GV81">
        <v>0</v>
      </c>
      <c r="GW81">
        <v>0</v>
      </c>
      <c r="GX81">
        <v>0</v>
      </c>
      <c r="GY81">
        <v>0</v>
      </c>
      <c r="GZ81">
        <v>0</v>
      </c>
      <c r="HA81">
        <v>0</v>
      </c>
      <c r="HB81">
        <v>0</v>
      </c>
      <c r="HC81">
        <v>0</v>
      </c>
      <c r="HD81">
        <v>0</v>
      </c>
      <c r="HE81">
        <v>0</v>
      </c>
      <c r="HF81">
        <v>0</v>
      </c>
      <c r="HG81">
        <v>0</v>
      </c>
      <c r="HH81">
        <v>0</v>
      </c>
      <c r="HI81">
        <v>1.4999999999999999E-2</v>
      </c>
      <c r="HJ81">
        <v>0</v>
      </c>
      <c r="HK81">
        <v>0</v>
      </c>
      <c r="HL81">
        <v>0</v>
      </c>
      <c r="HM81">
        <v>0</v>
      </c>
      <c r="HN81">
        <v>0</v>
      </c>
      <c r="HO81">
        <v>81.599999999999994</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1</v>
      </c>
      <c r="LJ81">
        <v>0.96890909090909083</v>
      </c>
      <c r="LK81">
        <v>0</v>
      </c>
      <c r="LL81">
        <v>0</v>
      </c>
      <c r="LM81">
        <v>1</v>
      </c>
      <c r="LN81">
        <v>0.95</v>
      </c>
      <c r="LO81">
        <v>0</v>
      </c>
      <c r="LP81">
        <v>1</v>
      </c>
      <c r="LQ81">
        <v>0.78</v>
      </c>
      <c r="LR81">
        <v>0</v>
      </c>
      <c r="LS81">
        <v>9.1999999999999998E-2</v>
      </c>
      <c r="LT81">
        <v>0</v>
      </c>
    </row>
    <row r="82" spans="1:332">
      <c r="A82" t="str">
        <v>CDM AMS II G</v>
      </c>
      <c r="B82" t="str">
        <v>AMS-II.G. ver. 3</v>
      </c>
      <c r="C82">
        <v>5342</v>
      </c>
      <c r="D82" t="str">
        <v>PoA 5342 CPA8</v>
      </c>
      <c r="E82" t="str">
        <v>MR2</v>
      </c>
      <c r="F82" t="str">
        <v>Domestic (2018)</v>
      </c>
      <c r="G82">
        <v>7904</v>
      </c>
      <c r="H82" t="str">
        <v>charcoal</v>
      </c>
      <c r="I82">
        <v>7904</v>
      </c>
      <c r="J82">
        <v>2.4305043050430504</v>
      </c>
      <c r="K82">
        <v>0</v>
      </c>
      <c r="L82" t="str">
        <v>cdm_imp_charcoal</v>
      </c>
      <c r="M82">
        <v>1</v>
      </c>
      <c r="N82" t="str">
        <v>Sub-Saharan Africa</v>
      </c>
      <c r="O82" t="str">
        <v>Nigeria</v>
      </c>
      <c r="P82" t="str">
        <v>Nigeria tot</v>
      </c>
      <c r="Q82">
        <v>4.7</v>
      </c>
      <c r="R82">
        <v>0.93</v>
      </c>
      <c r="S82">
        <v>0</v>
      </c>
      <c r="T82">
        <v>0.39</v>
      </c>
      <c r="U82">
        <v>3252</v>
      </c>
      <c r="V82">
        <v>0</v>
      </c>
      <c r="W82">
        <v>275</v>
      </c>
      <c r="X82">
        <v>0</v>
      </c>
      <c r="Y82">
        <v>894300</v>
      </c>
      <c r="Z82">
        <v>0</v>
      </c>
      <c r="AA82">
        <v>1</v>
      </c>
      <c r="AB82">
        <v>0</v>
      </c>
      <c r="AC82">
        <v>0</v>
      </c>
      <c r="AD82">
        <v>0</v>
      </c>
      <c r="AE82">
        <v>0</v>
      </c>
      <c r="AF82">
        <v>0</v>
      </c>
      <c r="AG82">
        <v>0</v>
      </c>
      <c r="AH82">
        <v>0</v>
      </c>
      <c r="AI82">
        <v>0</v>
      </c>
      <c r="AJ82">
        <v>0</v>
      </c>
      <c r="AK82">
        <v>0</v>
      </c>
      <c r="AL82">
        <v>0</v>
      </c>
      <c r="AM82">
        <v>0</v>
      </c>
      <c r="AN82">
        <v>0</v>
      </c>
      <c r="AO82">
        <v>2.5205479452054793</v>
      </c>
      <c r="AP82">
        <v>0</v>
      </c>
      <c r="AQ82">
        <v>0</v>
      </c>
      <c r="AR82">
        <v>0</v>
      </c>
      <c r="AS82">
        <v>0</v>
      </c>
      <c r="AT82">
        <v>0</v>
      </c>
      <c r="AU82">
        <v>0</v>
      </c>
      <c r="AV82">
        <v>0</v>
      </c>
      <c r="AW82">
        <v>0</v>
      </c>
      <c r="AX82">
        <v>0</v>
      </c>
      <c r="AY82">
        <v>0</v>
      </c>
      <c r="AZ82">
        <v>0</v>
      </c>
      <c r="BA82">
        <v>0</v>
      </c>
      <c r="BB82">
        <v>0</v>
      </c>
      <c r="BC82">
        <v>0</v>
      </c>
      <c r="BD82">
        <v>0</v>
      </c>
      <c r="BE82">
        <v>0.106</v>
      </c>
      <c r="BF82">
        <v>0</v>
      </c>
      <c r="BG82">
        <v>0</v>
      </c>
      <c r="BH82">
        <v>0</v>
      </c>
      <c r="BI82">
        <v>0</v>
      </c>
      <c r="BJ82">
        <v>0</v>
      </c>
      <c r="BK82">
        <v>0</v>
      </c>
      <c r="BL82">
        <v>0</v>
      </c>
      <c r="BM82">
        <v>0</v>
      </c>
      <c r="BN82">
        <v>0</v>
      </c>
      <c r="BO82">
        <v>0</v>
      </c>
      <c r="BP82">
        <v>0</v>
      </c>
      <c r="BQ82">
        <v>0</v>
      </c>
      <c r="BR82">
        <v>0</v>
      </c>
      <c r="BS82">
        <v>1.4999999999999999E-2</v>
      </c>
      <c r="BT82">
        <v>0</v>
      </c>
      <c r="BU82">
        <v>0</v>
      </c>
      <c r="BV82">
        <v>0</v>
      </c>
      <c r="BW82">
        <v>0</v>
      </c>
      <c r="BX82">
        <v>0</v>
      </c>
      <c r="BY82">
        <v>81.599999999999994</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1</v>
      </c>
      <c r="FT82">
        <v>0</v>
      </c>
      <c r="FU82">
        <v>0</v>
      </c>
      <c r="FV82">
        <v>0</v>
      </c>
      <c r="FW82">
        <v>0</v>
      </c>
      <c r="FX82">
        <v>0</v>
      </c>
      <c r="FY82">
        <v>0</v>
      </c>
      <c r="FZ82">
        <v>1.063050847457627</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0.34139999999999998</v>
      </c>
      <c r="GW82">
        <v>0</v>
      </c>
      <c r="GX82">
        <v>0</v>
      </c>
      <c r="GY82">
        <v>0</v>
      </c>
      <c r="GZ82">
        <v>0</v>
      </c>
      <c r="HA82">
        <v>0</v>
      </c>
      <c r="HB82">
        <v>0</v>
      </c>
      <c r="HC82">
        <v>0</v>
      </c>
      <c r="HD82">
        <v>0</v>
      </c>
      <c r="HE82">
        <v>0</v>
      </c>
      <c r="HF82">
        <v>0</v>
      </c>
      <c r="HG82">
        <v>0</v>
      </c>
      <c r="HH82">
        <v>0</v>
      </c>
      <c r="HI82">
        <v>0</v>
      </c>
      <c r="HJ82">
        <v>1.4999999999999999E-2</v>
      </c>
      <c r="HK82">
        <v>0</v>
      </c>
      <c r="HL82">
        <v>0</v>
      </c>
      <c r="HM82">
        <v>0</v>
      </c>
      <c r="HN82">
        <v>0</v>
      </c>
      <c r="HO82">
        <v>0</v>
      </c>
      <c r="HP82">
        <v>81.599999999999994</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0.96399999999999997</v>
      </c>
      <c r="LJ82">
        <v>0.80963636363636371</v>
      </c>
      <c r="LK82">
        <v>0</v>
      </c>
      <c r="LL82">
        <v>0</v>
      </c>
      <c r="LM82">
        <v>1</v>
      </c>
      <c r="LN82">
        <v>0.95</v>
      </c>
      <c r="LO82">
        <v>0</v>
      </c>
      <c r="LP82">
        <v>1</v>
      </c>
      <c r="LQ82">
        <v>0.78</v>
      </c>
      <c r="LR82">
        <v>0</v>
      </c>
      <c r="LS82">
        <v>0</v>
      </c>
      <c r="LT82">
        <v>0</v>
      </c>
    </row>
    <row r="83" spans="1:332">
      <c r="A83" t="str">
        <v>CDM AMS II G</v>
      </c>
      <c r="B83" t="str">
        <v>AMS-II.G. ver. 3</v>
      </c>
      <c r="C83">
        <v>5342</v>
      </c>
      <c r="D83" t="str">
        <v>PoA 5342 CPA7</v>
      </c>
      <c r="E83" t="str">
        <v>MR2</v>
      </c>
      <c r="F83" t="str">
        <v>Domestic (2018)</v>
      </c>
      <c r="G83">
        <v>2290</v>
      </c>
      <c r="H83" t="str">
        <v>firewood</v>
      </c>
      <c r="I83">
        <v>2290</v>
      </c>
      <c r="J83">
        <v>2.3511293634496919</v>
      </c>
      <c r="K83">
        <v>0</v>
      </c>
      <c r="L83" t="str">
        <v>cdm_imp_firewood</v>
      </c>
      <c r="M83">
        <v>1</v>
      </c>
      <c r="N83" t="str">
        <v>Sub-Saharan Africa</v>
      </c>
      <c r="O83" t="str">
        <v>Nigeria</v>
      </c>
      <c r="P83" t="str">
        <v>Nigeria tot</v>
      </c>
      <c r="Q83">
        <v>4.7</v>
      </c>
      <c r="R83">
        <v>0.93</v>
      </c>
      <c r="S83">
        <v>0</v>
      </c>
      <c r="T83">
        <v>0.39</v>
      </c>
      <c r="U83">
        <v>974</v>
      </c>
      <c r="V83">
        <v>0</v>
      </c>
      <c r="W83">
        <v>275</v>
      </c>
      <c r="X83">
        <v>0</v>
      </c>
      <c r="Y83">
        <v>267850</v>
      </c>
      <c r="Z83">
        <v>1</v>
      </c>
      <c r="AA83">
        <v>0</v>
      </c>
      <c r="AB83">
        <v>0</v>
      </c>
      <c r="AC83">
        <v>0</v>
      </c>
      <c r="AD83">
        <v>0</v>
      </c>
      <c r="AE83">
        <v>0</v>
      </c>
      <c r="AF83">
        <v>0</v>
      </c>
      <c r="AG83">
        <v>0</v>
      </c>
      <c r="AH83">
        <v>0</v>
      </c>
      <c r="AI83">
        <v>0</v>
      </c>
      <c r="AJ83">
        <v>0</v>
      </c>
      <c r="AK83">
        <v>0</v>
      </c>
      <c r="AL83">
        <v>0</v>
      </c>
      <c r="AM83">
        <v>0</v>
      </c>
      <c r="AN83">
        <v>8.0341880341880341</v>
      </c>
      <c r="AO83">
        <v>0</v>
      </c>
      <c r="AP83">
        <v>0</v>
      </c>
      <c r="AQ83">
        <v>0</v>
      </c>
      <c r="AR83">
        <v>0</v>
      </c>
      <c r="AS83">
        <v>0</v>
      </c>
      <c r="AT83">
        <v>0</v>
      </c>
      <c r="AU83">
        <v>0</v>
      </c>
      <c r="AV83">
        <v>0</v>
      </c>
      <c r="AW83">
        <v>0</v>
      </c>
      <c r="AX83">
        <v>0</v>
      </c>
      <c r="AY83">
        <v>0</v>
      </c>
      <c r="AZ83">
        <v>0</v>
      </c>
      <c r="BA83">
        <v>0</v>
      </c>
      <c r="BB83">
        <v>0</v>
      </c>
      <c r="BC83">
        <v>0</v>
      </c>
      <c r="BD83">
        <v>0.106</v>
      </c>
      <c r="BE83">
        <v>0</v>
      </c>
      <c r="BF83">
        <v>0</v>
      </c>
      <c r="BG83">
        <v>0</v>
      </c>
      <c r="BH83">
        <v>0</v>
      </c>
      <c r="BI83">
        <v>0</v>
      </c>
      <c r="BJ83">
        <v>0</v>
      </c>
      <c r="BK83">
        <v>0</v>
      </c>
      <c r="BL83">
        <v>0</v>
      </c>
      <c r="BM83">
        <v>0</v>
      </c>
      <c r="BN83">
        <v>0</v>
      </c>
      <c r="BO83">
        <v>0</v>
      </c>
      <c r="BP83">
        <v>0</v>
      </c>
      <c r="BQ83">
        <v>0</v>
      </c>
      <c r="BR83">
        <v>1.4999999999999999E-2</v>
      </c>
      <c r="BS83">
        <v>0</v>
      </c>
      <c r="BT83">
        <v>0</v>
      </c>
      <c r="BU83">
        <v>0</v>
      </c>
      <c r="BV83">
        <v>0</v>
      </c>
      <c r="BW83">
        <v>0</v>
      </c>
      <c r="BX83">
        <v>81.599999999999994</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1</v>
      </c>
      <c r="FS83">
        <v>0</v>
      </c>
      <c r="FT83">
        <v>0</v>
      </c>
      <c r="FU83">
        <v>0</v>
      </c>
      <c r="FV83">
        <v>0</v>
      </c>
      <c r="FW83">
        <v>0</v>
      </c>
      <c r="FX83">
        <v>0</v>
      </c>
      <c r="FY83">
        <v>5.0188303004815085</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0.28989999999999999</v>
      </c>
      <c r="GV83">
        <v>0</v>
      </c>
      <c r="GW83">
        <v>0</v>
      </c>
      <c r="GX83">
        <v>0</v>
      </c>
      <c r="GY83">
        <v>0</v>
      </c>
      <c r="GZ83">
        <v>0</v>
      </c>
      <c r="HA83">
        <v>0</v>
      </c>
      <c r="HB83">
        <v>0</v>
      </c>
      <c r="HC83">
        <v>0</v>
      </c>
      <c r="HD83">
        <v>0</v>
      </c>
      <c r="HE83">
        <v>0</v>
      </c>
      <c r="HF83">
        <v>0</v>
      </c>
      <c r="HG83">
        <v>0</v>
      </c>
      <c r="HH83">
        <v>0</v>
      </c>
      <c r="HI83">
        <v>1.4999999999999999E-2</v>
      </c>
      <c r="HJ83">
        <v>0</v>
      </c>
      <c r="HK83">
        <v>0</v>
      </c>
      <c r="HL83">
        <v>0</v>
      </c>
      <c r="HM83">
        <v>0</v>
      </c>
      <c r="HN83">
        <v>0</v>
      </c>
      <c r="HO83">
        <v>81.599999999999994</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1</v>
      </c>
      <c r="LJ83">
        <v>0.99545454545454548</v>
      </c>
      <c r="LK83">
        <v>0</v>
      </c>
      <c r="LL83">
        <v>0</v>
      </c>
      <c r="LM83">
        <v>1</v>
      </c>
      <c r="LN83">
        <v>0.95</v>
      </c>
      <c r="LO83">
        <v>0</v>
      </c>
      <c r="LP83">
        <v>1</v>
      </c>
      <c r="LQ83">
        <v>0.78</v>
      </c>
      <c r="LR83">
        <v>0</v>
      </c>
      <c r="LS83">
        <v>9.1999999999999998E-2</v>
      </c>
      <c r="LT83">
        <v>0</v>
      </c>
    </row>
    <row r="84" spans="1:332">
      <c r="A84" t="str">
        <v>CDM AMS II G</v>
      </c>
      <c r="B84" t="str">
        <v>AMS-II.G. ver. 3</v>
      </c>
      <c r="C84">
        <v>5342</v>
      </c>
      <c r="D84" t="str">
        <v>PoA 5342 CPA7</v>
      </c>
      <c r="E84" t="str">
        <v>MR2</v>
      </c>
      <c r="F84" t="str">
        <v>Domestic (2018)</v>
      </c>
      <c r="G84">
        <v>8012</v>
      </c>
      <c r="H84" t="str">
        <v>charcoal</v>
      </c>
      <c r="I84">
        <v>8012</v>
      </c>
      <c r="J84">
        <v>2.647719762062128</v>
      </c>
      <c r="K84">
        <v>0</v>
      </c>
      <c r="L84" t="str">
        <v>cdm_imp_charcoal</v>
      </c>
      <c r="M84">
        <v>1</v>
      </c>
      <c r="N84" t="str">
        <v>Sub-Saharan Africa</v>
      </c>
      <c r="O84" t="str">
        <v>Nigeria</v>
      </c>
      <c r="P84" t="str">
        <v>Nigeria tot</v>
      </c>
      <c r="Q84">
        <v>4.7</v>
      </c>
      <c r="R84">
        <v>0.93</v>
      </c>
      <c r="S84">
        <v>0</v>
      </c>
      <c r="T84">
        <v>0.39</v>
      </c>
      <c r="U84">
        <v>3026</v>
      </c>
      <c r="V84">
        <v>0</v>
      </c>
      <c r="W84">
        <v>275</v>
      </c>
      <c r="X84">
        <v>0</v>
      </c>
      <c r="Y84">
        <v>832150</v>
      </c>
      <c r="Z84">
        <v>0</v>
      </c>
      <c r="AA84">
        <v>1</v>
      </c>
      <c r="AB84">
        <v>0</v>
      </c>
      <c r="AC84">
        <v>0</v>
      </c>
      <c r="AD84">
        <v>0</v>
      </c>
      <c r="AE84">
        <v>0</v>
      </c>
      <c r="AF84">
        <v>0</v>
      </c>
      <c r="AG84">
        <v>0</v>
      </c>
      <c r="AH84">
        <v>0</v>
      </c>
      <c r="AI84">
        <v>0</v>
      </c>
      <c r="AJ84">
        <v>0</v>
      </c>
      <c r="AK84">
        <v>0</v>
      </c>
      <c r="AL84">
        <v>0</v>
      </c>
      <c r="AM84">
        <v>0</v>
      </c>
      <c r="AN84">
        <v>0</v>
      </c>
      <c r="AO84">
        <v>2.5205479452054793</v>
      </c>
      <c r="AP84">
        <v>0</v>
      </c>
      <c r="AQ84">
        <v>0</v>
      </c>
      <c r="AR84">
        <v>0</v>
      </c>
      <c r="AS84">
        <v>0</v>
      </c>
      <c r="AT84">
        <v>0</v>
      </c>
      <c r="AU84">
        <v>0</v>
      </c>
      <c r="AV84">
        <v>0</v>
      </c>
      <c r="AW84">
        <v>0</v>
      </c>
      <c r="AX84">
        <v>0</v>
      </c>
      <c r="AY84">
        <v>0</v>
      </c>
      <c r="AZ84">
        <v>0</v>
      </c>
      <c r="BA84">
        <v>0</v>
      </c>
      <c r="BB84">
        <v>0</v>
      </c>
      <c r="BC84">
        <v>0</v>
      </c>
      <c r="BD84">
        <v>0</v>
      </c>
      <c r="BE84">
        <v>0.106</v>
      </c>
      <c r="BF84">
        <v>0</v>
      </c>
      <c r="BG84">
        <v>0</v>
      </c>
      <c r="BH84">
        <v>0</v>
      </c>
      <c r="BI84">
        <v>0</v>
      </c>
      <c r="BJ84">
        <v>0</v>
      </c>
      <c r="BK84">
        <v>0</v>
      </c>
      <c r="BL84">
        <v>0</v>
      </c>
      <c r="BM84">
        <v>0</v>
      </c>
      <c r="BN84">
        <v>0</v>
      </c>
      <c r="BO84">
        <v>0</v>
      </c>
      <c r="BP84">
        <v>0</v>
      </c>
      <c r="BQ84">
        <v>0</v>
      </c>
      <c r="BR84">
        <v>0</v>
      </c>
      <c r="BS84">
        <v>1.4999999999999999E-2</v>
      </c>
      <c r="BT84">
        <v>0</v>
      </c>
      <c r="BU84">
        <v>0</v>
      </c>
      <c r="BV84">
        <v>0</v>
      </c>
      <c r="BW84">
        <v>0</v>
      </c>
      <c r="BX84">
        <v>0</v>
      </c>
      <c r="BY84">
        <v>81.599999999999994</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1</v>
      </c>
      <c r="FT84">
        <v>0</v>
      </c>
      <c r="FU84">
        <v>0</v>
      </c>
      <c r="FV84">
        <v>0</v>
      </c>
      <c r="FW84">
        <v>0</v>
      </c>
      <c r="FX84">
        <v>0</v>
      </c>
      <c r="FY84">
        <v>0</v>
      </c>
      <c r="FZ84">
        <v>1.063050847457627</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0.33019999999999999</v>
      </c>
      <c r="GW84">
        <v>0</v>
      </c>
      <c r="GX84">
        <v>0</v>
      </c>
      <c r="GY84">
        <v>0</v>
      </c>
      <c r="GZ84">
        <v>0</v>
      </c>
      <c r="HA84">
        <v>0</v>
      </c>
      <c r="HB84">
        <v>0</v>
      </c>
      <c r="HC84">
        <v>0</v>
      </c>
      <c r="HD84">
        <v>0</v>
      </c>
      <c r="HE84">
        <v>0</v>
      </c>
      <c r="HF84">
        <v>0</v>
      </c>
      <c r="HG84">
        <v>0</v>
      </c>
      <c r="HH84">
        <v>0</v>
      </c>
      <c r="HI84">
        <v>0</v>
      </c>
      <c r="HJ84">
        <v>1.4999999999999999E-2</v>
      </c>
      <c r="HK84">
        <v>0</v>
      </c>
      <c r="HL84">
        <v>0</v>
      </c>
      <c r="HM84">
        <v>0</v>
      </c>
      <c r="HN84">
        <v>0</v>
      </c>
      <c r="HO84">
        <v>0</v>
      </c>
      <c r="HP84">
        <v>81.599999999999994</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0.96399999999999997</v>
      </c>
      <c r="LJ84">
        <v>0.90254545454545465</v>
      </c>
      <c r="LK84">
        <v>0</v>
      </c>
      <c r="LL84">
        <v>0</v>
      </c>
      <c r="LM84">
        <v>1</v>
      </c>
      <c r="LN84">
        <v>0.95</v>
      </c>
      <c r="LO84">
        <v>0</v>
      </c>
      <c r="LP84">
        <v>1</v>
      </c>
      <c r="LQ84">
        <v>0.78</v>
      </c>
      <c r="LR84">
        <v>0</v>
      </c>
      <c r="LS84">
        <v>0</v>
      </c>
      <c r="LT84">
        <v>0</v>
      </c>
    </row>
    <row r="85" spans="1:332">
      <c r="A85" t="str">
        <v>CDM AMS II G</v>
      </c>
      <c r="B85" t="str">
        <v>AMS-II.G. ver. 3</v>
      </c>
      <c r="C85">
        <v>5342</v>
      </c>
      <c r="D85" t="str">
        <v>PoA 5342 CPA12</v>
      </c>
      <c r="E85" t="str">
        <v>MR2</v>
      </c>
      <c r="F85" t="str">
        <v>Domestic (2018)</v>
      </c>
      <c r="G85">
        <v>969</v>
      </c>
      <c r="H85" t="str">
        <v>firewood</v>
      </c>
      <c r="I85">
        <v>969</v>
      </c>
      <c r="J85">
        <v>2.2534883720930234</v>
      </c>
      <c r="K85">
        <v>0</v>
      </c>
      <c r="L85" t="str">
        <v>cdm_imp_firewood</v>
      </c>
      <c r="M85">
        <v>1</v>
      </c>
      <c r="N85" t="str">
        <v>Sub-Saharan Africa</v>
      </c>
      <c r="O85" t="str">
        <v>Nigeria</v>
      </c>
      <c r="P85" t="str">
        <v>Nigeria tot</v>
      </c>
      <c r="Q85">
        <v>4.7</v>
      </c>
      <c r="R85">
        <v>0.93</v>
      </c>
      <c r="S85">
        <v>0</v>
      </c>
      <c r="T85">
        <v>0.39</v>
      </c>
      <c r="U85">
        <v>430</v>
      </c>
      <c r="V85">
        <v>0</v>
      </c>
      <c r="W85">
        <v>275</v>
      </c>
      <c r="X85">
        <v>0</v>
      </c>
      <c r="Y85">
        <v>118250</v>
      </c>
      <c r="Z85">
        <v>1</v>
      </c>
      <c r="AA85">
        <v>0</v>
      </c>
      <c r="AB85">
        <v>0</v>
      </c>
      <c r="AC85">
        <v>0</v>
      </c>
      <c r="AD85">
        <v>0</v>
      </c>
      <c r="AE85">
        <v>0</v>
      </c>
      <c r="AF85">
        <v>0</v>
      </c>
      <c r="AG85">
        <v>0</v>
      </c>
      <c r="AH85">
        <v>0</v>
      </c>
      <c r="AI85">
        <v>0</v>
      </c>
      <c r="AJ85">
        <v>0</v>
      </c>
      <c r="AK85">
        <v>0</v>
      </c>
      <c r="AL85">
        <v>0</v>
      </c>
      <c r="AM85">
        <v>0</v>
      </c>
      <c r="AN85">
        <v>8.0341880341880341</v>
      </c>
      <c r="AO85">
        <v>0</v>
      </c>
      <c r="AP85">
        <v>0</v>
      </c>
      <c r="AQ85">
        <v>0</v>
      </c>
      <c r="AR85">
        <v>0</v>
      </c>
      <c r="AS85">
        <v>0</v>
      </c>
      <c r="AT85">
        <v>0</v>
      </c>
      <c r="AU85">
        <v>0</v>
      </c>
      <c r="AV85">
        <v>0</v>
      </c>
      <c r="AW85">
        <v>0</v>
      </c>
      <c r="AX85">
        <v>0</v>
      </c>
      <c r="AY85">
        <v>0</v>
      </c>
      <c r="AZ85">
        <v>0</v>
      </c>
      <c r="BA85">
        <v>0</v>
      </c>
      <c r="BB85">
        <v>0</v>
      </c>
      <c r="BC85">
        <v>0</v>
      </c>
      <c r="BD85">
        <v>0.106</v>
      </c>
      <c r="BE85">
        <v>0</v>
      </c>
      <c r="BF85">
        <v>0</v>
      </c>
      <c r="BG85">
        <v>0</v>
      </c>
      <c r="BH85">
        <v>0</v>
      </c>
      <c r="BI85">
        <v>0</v>
      </c>
      <c r="BJ85">
        <v>0</v>
      </c>
      <c r="BK85">
        <v>0</v>
      </c>
      <c r="BL85">
        <v>0</v>
      </c>
      <c r="BM85">
        <v>0</v>
      </c>
      <c r="BN85">
        <v>0</v>
      </c>
      <c r="BO85">
        <v>0</v>
      </c>
      <c r="BP85">
        <v>0</v>
      </c>
      <c r="BQ85">
        <v>0</v>
      </c>
      <c r="BR85">
        <v>1.4999999999999999E-2</v>
      </c>
      <c r="BS85">
        <v>0</v>
      </c>
      <c r="BT85">
        <v>0</v>
      </c>
      <c r="BU85">
        <v>0</v>
      </c>
      <c r="BV85">
        <v>0</v>
      </c>
      <c r="BW85">
        <v>0</v>
      </c>
      <c r="BX85">
        <v>81.599999999999994</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1</v>
      </c>
      <c r="FS85">
        <v>0</v>
      </c>
      <c r="FT85">
        <v>0</v>
      </c>
      <c r="FU85">
        <v>0</v>
      </c>
      <c r="FV85">
        <v>0</v>
      </c>
      <c r="FW85">
        <v>0</v>
      </c>
      <c r="FX85">
        <v>0</v>
      </c>
      <c r="FY85">
        <v>5.0188303004815085</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0.28989999999999999</v>
      </c>
      <c r="GV85">
        <v>0</v>
      </c>
      <c r="GW85">
        <v>0</v>
      </c>
      <c r="GX85">
        <v>0</v>
      </c>
      <c r="GY85">
        <v>0</v>
      </c>
      <c r="GZ85">
        <v>0</v>
      </c>
      <c r="HA85">
        <v>0</v>
      </c>
      <c r="HB85">
        <v>0</v>
      </c>
      <c r="HC85">
        <v>0</v>
      </c>
      <c r="HD85">
        <v>0</v>
      </c>
      <c r="HE85">
        <v>0</v>
      </c>
      <c r="HF85">
        <v>0</v>
      </c>
      <c r="HG85">
        <v>0</v>
      </c>
      <c r="HH85">
        <v>0</v>
      </c>
      <c r="HI85">
        <v>1.4999999999999999E-2</v>
      </c>
      <c r="HJ85">
        <v>0</v>
      </c>
      <c r="HK85">
        <v>0</v>
      </c>
      <c r="HL85">
        <v>0</v>
      </c>
      <c r="HM85">
        <v>0</v>
      </c>
      <c r="HN85">
        <v>0</v>
      </c>
      <c r="HO85">
        <v>81.599999999999994</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1</v>
      </c>
      <c r="LJ85">
        <v>0.95563636363636373</v>
      </c>
      <c r="LK85">
        <v>0</v>
      </c>
      <c r="LL85">
        <v>0</v>
      </c>
      <c r="LM85">
        <v>1</v>
      </c>
      <c r="LN85">
        <v>0.95</v>
      </c>
      <c r="LO85">
        <v>0</v>
      </c>
      <c r="LP85">
        <v>1</v>
      </c>
      <c r="LQ85">
        <v>0.78</v>
      </c>
      <c r="LR85">
        <v>0</v>
      </c>
      <c r="LS85">
        <v>9.2065778595203512E-2</v>
      </c>
      <c r="LT85">
        <v>0</v>
      </c>
    </row>
    <row r="86" spans="1:332">
      <c r="A86" t="str">
        <v>CDM AMS II G</v>
      </c>
      <c r="B86" t="str">
        <v>AMS-II.G. ver. 3</v>
      </c>
      <c r="C86">
        <v>5342</v>
      </c>
      <c r="D86" t="str">
        <v>PoA 5342 CPA12</v>
      </c>
      <c r="E86" t="str">
        <v>MR2</v>
      </c>
      <c r="F86" t="str">
        <v>Domestic (2019)</v>
      </c>
      <c r="G86">
        <v>5289</v>
      </c>
      <c r="H86" t="str">
        <v>charcoal</v>
      </c>
      <c r="I86">
        <v>5289</v>
      </c>
      <c r="J86">
        <v>1.820027529249828</v>
      </c>
      <c r="K86">
        <v>0</v>
      </c>
      <c r="L86" t="str">
        <v>cdm_imp_charcoal</v>
      </c>
      <c r="M86">
        <v>1</v>
      </c>
      <c r="N86" t="str">
        <v>Sub-Saharan Africa</v>
      </c>
      <c r="O86" t="str">
        <v>Nigeria</v>
      </c>
      <c r="P86" t="str">
        <v>Nigeria tot</v>
      </c>
      <c r="Q86">
        <v>4.7</v>
      </c>
      <c r="R86">
        <v>0.93</v>
      </c>
      <c r="S86">
        <v>0</v>
      </c>
      <c r="T86">
        <v>0.39</v>
      </c>
      <c r="U86">
        <v>2906</v>
      </c>
      <c r="V86">
        <v>0</v>
      </c>
      <c r="W86">
        <v>275</v>
      </c>
      <c r="X86">
        <v>0</v>
      </c>
      <c r="Y86">
        <v>799150</v>
      </c>
      <c r="Z86">
        <v>0</v>
      </c>
      <c r="AA86">
        <v>1</v>
      </c>
      <c r="AB86">
        <v>0</v>
      </c>
      <c r="AC86">
        <v>0</v>
      </c>
      <c r="AD86">
        <v>0</v>
      </c>
      <c r="AE86">
        <v>0</v>
      </c>
      <c r="AF86">
        <v>0</v>
      </c>
      <c r="AG86">
        <v>0</v>
      </c>
      <c r="AH86">
        <v>0</v>
      </c>
      <c r="AI86">
        <v>0</v>
      </c>
      <c r="AJ86">
        <v>0</v>
      </c>
      <c r="AK86">
        <v>0</v>
      </c>
      <c r="AL86">
        <v>0</v>
      </c>
      <c r="AM86">
        <v>0</v>
      </c>
      <c r="AN86">
        <v>0</v>
      </c>
      <c r="AO86">
        <v>2.5205479452054793</v>
      </c>
      <c r="AP86">
        <v>0</v>
      </c>
      <c r="AQ86">
        <v>0</v>
      </c>
      <c r="AR86">
        <v>0</v>
      </c>
      <c r="AS86">
        <v>0</v>
      </c>
      <c r="AT86">
        <v>0</v>
      </c>
      <c r="AU86">
        <v>0</v>
      </c>
      <c r="AV86">
        <v>0</v>
      </c>
      <c r="AW86">
        <v>0</v>
      </c>
      <c r="AX86">
        <v>0</v>
      </c>
      <c r="AY86">
        <v>0</v>
      </c>
      <c r="AZ86">
        <v>0</v>
      </c>
      <c r="BA86">
        <v>0</v>
      </c>
      <c r="BB86">
        <v>0</v>
      </c>
      <c r="BC86">
        <v>0</v>
      </c>
      <c r="BD86">
        <v>0</v>
      </c>
      <c r="BE86">
        <v>0.106</v>
      </c>
      <c r="BF86">
        <v>0</v>
      </c>
      <c r="BG86">
        <v>0</v>
      </c>
      <c r="BH86">
        <v>0</v>
      </c>
      <c r="BI86">
        <v>0</v>
      </c>
      <c r="BJ86">
        <v>0</v>
      </c>
      <c r="BK86">
        <v>0</v>
      </c>
      <c r="BL86">
        <v>0</v>
      </c>
      <c r="BM86">
        <v>0</v>
      </c>
      <c r="BN86">
        <v>0</v>
      </c>
      <c r="BO86">
        <v>0</v>
      </c>
      <c r="BP86">
        <v>0</v>
      </c>
      <c r="BQ86">
        <v>0</v>
      </c>
      <c r="BR86">
        <v>0</v>
      </c>
      <c r="BS86">
        <v>1.4999999999999999E-2</v>
      </c>
      <c r="BT86">
        <v>0</v>
      </c>
      <c r="BU86">
        <v>0</v>
      </c>
      <c r="BV86">
        <v>0</v>
      </c>
      <c r="BW86">
        <v>0</v>
      </c>
      <c r="BX86">
        <v>0</v>
      </c>
      <c r="BY86">
        <v>81.599999999999994</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1</v>
      </c>
      <c r="FT86">
        <v>0</v>
      </c>
      <c r="FU86">
        <v>0</v>
      </c>
      <c r="FV86">
        <v>0</v>
      </c>
      <c r="FW86">
        <v>0</v>
      </c>
      <c r="FX86">
        <v>0</v>
      </c>
      <c r="FY86">
        <v>0</v>
      </c>
      <c r="FZ86">
        <v>1.063050847457627</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0.33750000000000002</v>
      </c>
      <c r="GW86">
        <v>0</v>
      </c>
      <c r="GX86">
        <v>0</v>
      </c>
      <c r="GY86">
        <v>0</v>
      </c>
      <c r="GZ86">
        <v>0</v>
      </c>
      <c r="HA86">
        <v>0</v>
      </c>
      <c r="HB86">
        <v>0</v>
      </c>
      <c r="HC86">
        <v>0</v>
      </c>
      <c r="HD86">
        <v>0</v>
      </c>
      <c r="HE86">
        <v>0</v>
      </c>
      <c r="HF86">
        <v>0</v>
      </c>
      <c r="HG86">
        <v>0</v>
      </c>
      <c r="HH86">
        <v>0</v>
      </c>
      <c r="HI86">
        <v>0</v>
      </c>
      <c r="HJ86">
        <v>1.4999999999999999E-2</v>
      </c>
      <c r="HK86">
        <v>0</v>
      </c>
      <c r="HL86">
        <v>0</v>
      </c>
      <c r="HM86">
        <v>0</v>
      </c>
      <c r="HN86">
        <v>0</v>
      </c>
      <c r="HO86">
        <v>0</v>
      </c>
      <c r="HP86">
        <v>81.599999999999994</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0.96399999999999997</v>
      </c>
      <c r="LJ86">
        <v>0.61054545454545461</v>
      </c>
      <c r="LK86">
        <v>0</v>
      </c>
      <c r="LL86">
        <v>0</v>
      </c>
      <c r="LM86">
        <v>1</v>
      </c>
      <c r="LN86">
        <v>0.95</v>
      </c>
      <c r="LO86">
        <v>0</v>
      </c>
      <c r="LP86">
        <v>1</v>
      </c>
      <c r="LQ86">
        <v>0.78</v>
      </c>
      <c r="LR86">
        <v>0</v>
      </c>
      <c r="LS86">
        <v>0</v>
      </c>
      <c r="LT86">
        <v>0</v>
      </c>
    </row>
    <row r="87" spans="1:332">
      <c r="A87" t="str">
        <v>CDM AMS II G</v>
      </c>
      <c r="B87" t="str">
        <v>AMS-II.G. ver. 3</v>
      </c>
      <c r="C87">
        <v>5342</v>
      </c>
      <c r="D87" t="str">
        <v>PoA 5342 CPA11</v>
      </c>
      <c r="E87" t="str">
        <v>MR2</v>
      </c>
      <c r="F87" t="str">
        <v>Domestic (2020)</v>
      </c>
      <c r="G87">
        <v>1699</v>
      </c>
      <c r="H87" t="str">
        <v>firewood</v>
      </c>
      <c r="I87">
        <v>1699</v>
      </c>
      <c r="J87">
        <v>2.2713903743315509</v>
      </c>
      <c r="K87">
        <v>0</v>
      </c>
      <c r="L87" t="str">
        <v>cdm_imp_firewood</v>
      </c>
      <c r="M87">
        <v>1</v>
      </c>
      <c r="N87" t="str">
        <v>Sub-Saharan Africa</v>
      </c>
      <c r="O87" t="str">
        <v>Nigeria</v>
      </c>
      <c r="P87" t="str">
        <v>Nigeria tot</v>
      </c>
      <c r="Q87">
        <v>4.7</v>
      </c>
      <c r="R87">
        <v>0.93</v>
      </c>
      <c r="S87">
        <v>0</v>
      </c>
      <c r="T87">
        <v>0.39</v>
      </c>
      <c r="U87">
        <v>748</v>
      </c>
      <c r="V87">
        <v>0</v>
      </c>
      <c r="W87">
        <v>275</v>
      </c>
      <c r="X87">
        <v>0</v>
      </c>
      <c r="Y87">
        <v>205700</v>
      </c>
      <c r="Z87">
        <v>1</v>
      </c>
      <c r="AA87">
        <v>0</v>
      </c>
      <c r="AB87">
        <v>0</v>
      </c>
      <c r="AC87">
        <v>0</v>
      </c>
      <c r="AD87">
        <v>0</v>
      </c>
      <c r="AE87">
        <v>0</v>
      </c>
      <c r="AF87">
        <v>0</v>
      </c>
      <c r="AG87">
        <v>0</v>
      </c>
      <c r="AH87">
        <v>0</v>
      </c>
      <c r="AI87">
        <v>0</v>
      </c>
      <c r="AJ87">
        <v>0</v>
      </c>
      <c r="AK87">
        <v>0</v>
      </c>
      <c r="AL87">
        <v>0</v>
      </c>
      <c r="AM87">
        <v>0</v>
      </c>
      <c r="AN87">
        <v>8.0341880341880341</v>
      </c>
      <c r="AO87">
        <v>0</v>
      </c>
      <c r="AP87">
        <v>0</v>
      </c>
      <c r="AQ87">
        <v>0</v>
      </c>
      <c r="AR87">
        <v>0</v>
      </c>
      <c r="AS87">
        <v>0</v>
      </c>
      <c r="AT87">
        <v>0</v>
      </c>
      <c r="AU87">
        <v>0</v>
      </c>
      <c r="AV87">
        <v>0</v>
      </c>
      <c r="AW87">
        <v>0</v>
      </c>
      <c r="AX87">
        <v>0</v>
      </c>
      <c r="AY87">
        <v>0</v>
      </c>
      <c r="AZ87">
        <v>0</v>
      </c>
      <c r="BA87">
        <v>0</v>
      </c>
      <c r="BB87">
        <v>0</v>
      </c>
      <c r="BC87">
        <v>0</v>
      </c>
      <c r="BD87">
        <v>0.106</v>
      </c>
      <c r="BE87">
        <v>0</v>
      </c>
      <c r="BF87">
        <v>0</v>
      </c>
      <c r="BG87">
        <v>0</v>
      </c>
      <c r="BH87">
        <v>0</v>
      </c>
      <c r="BI87">
        <v>0</v>
      </c>
      <c r="BJ87">
        <v>0</v>
      </c>
      <c r="BK87">
        <v>0</v>
      </c>
      <c r="BL87">
        <v>0</v>
      </c>
      <c r="BM87">
        <v>0</v>
      </c>
      <c r="BN87">
        <v>0</v>
      </c>
      <c r="BO87">
        <v>0</v>
      </c>
      <c r="BP87">
        <v>0</v>
      </c>
      <c r="BQ87">
        <v>0</v>
      </c>
      <c r="BR87">
        <v>1.4999999999999999E-2</v>
      </c>
      <c r="BS87">
        <v>0</v>
      </c>
      <c r="BT87">
        <v>0</v>
      </c>
      <c r="BU87">
        <v>0</v>
      </c>
      <c r="BV87">
        <v>0</v>
      </c>
      <c r="BW87">
        <v>0</v>
      </c>
      <c r="BX87">
        <v>81.599999999999994</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1</v>
      </c>
      <c r="FS87">
        <v>0</v>
      </c>
      <c r="FT87">
        <v>0</v>
      </c>
      <c r="FU87">
        <v>0</v>
      </c>
      <c r="FV87">
        <v>0</v>
      </c>
      <c r="FW87">
        <v>0</v>
      </c>
      <c r="FX87">
        <v>0</v>
      </c>
      <c r="FY87">
        <v>5.0188303004815085</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0.28989999999999999</v>
      </c>
      <c r="GV87">
        <v>0</v>
      </c>
      <c r="GW87">
        <v>0</v>
      </c>
      <c r="GX87">
        <v>0</v>
      </c>
      <c r="GY87">
        <v>0</v>
      </c>
      <c r="GZ87">
        <v>0</v>
      </c>
      <c r="HA87">
        <v>0</v>
      </c>
      <c r="HB87">
        <v>0</v>
      </c>
      <c r="HC87">
        <v>0</v>
      </c>
      <c r="HD87">
        <v>0</v>
      </c>
      <c r="HE87">
        <v>0</v>
      </c>
      <c r="HF87">
        <v>0</v>
      </c>
      <c r="HG87">
        <v>0</v>
      </c>
      <c r="HH87">
        <v>0</v>
      </c>
      <c r="HI87">
        <v>1.4999999999999999E-2</v>
      </c>
      <c r="HJ87">
        <v>0</v>
      </c>
      <c r="HK87">
        <v>0</v>
      </c>
      <c r="HL87">
        <v>0</v>
      </c>
      <c r="HM87">
        <v>0</v>
      </c>
      <c r="HN87">
        <v>0</v>
      </c>
      <c r="HO87">
        <v>81.599999999999994</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1</v>
      </c>
      <c r="LJ87">
        <v>0.96890909090909083</v>
      </c>
      <c r="LK87">
        <v>0</v>
      </c>
      <c r="LL87">
        <v>0</v>
      </c>
      <c r="LM87">
        <v>1</v>
      </c>
      <c r="LN87">
        <v>0.95</v>
      </c>
      <c r="LO87">
        <v>0</v>
      </c>
      <c r="LP87">
        <v>1</v>
      </c>
      <c r="LQ87">
        <v>0.78</v>
      </c>
      <c r="LR87">
        <v>0</v>
      </c>
      <c r="LS87">
        <v>9.2065778595203512E-2</v>
      </c>
      <c r="LT87">
        <v>0</v>
      </c>
    </row>
    <row r="88" spans="1:332">
      <c r="A88" t="str">
        <v>CDM AMS II G</v>
      </c>
      <c r="B88" t="str">
        <v>AMS-II.G. ver. 3</v>
      </c>
      <c r="C88">
        <v>5342</v>
      </c>
      <c r="D88" t="str">
        <v>PoA 5342 CPA11</v>
      </c>
      <c r="E88" t="str">
        <v>MR2</v>
      </c>
      <c r="F88" t="str">
        <v>Domestic (2021)</v>
      </c>
      <c r="G88">
        <v>7904</v>
      </c>
      <c r="H88" t="str">
        <v>charcoal</v>
      </c>
      <c r="I88">
        <v>7904</v>
      </c>
      <c r="J88">
        <v>2.4305043050430504</v>
      </c>
      <c r="K88">
        <v>0</v>
      </c>
      <c r="L88" t="str">
        <v>cdm_imp_charcoal</v>
      </c>
      <c r="M88">
        <v>1</v>
      </c>
      <c r="N88" t="str">
        <v>Sub-Saharan Africa</v>
      </c>
      <c r="O88" t="str">
        <v>Nigeria</v>
      </c>
      <c r="P88" t="str">
        <v>Nigeria tot</v>
      </c>
      <c r="Q88">
        <v>4.7</v>
      </c>
      <c r="R88">
        <v>0.93</v>
      </c>
      <c r="S88">
        <v>0</v>
      </c>
      <c r="T88">
        <v>0.39</v>
      </c>
      <c r="U88">
        <v>3252</v>
      </c>
      <c r="V88">
        <v>0</v>
      </c>
      <c r="W88">
        <v>275</v>
      </c>
      <c r="X88">
        <v>0</v>
      </c>
      <c r="Y88">
        <v>894300</v>
      </c>
      <c r="Z88">
        <v>0</v>
      </c>
      <c r="AA88">
        <v>1</v>
      </c>
      <c r="AB88">
        <v>0</v>
      </c>
      <c r="AC88">
        <v>0</v>
      </c>
      <c r="AD88">
        <v>0</v>
      </c>
      <c r="AE88">
        <v>0</v>
      </c>
      <c r="AF88">
        <v>0</v>
      </c>
      <c r="AG88">
        <v>0</v>
      </c>
      <c r="AH88">
        <v>0</v>
      </c>
      <c r="AI88">
        <v>0</v>
      </c>
      <c r="AJ88">
        <v>0</v>
      </c>
      <c r="AK88">
        <v>0</v>
      </c>
      <c r="AL88">
        <v>0</v>
      </c>
      <c r="AM88">
        <v>0</v>
      </c>
      <c r="AN88">
        <v>0</v>
      </c>
      <c r="AO88">
        <v>2.5205479452054793</v>
      </c>
      <c r="AP88">
        <v>0</v>
      </c>
      <c r="AQ88">
        <v>0</v>
      </c>
      <c r="AR88">
        <v>0</v>
      </c>
      <c r="AS88">
        <v>0</v>
      </c>
      <c r="AT88">
        <v>0</v>
      </c>
      <c r="AU88">
        <v>0</v>
      </c>
      <c r="AV88">
        <v>0</v>
      </c>
      <c r="AW88">
        <v>0</v>
      </c>
      <c r="AX88">
        <v>0</v>
      </c>
      <c r="AY88">
        <v>0</v>
      </c>
      <c r="AZ88">
        <v>0</v>
      </c>
      <c r="BA88">
        <v>0</v>
      </c>
      <c r="BB88">
        <v>0</v>
      </c>
      <c r="BC88">
        <v>0</v>
      </c>
      <c r="BD88">
        <v>0</v>
      </c>
      <c r="BE88">
        <v>0.106</v>
      </c>
      <c r="BF88">
        <v>0</v>
      </c>
      <c r="BG88">
        <v>0</v>
      </c>
      <c r="BH88">
        <v>0</v>
      </c>
      <c r="BI88">
        <v>0</v>
      </c>
      <c r="BJ88">
        <v>0</v>
      </c>
      <c r="BK88">
        <v>0</v>
      </c>
      <c r="BL88">
        <v>0</v>
      </c>
      <c r="BM88">
        <v>0</v>
      </c>
      <c r="BN88">
        <v>0</v>
      </c>
      <c r="BO88">
        <v>0</v>
      </c>
      <c r="BP88">
        <v>0</v>
      </c>
      <c r="BQ88">
        <v>0</v>
      </c>
      <c r="BR88">
        <v>0</v>
      </c>
      <c r="BS88">
        <v>1.4999999999999999E-2</v>
      </c>
      <c r="BT88">
        <v>0</v>
      </c>
      <c r="BU88">
        <v>0</v>
      </c>
      <c r="BV88">
        <v>0</v>
      </c>
      <c r="BW88">
        <v>0</v>
      </c>
      <c r="BX88">
        <v>0</v>
      </c>
      <c r="BY88">
        <v>81.599999999999994</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1</v>
      </c>
      <c r="FT88">
        <v>0</v>
      </c>
      <c r="FU88">
        <v>0</v>
      </c>
      <c r="FV88">
        <v>0</v>
      </c>
      <c r="FW88">
        <v>0</v>
      </c>
      <c r="FX88">
        <v>0</v>
      </c>
      <c r="FY88">
        <v>0</v>
      </c>
      <c r="FZ88">
        <v>1.063050847457627</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0.34139999999999998</v>
      </c>
      <c r="GW88">
        <v>0</v>
      </c>
      <c r="GX88">
        <v>0</v>
      </c>
      <c r="GY88">
        <v>0</v>
      </c>
      <c r="GZ88">
        <v>0</v>
      </c>
      <c r="HA88">
        <v>0</v>
      </c>
      <c r="HB88">
        <v>0</v>
      </c>
      <c r="HC88">
        <v>0</v>
      </c>
      <c r="HD88">
        <v>0</v>
      </c>
      <c r="HE88">
        <v>0</v>
      </c>
      <c r="HF88">
        <v>0</v>
      </c>
      <c r="HG88">
        <v>0</v>
      </c>
      <c r="HH88">
        <v>0</v>
      </c>
      <c r="HI88">
        <v>0</v>
      </c>
      <c r="HJ88">
        <v>1.4999999999999999E-2</v>
      </c>
      <c r="HK88">
        <v>0</v>
      </c>
      <c r="HL88">
        <v>0</v>
      </c>
      <c r="HM88">
        <v>0</v>
      </c>
      <c r="HN88">
        <v>0</v>
      </c>
      <c r="HO88">
        <v>0</v>
      </c>
      <c r="HP88">
        <v>81.599999999999994</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0.96399999999999997</v>
      </c>
      <c r="LJ88">
        <v>0.80963636363636371</v>
      </c>
      <c r="LK88">
        <v>0</v>
      </c>
      <c r="LL88">
        <v>0</v>
      </c>
      <c r="LM88">
        <v>1</v>
      </c>
      <c r="LN88">
        <v>0.95</v>
      </c>
      <c r="LO88">
        <v>0</v>
      </c>
      <c r="LP88">
        <v>1</v>
      </c>
      <c r="LQ88">
        <v>0.78</v>
      </c>
      <c r="LR88">
        <v>0</v>
      </c>
      <c r="LS88">
        <v>0</v>
      </c>
      <c r="LT88">
        <v>0</v>
      </c>
    </row>
    <row r="89" spans="1:332">
      <c r="A89" t="str">
        <v>CDM AMS II G</v>
      </c>
      <c r="B89" t="str">
        <v>AMS-II.G. ver. 3</v>
      </c>
      <c r="C89">
        <v>5342</v>
      </c>
      <c r="D89" t="str">
        <v>PoA 5342 CPA10</v>
      </c>
      <c r="E89" t="str">
        <v>MR2</v>
      </c>
      <c r="F89" t="str">
        <v>Domestic (2022)</v>
      </c>
      <c r="G89">
        <v>2290</v>
      </c>
      <c r="H89" t="str">
        <v>firewood</v>
      </c>
      <c r="I89">
        <v>2290</v>
      </c>
      <c r="J89">
        <v>2.3511293634496919</v>
      </c>
      <c r="K89">
        <v>0</v>
      </c>
      <c r="L89" t="str">
        <v>cdm_imp_firewood</v>
      </c>
      <c r="M89">
        <v>1</v>
      </c>
      <c r="N89" t="str">
        <v>Sub-Saharan Africa</v>
      </c>
      <c r="O89" t="str">
        <v>Nigeria</v>
      </c>
      <c r="P89" t="str">
        <v>Nigeria tot</v>
      </c>
      <c r="Q89">
        <v>4.7</v>
      </c>
      <c r="R89">
        <v>0.93</v>
      </c>
      <c r="S89">
        <v>0</v>
      </c>
      <c r="T89">
        <v>0.39</v>
      </c>
      <c r="U89">
        <v>974</v>
      </c>
      <c r="V89">
        <v>0</v>
      </c>
      <c r="W89">
        <v>275</v>
      </c>
      <c r="X89">
        <v>0</v>
      </c>
      <c r="Y89">
        <v>267850</v>
      </c>
      <c r="Z89">
        <v>1</v>
      </c>
      <c r="AA89">
        <v>0</v>
      </c>
      <c r="AB89">
        <v>0</v>
      </c>
      <c r="AC89">
        <v>0</v>
      </c>
      <c r="AD89">
        <v>0</v>
      </c>
      <c r="AE89">
        <v>0</v>
      </c>
      <c r="AF89">
        <v>0</v>
      </c>
      <c r="AG89">
        <v>0</v>
      </c>
      <c r="AH89">
        <v>0</v>
      </c>
      <c r="AI89">
        <v>0</v>
      </c>
      <c r="AJ89">
        <v>0</v>
      </c>
      <c r="AK89">
        <v>0</v>
      </c>
      <c r="AL89">
        <v>0</v>
      </c>
      <c r="AM89">
        <v>0</v>
      </c>
      <c r="AN89">
        <v>8.0341880341880341</v>
      </c>
      <c r="AO89">
        <v>0</v>
      </c>
      <c r="AP89">
        <v>0</v>
      </c>
      <c r="AQ89">
        <v>0</v>
      </c>
      <c r="AR89">
        <v>0</v>
      </c>
      <c r="AS89">
        <v>0</v>
      </c>
      <c r="AT89">
        <v>0</v>
      </c>
      <c r="AU89">
        <v>0</v>
      </c>
      <c r="AV89">
        <v>0</v>
      </c>
      <c r="AW89">
        <v>0</v>
      </c>
      <c r="AX89">
        <v>0</v>
      </c>
      <c r="AY89">
        <v>0</v>
      </c>
      <c r="AZ89">
        <v>0</v>
      </c>
      <c r="BA89">
        <v>0</v>
      </c>
      <c r="BB89">
        <v>0</v>
      </c>
      <c r="BC89">
        <v>0</v>
      </c>
      <c r="BD89">
        <v>0.106</v>
      </c>
      <c r="BE89">
        <v>0</v>
      </c>
      <c r="BF89">
        <v>0</v>
      </c>
      <c r="BG89">
        <v>0</v>
      </c>
      <c r="BH89">
        <v>0</v>
      </c>
      <c r="BI89">
        <v>0</v>
      </c>
      <c r="BJ89">
        <v>0</v>
      </c>
      <c r="BK89">
        <v>0</v>
      </c>
      <c r="BL89">
        <v>0</v>
      </c>
      <c r="BM89">
        <v>0</v>
      </c>
      <c r="BN89">
        <v>0</v>
      </c>
      <c r="BO89">
        <v>0</v>
      </c>
      <c r="BP89">
        <v>0</v>
      </c>
      <c r="BQ89">
        <v>0</v>
      </c>
      <c r="BR89">
        <v>1.4999999999999999E-2</v>
      </c>
      <c r="BS89">
        <v>0</v>
      </c>
      <c r="BT89">
        <v>0</v>
      </c>
      <c r="BU89">
        <v>0</v>
      </c>
      <c r="BV89">
        <v>0</v>
      </c>
      <c r="BW89">
        <v>0</v>
      </c>
      <c r="BX89">
        <v>81.599999999999994</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1</v>
      </c>
      <c r="FS89">
        <v>0</v>
      </c>
      <c r="FT89">
        <v>0</v>
      </c>
      <c r="FU89">
        <v>0</v>
      </c>
      <c r="FV89">
        <v>0</v>
      </c>
      <c r="FW89">
        <v>0</v>
      </c>
      <c r="FX89">
        <v>0</v>
      </c>
      <c r="FY89">
        <v>5.0188303004815085</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0.28989999999999999</v>
      </c>
      <c r="GV89">
        <v>0</v>
      </c>
      <c r="GW89">
        <v>0</v>
      </c>
      <c r="GX89">
        <v>0</v>
      </c>
      <c r="GY89">
        <v>0</v>
      </c>
      <c r="GZ89">
        <v>0</v>
      </c>
      <c r="HA89">
        <v>0</v>
      </c>
      <c r="HB89">
        <v>0</v>
      </c>
      <c r="HC89">
        <v>0</v>
      </c>
      <c r="HD89">
        <v>0</v>
      </c>
      <c r="HE89">
        <v>0</v>
      </c>
      <c r="HF89">
        <v>0</v>
      </c>
      <c r="HG89">
        <v>0</v>
      </c>
      <c r="HH89">
        <v>0</v>
      </c>
      <c r="HI89">
        <v>1.4999999999999999E-2</v>
      </c>
      <c r="HJ89">
        <v>0</v>
      </c>
      <c r="HK89">
        <v>0</v>
      </c>
      <c r="HL89">
        <v>0</v>
      </c>
      <c r="HM89">
        <v>0</v>
      </c>
      <c r="HN89">
        <v>0</v>
      </c>
      <c r="HO89">
        <v>81.599999999999994</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1</v>
      </c>
      <c r="LJ89">
        <v>0.99545454545454548</v>
      </c>
      <c r="LK89">
        <v>0</v>
      </c>
      <c r="LL89">
        <v>0</v>
      </c>
      <c r="LM89">
        <v>1</v>
      </c>
      <c r="LN89">
        <v>0.95</v>
      </c>
      <c r="LO89">
        <v>0</v>
      </c>
      <c r="LP89">
        <v>1</v>
      </c>
      <c r="LQ89">
        <v>0.78</v>
      </c>
      <c r="LR89">
        <v>0</v>
      </c>
      <c r="LS89">
        <v>9.2065778595203512E-2</v>
      </c>
      <c r="LT89">
        <v>0</v>
      </c>
    </row>
    <row r="90" spans="1:332">
      <c r="A90" t="str">
        <v>CDM AMS II G</v>
      </c>
      <c r="B90" t="str">
        <v>AMS-II.G. ver. 3</v>
      </c>
      <c r="C90">
        <v>5342</v>
      </c>
      <c r="D90" t="str">
        <v>PoA 5342 CPA10</v>
      </c>
      <c r="E90" t="str">
        <v>MR2</v>
      </c>
      <c r="F90" t="str">
        <v>Domestic (2023)</v>
      </c>
      <c r="G90">
        <v>8012</v>
      </c>
      <c r="H90" t="str">
        <v>charcoal</v>
      </c>
      <c r="I90">
        <v>8012</v>
      </c>
      <c r="J90">
        <v>2.647719762062128</v>
      </c>
      <c r="K90">
        <v>0</v>
      </c>
      <c r="L90" t="str">
        <v>cdm_imp_charcoal</v>
      </c>
      <c r="M90">
        <v>1</v>
      </c>
      <c r="N90" t="str">
        <v>Sub-Saharan Africa</v>
      </c>
      <c r="O90" t="str">
        <v>Nigeria</v>
      </c>
      <c r="P90" t="str">
        <v>Nigeria tot</v>
      </c>
      <c r="Q90">
        <v>4.7</v>
      </c>
      <c r="R90">
        <v>0.93</v>
      </c>
      <c r="S90">
        <v>0</v>
      </c>
      <c r="T90">
        <v>0.39</v>
      </c>
      <c r="U90">
        <v>3026</v>
      </c>
      <c r="V90">
        <v>0</v>
      </c>
      <c r="W90">
        <v>275</v>
      </c>
      <c r="X90">
        <v>0</v>
      </c>
      <c r="Y90">
        <v>832150</v>
      </c>
      <c r="Z90">
        <v>0</v>
      </c>
      <c r="AA90">
        <v>1</v>
      </c>
      <c r="AB90">
        <v>0</v>
      </c>
      <c r="AC90">
        <v>0</v>
      </c>
      <c r="AD90">
        <v>0</v>
      </c>
      <c r="AE90">
        <v>0</v>
      </c>
      <c r="AF90">
        <v>0</v>
      </c>
      <c r="AG90">
        <v>0</v>
      </c>
      <c r="AH90">
        <v>0</v>
      </c>
      <c r="AI90">
        <v>0</v>
      </c>
      <c r="AJ90">
        <v>0</v>
      </c>
      <c r="AK90">
        <v>0</v>
      </c>
      <c r="AL90">
        <v>0</v>
      </c>
      <c r="AM90">
        <v>0</v>
      </c>
      <c r="AN90">
        <v>0</v>
      </c>
      <c r="AO90">
        <v>2.5205479452054793</v>
      </c>
      <c r="AP90">
        <v>0</v>
      </c>
      <c r="AQ90">
        <v>0</v>
      </c>
      <c r="AR90">
        <v>0</v>
      </c>
      <c r="AS90">
        <v>0</v>
      </c>
      <c r="AT90">
        <v>0</v>
      </c>
      <c r="AU90">
        <v>0</v>
      </c>
      <c r="AV90">
        <v>0</v>
      </c>
      <c r="AW90">
        <v>0</v>
      </c>
      <c r="AX90">
        <v>0</v>
      </c>
      <c r="AY90">
        <v>0</v>
      </c>
      <c r="AZ90">
        <v>0</v>
      </c>
      <c r="BA90">
        <v>0</v>
      </c>
      <c r="BB90">
        <v>0</v>
      </c>
      <c r="BC90">
        <v>0</v>
      </c>
      <c r="BD90">
        <v>0</v>
      </c>
      <c r="BE90">
        <v>0.106</v>
      </c>
      <c r="BF90">
        <v>0</v>
      </c>
      <c r="BG90">
        <v>0</v>
      </c>
      <c r="BH90">
        <v>0</v>
      </c>
      <c r="BI90">
        <v>0</v>
      </c>
      <c r="BJ90">
        <v>0</v>
      </c>
      <c r="BK90">
        <v>0</v>
      </c>
      <c r="BL90">
        <v>0</v>
      </c>
      <c r="BM90">
        <v>0</v>
      </c>
      <c r="BN90">
        <v>0</v>
      </c>
      <c r="BO90">
        <v>0</v>
      </c>
      <c r="BP90">
        <v>0</v>
      </c>
      <c r="BQ90">
        <v>0</v>
      </c>
      <c r="BR90">
        <v>0</v>
      </c>
      <c r="BS90">
        <v>1.4999999999999999E-2</v>
      </c>
      <c r="BT90">
        <v>0</v>
      </c>
      <c r="BU90">
        <v>0</v>
      </c>
      <c r="BV90">
        <v>0</v>
      </c>
      <c r="BW90">
        <v>0</v>
      </c>
      <c r="BX90">
        <v>0</v>
      </c>
      <c r="BY90">
        <v>81.599999999999994</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1</v>
      </c>
      <c r="FT90">
        <v>0</v>
      </c>
      <c r="FU90">
        <v>0</v>
      </c>
      <c r="FV90">
        <v>0</v>
      </c>
      <c r="FW90">
        <v>0</v>
      </c>
      <c r="FX90">
        <v>0</v>
      </c>
      <c r="FY90">
        <v>0</v>
      </c>
      <c r="FZ90">
        <v>1.063050847457627</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0.33019999999999999</v>
      </c>
      <c r="GW90">
        <v>0</v>
      </c>
      <c r="GX90">
        <v>0</v>
      </c>
      <c r="GY90">
        <v>0</v>
      </c>
      <c r="GZ90">
        <v>0</v>
      </c>
      <c r="HA90">
        <v>0</v>
      </c>
      <c r="HB90">
        <v>0</v>
      </c>
      <c r="HC90">
        <v>0</v>
      </c>
      <c r="HD90">
        <v>0</v>
      </c>
      <c r="HE90">
        <v>0</v>
      </c>
      <c r="HF90">
        <v>0</v>
      </c>
      <c r="HG90">
        <v>0</v>
      </c>
      <c r="HH90">
        <v>0</v>
      </c>
      <c r="HI90">
        <v>0</v>
      </c>
      <c r="HJ90">
        <v>1.4999999999999999E-2</v>
      </c>
      <c r="HK90">
        <v>0</v>
      </c>
      <c r="HL90">
        <v>0</v>
      </c>
      <c r="HM90">
        <v>0</v>
      </c>
      <c r="HN90">
        <v>0</v>
      </c>
      <c r="HO90">
        <v>0</v>
      </c>
      <c r="HP90">
        <v>81.599999999999994</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0.96399999999999997</v>
      </c>
      <c r="LJ90">
        <v>0.90254545454545465</v>
      </c>
      <c r="LK90">
        <v>0</v>
      </c>
      <c r="LL90">
        <v>0</v>
      </c>
      <c r="LM90">
        <v>1</v>
      </c>
      <c r="LN90">
        <v>0.95</v>
      </c>
      <c r="LO90">
        <v>0</v>
      </c>
      <c r="LP90">
        <v>1</v>
      </c>
      <c r="LQ90">
        <v>0.78</v>
      </c>
      <c r="LR90">
        <v>0</v>
      </c>
      <c r="LS90">
        <v>0</v>
      </c>
      <c r="LT90">
        <v>0</v>
      </c>
    </row>
    <row r="91" spans="1:332">
      <c r="A91" t="str">
        <v>CDM AMS II G</v>
      </c>
      <c r="B91" t="str">
        <v>AMS-II.G. ver. 3</v>
      </c>
      <c r="C91">
        <v>5341</v>
      </c>
      <c r="D91" t="str">
        <v>PoA 5341 CPA10</v>
      </c>
      <c r="E91" t="str">
        <v>MR2</v>
      </c>
      <c r="F91" t="str">
        <v>Domestic (2018)</v>
      </c>
      <c r="G91">
        <v>680</v>
      </c>
      <c r="H91" t="str">
        <v>firewood</v>
      </c>
      <c r="I91">
        <v>680</v>
      </c>
      <c r="J91">
        <v>0.89121887287024903</v>
      </c>
      <c r="K91">
        <v>0</v>
      </c>
      <c r="L91" t="str">
        <v>cdm_imp_firewood</v>
      </c>
      <c r="M91">
        <v>1</v>
      </c>
      <c r="N91" t="str">
        <v>Sub-Saharan Africa</v>
      </c>
      <c r="O91" t="str">
        <v>Kenya</v>
      </c>
      <c r="P91" t="str">
        <v>Kenya tot</v>
      </c>
      <c r="Q91">
        <v>3.7</v>
      </c>
      <c r="R91">
        <v>0.92</v>
      </c>
      <c r="S91">
        <v>0</v>
      </c>
      <c r="T91">
        <v>0.3</v>
      </c>
      <c r="U91">
        <v>763</v>
      </c>
      <c r="V91">
        <v>0</v>
      </c>
      <c r="W91">
        <v>275</v>
      </c>
      <c r="X91">
        <v>0</v>
      </c>
      <c r="Y91">
        <v>209825</v>
      </c>
      <c r="Z91">
        <v>1</v>
      </c>
      <c r="AA91">
        <v>0</v>
      </c>
      <c r="AB91">
        <v>0</v>
      </c>
      <c r="AC91">
        <v>0</v>
      </c>
      <c r="AD91">
        <v>0</v>
      </c>
      <c r="AE91">
        <v>0</v>
      </c>
      <c r="AF91">
        <v>0</v>
      </c>
      <c r="AG91">
        <v>0</v>
      </c>
      <c r="AH91">
        <v>0</v>
      </c>
      <c r="AI91">
        <v>0</v>
      </c>
      <c r="AJ91">
        <v>0</v>
      </c>
      <c r="AK91">
        <v>0</v>
      </c>
      <c r="AL91">
        <v>0</v>
      </c>
      <c r="AM91">
        <v>0</v>
      </c>
      <c r="AN91">
        <v>5.506849315068493</v>
      </c>
      <c r="AO91">
        <v>0</v>
      </c>
      <c r="AP91">
        <v>0</v>
      </c>
      <c r="AQ91">
        <v>0</v>
      </c>
      <c r="AR91">
        <v>0</v>
      </c>
      <c r="AS91">
        <v>0</v>
      </c>
      <c r="AT91">
        <v>0</v>
      </c>
      <c r="AU91">
        <v>0</v>
      </c>
      <c r="AV91">
        <v>0</v>
      </c>
      <c r="AW91">
        <v>0</v>
      </c>
      <c r="AX91">
        <v>0</v>
      </c>
      <c r="AY91">
        <v>0</v>
      </c>
      <c r="AZ91">
        <v>0</v>
      </c>
      <c r="BA91">
        <v>0</v>
      </c>
      <c r="BB91">
        <v>0</v>
      </c>
      <c r="BC91">
        <v>0</v>
      </c>
      <c r="BD91">
        <v>0.108</v>
      </c>
      <c r="BE91">
        <v>0</v>
      </c>
      <c r="BF91">
        <v>0</v>
      </c>
      <c r="BG91">
        <v>0</v>
      </c>
      <c r="BH91">
        <v>0</v>
      </c>
      <c r="BI91">
        <v>0</v>
      </c>
      <c r="BJ91">
        <v>0</v>
      </c>
      <c r="BK91">
        <v>0</v>
      </c>
      <c r="BL91">
        <v>0</v>
      </c>
      <c r="BM91">
        <v>0</v>
      </c>
      <c r="BN91">
        <v>0</v>
      </c>
      <c r="BO91">
        <v>0</v>
      </c>
      <c r="BP91">
        <v>0</v>
      </c>
      <c r="BQ91">
        <v>0</v>
      </c>
      <c r="BR91">
        <v>1.4999999999999999E-2</v>
      </c>
      <c r="BS91">
        <v>0</v>
      </c>
      <c r="BT91">
        <v>0</v>
      </c>
      <c r="BU91">
        <v>0</v>
      </c>
      <c r="BV91">
        <v>0</v>
      </c>
      <c r="BW91">
        <v>0</v>
      </c>
      <c r="BX91">
        <v>81.599999999999994</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0</v>
      </c>
      <c r="FT91">
        <v>0</v>
      </c>
      <c r="FU91">
        <v>0</v>
      </c>
      <c r="FV91">
        <v>0</v>
      </c>
      <c r="FW91">
        <v>0</v>
      </c>
      <c r="FX91">
        <v>0</v>
      </c>
      <c r="FY91">
        <v>3.1623931623931623</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0.2918</v>
      </c>
      <c r="GV91">
        <v>0</v>
      </c>
      <c r="GW91">
        <v>0</v>
      </c>
      <c r="GX91">
        <v>0</v>
      </c>
      <c r="GY91">
        <v>0</v>
      </c>
      <c r="GZ91">
        <v>0</v>
      </c>
      <c r="HA91">
        <v>0</v>
      </c>
      <c r="HB91">
        <v>0</v>
      </c>
      <c r="HC91">
        <v>0</v>
      </c>
      <c r="HD91">
        <v>0</v>
      </c>
      <c r="HE91">
        <v>0</v>
      </c>
      <c r="HF91">
        <v>0</v>
      </c>
      <c r="HG91">
        <v>0</v>
      </c>
      <c r="HH91">
        <v>0</v>
      </c>
      <c r="HI91">
        <v>1.4999999999999999E-2</v>
      </c>
      <c r="HJ91">
        <v>0</v>
      </c>
      <c r="HK91">
        <v>0</v>
      </c>
      <c r="HL91">
        <v>0</v>
      </c>
      <c r="HM91">
        <v>0</v>
      </c>
      <c r="HN91">
        <v>0</v>
      </c>
      <c r="HO91">
        <v>81.599999999999994</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0.97699999999999998</v>
      </c>
      <c r="LJ91">
        <v>0.97727090909090908</v>
      </c>
      <c r="LK91">
        <v>0</v>
      </c>
      <c r="LL91">
        <v>0</v>
      </c>
      <c r="LM91">
        <v>1</v>
      </c>
      <c r="LN91">
        <v>0.95</v>
      </c>
      <c r="LO91">
        <v>0</v>
      </c>
      <c r="LP91">
        <v>1</v>
      </c>
      <c r="LQ91">
        <v>0.78</v>
      </c>
      <c r="LR91">
        <v>0</v>
      </c>
      <c r="LS91">
        <v>8.6219845700276451E-2</v>
      </c>
      <c r="LT91">
        <v>0</v>
      </c>
    </row>
    <row r="92" spans="1:332">
      <c r="A92" t="str">
        <v>CDM AMS II G</v>
      </c>
      <c r="B92" t="str">
        <v>AMS-II.G. ver. 3</v>
      </c>
      <c r="C92">
        <v>5341</v>
      </c>
      <c r="D92" t="str">
        <v>PoA 5341 CPA10</v>
      </c>
      <c r="E92" t="str">
        <v>MR2</v>
      </c>
      <c r="F92" t="str">
        <v>Domestic (2018)</v>
      </c>
      <c r="G92">
        <v>13920</v>
      </c>
      <c r="H92" t="str">
        <v>charcoal</v>
      </c>
      <c r="I92">
        <v>13920</v>
      </c>
      <c r="J92">
        <v>1.7908143573909687</v>
      </c>
      <c r="K92">
        <v>0</v>
      </c>
      <c r="L92" t="str">
        <v>cdm_imp_charcoal</v>
      </c>
      <c r="M92">
        <v>1</v>
      </c>
      <c r="N92" t="str">
        <v>Sub-Saharan Africa</v>
      </c>
      <c r="O92" t="str">
        <v>Kenya</v>
      </c>
      <c r="P92" t="str">
        <v>Kenya tot</v>
      </c>
      <c r="Q92">
        <v>3.7</v>
      </c>
      <c r="R92">
        <v>0.92</v>
      </c>
      <c r="S92">
        <v>0</v>
      </c>
      <c r="T92">
        <v>0.3</v>
      </c>
      <c r="U92">
        <v>7773</v>
      </c>
      <c r="V92">
        <v>0</v>
      </c>
      <c r="W92">
        <v>275</v>
      </c>
      <c r="X92">
        <v>0</v>
      </c>
      <c r="Y92">
        <v>2137575</v>
      </c>
      <c r="Z92">
        <v>0</v>
      </c>
      <c r="AA92">
        <v>1</v>
      </c>
      <c r="AB92">
        <v>0</v>
      </c>
      <c r="AC92">
        <v>0</v>
      </c>
      <c r="AD92">
        <v>0</v>
      </c>
      <c r="AE92">
        <v>0</v>
      </c>
      <c r="AF92">
        <v>0</v>
      </c>
      <c r="AG92">
        <v>0</v>
      </c>
      <c r="AH92">
        <v>0</v>
      </c>
      <c r="AI92">
        <v>0</v>
      </c>
      <c r="AJ92">
        <v>0</v>
      </c>
      <c r="AK92">
        <v>0</v>
      </c>
      <c r="AL92">
        <v>0</v>
      </c>
      <c r="AM92">
        <v>0</v>
      </c>
      <c r="AN92">
        <v>0</v>
      </c>
      <c r="AO92">
        <v>2.6073059360730593</v>
      </c>
      <c r="AP92">
        <v>0</v>
      </c>
      <c r="AQ92">
        <v>0</v>
      </c>
      <c r="AR92">
        <v>0</v>
      </c>
      <c r="AS92">
        <v>0</v>
      </c>
      <c r="AT92">
        <v>0</v>
      </c>
      <c r="AU92">
        <v>0</v>
      </c>
      <c r="AV92">
        <v>0</v>
      </c>
      <c r="AW92">
        <v>0</v>
      </c>
      <c r="AX92">
        <v>0</v>
      </c>
      <c r="AY92">
        <v>0</v>
      </c>
      <c r="AZ92">
        <v>0</v>
      </c>
      <c r="BA92">
        <v>0</v>
      </c>
      <c r="BB92">
        <v>0</v>
      </c>
      <c r="BC92">
        <v>0</v>
      </c>
      <c r="BD92">
        <v>0</v>
      </c>
      <c r="BE92">
        <v>0.129</v>
      </c>
      <c r="BF92">
        <v>0</v>
      </c>
      <c r="BG92">
        <v>0</v>
      </c>
      <c r="BH92">
        <v>0</v>
      </c>
      <c r="BI92">
        <v>0</v>
      </c>
      <c r="BJ92">
        <v>0</v>
      </c>
      <c r="BK92">
        <v>0</v>
      </c>
      <c r="BL92">
        <v>0</v>
      </c>
      <c r="BM92">
        <v>0</v>
      </c>
      <c r="BN92">
        <v>0</v>
      </c>
      <c r="BO92">
        <v>0</v>
      </c>
      <c r="BP92">
        <v>0</v>
      </c>
      <c r="BQ92">
        <v>0</v>
      </c>
      <c r="BR92">
        <v>0</v>
      </c>
      <c r="BS92">
        <v>1.4999999999999999E-2</v>
      </c>
      <c r="BT92">
        <v>0</v>
      </c>
      <c r="BU92">
        <v>0</v>
      </c>
      <c r="BV92">
        <v>0</v>
      </c>
      <c r="BW92">
        <v>0</v>
      </c>
      <c r="BX92">
        <v>0</v>
      </c>
      <c r="BY92">
        <v>81.599999999999994</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1</v>
      </c>
      <c r="FT92">
        <v>0</v>
      </c>
      <c r="FU92">
        <v>0</v>
      </c>
      <c r="FV92">
        <v>0</v>
      </c>
      <c r="FW92">
        <v>0</v>
      </c>
      <c r="FX92">
        <v>0</v>
      </c>
      <c r="FY92">
        <v>0</v>
      </c>
      <c r="FZ92">
        <v>1.063050847457627</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0.33860000000000001</v>
      </c>
      <c r="GW92">
        <v>0</v>
      </c>
      <c r="GX92">
        <v>0</v>
      </c>
      <c r="GY92">
        <v>0</v>
      </c>
      <c r="GZ92">
        <v>0</v>
      </c>
      <c r="HA92">
        <v>0</v>
      </c>
      <c r="HB92">
        <v>0</v>
      </c>
      <c r="HC92">
        <v>0</v>
      </c>
      <c r="HD92">
        <v>0</v>
      </c>
      <c r="HE92">
        <v>0</v>
      </c>
      <c r="HF92">
        <v>0</v>
      </c>
      <c r="HG92">
        <v>0</v>
      </c>
      <c r="HH92">
        <v>0</v>
      </c>
      <c r="HI92">
        <v>0</v>
      </c>
      <c r="HJ92">
        <v>1.4999999999999999E-2</v>
      </c>
      <c r="HK92">
        <v>0</v>
      </c>
      <c r="HL92">
        <v>0</v>
      </c>
      <c r="HM92">
        <v>0</v>
      </c>
      <c r="HN92">
        <v>0</v>
      </c>
      <c r="HO92">
        <v>0</v>
      </c>
      <c r="HP92">
        <v>81.599999999999994</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0.96599999999999997</v>
      </c>
      <c r="LJ92">
        <v>0.68500545454545458</v>
      </c>
      <c r="LK92">
        <v>0</v>
      </c>
      <c r="LL92">
        <v>0</v>
      </c>
      <c r="LM92">
        <v>1</v>
      </c>
      <c r="LN92">
        <v>0.95</v>
      </c>
      <c r="LO92">
        <v>0</v>
      </c>
      <c r="LP92">
        <v>1</v>
      </c>
      <c r="LQ92">
        <v>0.78</v>
      </c>
      <c r="LR92">
        <v>0</v>
      </c>
      <c r="LS92">
        <v>4.9433106575963719E-2</v>
      </c>
      <c r="LT92">
        <v>0</v>
      </c>
    </row>
    <row r="93" spans="1:332">
      <c r="A93" t="str">
        <v>CDM AMS II G</v>
      </c>
      <c r="B93" t="str">
        <v>AMS-II.G. ver. 3</v>
      </c>
      <c r="C93">
        <v>5341</v>
      </c>
      <c r="D93" t="str">
        <v>PoA 5341 CPA9</v>
      </c>
      <c r="E93" t="str">
        <v>MR2</v>
      </c>
      <c r="F93" t="str">
        <v>Domestic (2018)</v>
      </c>
      <c r="G93">
        <v>962</v>
      </c>
      <c r="H93" t="str">
        <v>firewood</v>
      </c>
      <c r="I93">
        <v>962</v>
      </c>
      <c r="J93">
        <v>0.87454545454545451</v>
      </c>
      <c r="K93">
        <v>0</v>
      </c>
      <c r="L93" t="str">
        <v>cdm_imp_firewood</v>
      </c>
      <c r="M93">
        <v>1</v>
      </c>
      <c r="N93" t="str">
        <v>Sub-Saharan Africa</v>
      </c>
      <c r="O93" t="str">
        <v>Kenya</v>
      </c>
      <c r="P93" t="str">
        <v>Kenya tot</v>
      </c>
      <c r="Q93">
        <v>3.7</v>
      </c>
      <c r="R93">
        <v>0.92</v>
      </c>
      <c r="S93">
        <v>0</v>
      </c>
      <c r="T93">
        <v>0.3</v>
      </c>
      <c r="U93">
        <v>1100</v>
      </c>
      <c r="V93">
        <v>0</v>
      </c>
      <c r="W93">
        <v>275</v>
      </c>
      <c r="X93">
        <v>0</v>
      </c>
      <c r="Y93">
        <v>302500</v>
      </c>
      <c r="Z93">
        <v>1</v>
      </c>
      <c r="AA93">
        <v>0</v>
      </c>
      <c r="AB93">
        <v>0</v>
      </c>
      <c r="AC93">
        <v>0</v>
      </c>
      <c r="AD93">
        <v>0</v>
      </c>
      <c r="AE93">
        <v>0</v>
      </c>
      <c r="AF93">
        <v>0</v>
      </c>
      <c r="AG93">
        <v>0</v>
      </c>
      <c r="AH93">
        <v>0</v>
      </c>
      <c r="AI93">
        <v>0</v>
      </c>
      <c r="AJ93">
        <v>0</v>
      </c>
      <c r="AK93">
        <v>0</v>
      </c>
      <c r="AL93">
        <v>0</v>
      </c>
      <c r="AM93">
        <v>0</v>
      </c>
      <c r="AN93">
        <v>5.506849315068493</v>
      </c>
      <c r="AO93">
        <v>0</v>
      </c>
      <c r="AP93">
        <v>0</v>
      </c>
      <c r="AQ93">
        <v>0</v>
      </c>
      <c r="AR93">
        <v>0</v>
      </c>
      <c r="AS93">
        <v>0</v>
      </c>
      <c r="AT93">
        <v>0</v>
      </c>
      <c r="AU93">
        <v>0</v>
      </c>
      <c r="AV93">
        <v>0</v>
      </c>
      <c r="AW93">
        <v>0</v>
      </c>
      <c r="AX93">
        <v>0</v>
      </c>
      <c r="AY93">
        <v>0</v>
      </c>
      <c r="AZ93">
        <v>0</v>
      </c>
      <c r="BA93">
        <v>0</v>
      </c>
      <c r="BB93">
        <v>0</v>
      </c>
      <c r="BC93">
        <v>0</v>
      </c>
      <c r="BD93">
        <v>0.108</v>
      </c>
      <c r="BE93">
        <v>0</v>
      </c>
      <c r="BF93">
        <v>0</v>
      </c>
      <c r="BG93">
        <v>0</v>
      </c>
      <c r="BH93">
        <v>0</v>
      </c>
      <c r="BI93">
        <v>0</v>
      </c>
      <c r="BJ93">
        <v>0</v>
      </c>
      <c r="BK93">
        <v>0</v>
      </c>
      <c r="BL93">
        <v>0</v>
      </c>
      <c r="BM93">
        <v>0</v>
      </c>
      <c r="BN93">
        <v>0</v>
      </c>
      <c r="BO93">
        <v>0</v>
      </c>
      <c r="BP93">
        <v>0</v>
      </c>
      <c r="BQ93">
        <v>0</v>
      </c>
      <c r="BR93">
        <v>1.4999999999999999E-2</v>
      </c>
      <c r="BS93">
        <v>0</v>
      </c>
      <c r="BT93">
        <v>0</v>
      </c>
      <c r="BU93">
        <v>0</v>
      </c>
      <c r="BV93">
        <v>0</v>
      </c>
      <c r="BW93">
        <v>0</v>
      </c>
      <c r="BX93">
        <v>81.599999999999994</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1</v>
      </c>
      <c r="FS93">
        <v>0</v>
      </c>
      <c r="FT93">
        <v>0</v>
      </c>
      <c r="FU93">
        <v>0</v>
      </c>
      <c r="FV93">
        <v>0</v>
      </c>
      <c r="FW93">
        <v>0</v>
      </c>
      <c r="FX93">
        <v>0</v>
      </c>
      <c r="FY93">
        <v>3.1623931623931623</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0.29110000000000003</v>
      </c>
      <c r="GV93">
        <v>0</v>
      </c>
      <c r="GW93">
        <v>0</v>
      </c>
      <c r="GX93">
        <v>0</v>
      </c>
      <c r="GY93">
        <v>0</v>
      </c>
      <c r="GZ93">
        <v>0</v>
      </c>
      <c r="HA93">
        <v>0</v>
      </c>
      <c r="HB93">
        <v>0</v>
      </c>
      <c r="HC93">
        <v>0</v>
      </c>
      <c r="HD93">
        <v>0</v>
      </c>
      <c r="HE93">
        <v>0</v>
      </c>
      <c r="HF93">
        <v>0</v>
      </c>
      <c r="HG93">
        <v>0</v>
      </c>
      <c r="HH93">
        <v>0</v>
      </c>
      <c r="HI93">
        <v>1.4999999999999999E-2</v>
      </c>
      <c r="HJ93">
        <v>0</v>
      </c>
      <c r="HK93">
        <v>0</v>
      </c>
      <c r="HL93">
        <v>0</v>
      </c>
      <c r="HM93">
        <v>0</v>
      </c>
      <c r="HN93">
        <v>0</v>
      </c>
      <c r="HO93">
        <v>81.599999999999994</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0.97699999999999998</v>
      </c>
      <c r="LJ93">
        <v>0.96054727272727281</v>
      </c>
      <c r="LK93">
        <v>0</v>
      </c>
      <c r="LL93">
        <v>0</v>
      </c>
      <c r="LM93">
        <v>1</v>
      </c>
      <c r="LN93">
        <v>0.95</v>
      </c>
      <c r="LO93">
        <v>0</v>
      </c>
      <c r="LP93">
        <v>1</v>
      </c>
      <c r="LQ93">
        <v>0.78</v>
      </c>
      <c r="LR93">
        <v>0</v>
      </c>
      <c r="LS93">
        <v>8.6219845700276451E-2</v>
      </c>
      <c r="LT93">
        <v>0</v>
      </c>
    </row>
    <row r="94" spans="1:332">
      <c r="A94" t="str">
        <v>CDM AMS II G</v>
      </c>
      <c r="B94" t="str">
        <v>AMS-II.G. ver. 3</v>
      </c>
      <c r="C94">
        <v>5341</v>
      </c>
      <c r="D94" t="str">
        <v>PoA 5341 CPA9</v>
      </c>
      <c r="E94" t="str">
        <v>MR2</v>
      </c>
      <c r="F94" t="str">
        <v>Domestic (2018)</v>
      </c>
      <c r="G94">
        <v>16974</v>
      </c>
      <c r="H94" t="str">
        <v>charcoal</v>
      </c>
      <c r="I94">
        <v>16974</v>
      </c>
      <c r="J94">
        <v>1.926892950391645</v>
      </c>
      <c r="K94">
        <v>0</v>
      </c>
      <c r="L94" t="str">
        <v>cdm_imp_charcoal</v>
      </c>
      <c r="M94">
        <v>1</v>
      </c>
      <c r="N94" t="str">
        <v>Sub-Saharan Africa</v>
      </c>
      <c r="O94" t="str">
        <v>Kenya</v>
      </c>
      <c r="P94" t="str">
        <v>Kenya tot</v>
      </c>
      <c r="Q94">
        <v>3.7</v>
      </c>
      <c r="R94">
        <v>0.92</v>
      </c>
      <c r="S94">
        <v>0</v>
      </c>
      <c r="T94">
        <v>0.3</v>
      </c>
      <c r="U94">
        <v>8809</v>
      </c>
      <c r="V94">
        <v>0</v>
      </c>
      <c r="W94">
        <v>275</v>
      </c>
      <c r="X94">
        <v>0</v>
      </c>
      <c r="Y94">
        <v>2422475</v>
      </c>
      <c r="Z94">
        <v>0</v>
      </c>
      <c r="AA94">
        <v>1</v>
      </c>
      <c r="AB94">
        <v>0</v>
      </c>
      <c r="AC94">
        <v>0</v>
      </c>
      <c r="AD94">
        <v>0</v>
      </c>
      <c r="AE94">
        <v>0</v>
      </c>
      <c r="AF94">
        <v>0</v>
      </c>
      <c r="AG94">
        <v>0</v>
      </c>
      <c r="AH94">
        <v>0</v>
      </c>
      <c r="AI94">
        <v>0</v>
      </c>
      <c r="AJ94">
        <v>0</v>
      </c>
      <c r="AK94">
        <v>0</v>
      </c>
      <c r="AL94">
        <v>0</v>
      </c>
      <c r="AM94">
        <v>0</v>
      </c>
      <c r="AN94">
        <v>0</v>
      </c>
      <c r="AO94">
        <v>2.6073059360730593</v>
      </c>
      <c r="AP94">
        <v>0</v>
      </c>
      <c r="AQ94">
        <v>0</v>
      </c>
      <c r="AR94">
        <v>0</v>
      </c>
      <c r="AS94">
        <v>0</v>
      </c>
      <c r="AT94">
        <v>0</v>
      </c>
      <c r="AU94">
        <v>0</v>
      </c>
      <c r="AV94">
        <v>0</v>
      </c>
      <c r="AW94">
        <v>0</v>
      </c>
      <c r="AX94">
        <v>0</v>
      </c>
      <c r="AY94">
        <v>0</v>
      </c>
      <c r="AZ94">
        <v>0</v>
      </c>
      <c r="BA94">
        <v>0</v>
      </c>
      <c r="BB94">
        <v>0</v>
      </c>
      <c r="BC94">
        <v>0</v>
      </c>
      <c r="BD94">
        <v>0</v>
      </c>
      <c r="BE94">
        <v>0.129</v>
      </c>
      <c r="BF94">
        <v>0</v>
      </c>
      <c r="BG94">
        <v>0</v>
      </c>
      <c r="BH94">
        <v>0</v>
      </c>
      <c r="BI94">
        <v>0</v>
      </c>
      <c r="BJ94">
        <v>0</v>
      </c>
      <c r="BK94">
        <v>0</v>
      </c>
      <c r="BL94">
        <v>0</v>
      </c>
      <c r="BM94">
        <v>0</v>
      </c>
      <c r="BN94">
        <v>0</v>
      </c>
      <c r="BO94">
        <v>0</v>
      </c>
      <c r="BP94">
        <v>0</v>
      </c>
      <c r="BQ94">
        <v>0</v>
      </c>
      <c r="BR94">
        <v>0</v>
      </c>
      <c r="BS94">
        <v>1.4999999999999999E-2</v>
      </c>
      <c r="BT94">
        <v>0</v>
      </c>
      <c r="BU94">
        <v>0</v>
      </c>
      <c r="BV94">
        <v>0</v>
      </c>
      <c r="BW94">
        <v>0</v>
      </c>
      <c r="BX94">
        <v>0</v>
      </c>
      <c r="BY94">
        <v>81.599999999999994</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1</v>
      </c>
      <c r="FT94">
        <v>0</v>
      </c>
      <c r="FU94">
        <v>0</v>
      </c>
      <c r="FV94">
        <v>0</v>
      </c>
      <c r="FW94">
        <v>0</v>
      </c>
      <c r="FX94">
        <v>0</v>
      </c>
      <c r="FY94">
        <v>0</v>
      </c>
      <c r="FZ94">
        <v>1.063050847457627</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0.34029999999999999</v>
      </c>
      <c r="GW94">
        <v>0</v>
      </c>
      <c r="GX94">
        <v>0</v>
      </c>
      <c r="GY94">
        <v>0</v>
      </c>
      <c r="GZ94">
        <v>0</v>
      </c>
      <c r="HA94">
        <v>0</v>
      </c>
      <c r="HB94">
        <v>0</v>
      </c>
      <c r="HC94">
        <v>0</v>
      </c>
      <c r="HD94">
        <v>0</v>
      </c>
      <c r="HE94">
        <v>0</v>
      </c>
      <c r="HF94">
        <v>0</v>
      </c>
      <c r="HG94">
        <v>0</v>
      </c>
      <c r="HH94">
        <v>0</v>
      </c>
      <c r="HI94">
        <v>0</v>
      </c>
      <c r="HJ94">
        <v>1.4999999999999999E-2</v>
      </c>
      <c r="HK94">
        <v>0</v>
      </c>
      <c r="HL94">
        <v>0</v>
      </c>
      <c r="HM94">
        <v>0</v>
      </c>
      <c r="HN94">
        <v>0</v>
      </c>
      <c r="HO94">
        <v>0</v>
      </c>
      <c r="HP94">
        <v>81.599999999999994</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0.96599999999999997</v>
      </c>
      <c r="LJ94">
        <v>0.73491090909090906</v>
      </c>
      <c r="LK94">
        <v>0</v>
      </c>
      <c r="LL94">
        <v>0</v>
      </c>
      <c r="LM94">
        <v>1</v>
      </c>
      <c r="LN94">
        <v>0.95</v>
      </c>
      <c r="LO94">
        <v>0</v>
      </c>
      <c r="LP94">
        <v>1</v>
      </c>
      <c r="LQ94">
        <v>0.78</v>
      </c>
      <c r="LR94">
        <v>0</v>
      </c>
      <c r="LS94">
        <v>4.9433106575963719E-2</v>
      </c>
      <c r="LT94">
        <v>0</v>
      </c>
    </row>
    <row r="95" spans="1:332">
      <c r="A95" t="str">
        <v>CDM AMS II G</v>
      </c>
      <c r="B95" t="str">
        <v>AMS-II.G. ver. 3</v>
      </c>
      <c r="C95">
        <v>5341</v>
      </c>
      <c r="D95" t="str">
        <v>PoA 5341 CPA8</v>
      </c>
      <c r="E95" t="str">
        <v>MR2</v>
      </c>
      <c r="F95" t="str">
        <v>Domestic (2018)</v>
      </c>
      <c r="G95">
        <v>1002</v>
      </c>
      <c r="H95" t="str">
        <v>firewood</v>
      </c>
      <c r="I95">
        <v>1002</v>
      </c>
      <c r="J95">
        <v>0.90514905149051494</v>
      </c>
      <c r="K95">
        <v>0</v>
      </c>
      <c r="L95" t="str">
        <v>cdm_imp_firewood</v>
      </c>
      <c r="M95">
        <v>1</v>
      </c>
      <c r="N95" t="str">
        <v>Sub-Saharan Africa</v>
      </c>
      <c r="O95" t="str">
        <v>Kenya</v>
      </c>
      <c r="P95" t="str">
        <v>Kenya tot</v>
      </c>
      <c r="Q95">
        <v>3.7</v>
      </c>
      <c r="R95">
        <v>0.92</v>
      </c>
      <c r="S95">
        <v>0</v>
      </c>
      <c r="T95">
        <v>0.3</v>
      </c>
      <c r="U95">
        <v>1107</v>
      </c>
      <c r="V95">
        <v>0</v>
      </c>
      <c r="W95">
        <v>275</v>
      </c>
      <c r="X95">
        <v>0</v>
      </c>
      <c r="Y95">
        <v>304425</v>
      </c>
      <c r="Z95">
        <v>1</v>
      </c>
      <c r="AA95">
        <v>0</v>
      </c>
      <c r="AB95">
        <v>0</v>
      </c>
      <c r="AC95">
        <v>0</v>
      </c>
      <c r="AD95">
        <v>0</v>
      </c>
      <c r="AE95">
        <v>0</v>
      </c>
      <c r="AF95">
        <v>0</v>
      </c>
      <c r="AG95">
        <v>0</v>
      </c>
      <c r="AH95">
        <v>0</v>
      </c>
      <c r="AI95">
        <v>0</v>
      </c>
      <c r="AJ95">
        <v>0</v>
      </c>
      <c r="AK95">
        <v>0</v>
      </c>
      <c r="AL95">
        <v>0</v>
      </c>
      <c r="AM95">
        <v>0</v>
      </c>
      <c r="AN95">
        <v>5.506849315068493</v>
      </c>
      <c r="AO95">
        <v>0</v>
      </c>
      <c r="AP95">
        <v>0</v>
      </c>
      <c r="AQ95">
        <v>0</v>
      </c>
      <c r="AR95">
        <v>0</v>
      </c>
      <c r="AS95">
        <v>0</v>
      </c>
      <c r="AT95">
        <v>0</v>
      </c>
      <c r="AU95">
        <v>0</v>
      </c>
      <c r="AV95">
        <v>0</v>
      </c>
      <c r="AW95">
        <v>0</v>
      </c>
      <c r="AX95">
        <v>0</v>
      </c>
      <c r="AY95">
        <v>0</v>
      </c>
      <c r="AZ95">
        <v>0</v>
      </c>
      <c r="BA95">
        <v>0</v>
      </c>
      <c r="BB95">
        <v>0</v>
      </c>
      <c r="BC95">
        <v>0</v>
      </c>
      <c r="BD95">
        <v>0.108</v>
      </c>
      <c r="BE95">
        <v>0</v>
      </c>
      <c r="BF95">
        <v>0</v>
      </c>
      <c r="BG95">
        <v>0</v>
      </c>
      <c r="BH95">
        <v>0</v>
      </c>
      <c r="BI95">
        <v>0</v>
      </c>
      <c r="BJ95">
        <v>0</v>
      </c>
      <c r="BK95">
        <v>0</v>
      </c>
      <c r="BL95">
        <v>0</v>
      </c>
      <c r="BM95">
        <v>0</v>
      </c>
      <c r="BN95">
        <v>0</v>
      </c>
      <c r="BO95">
        <v>0</v>
      </c>
      <c r="BP95">
        <v>0</v>
      </c>
      <c r="BQ95">
        <v>0</v>
      </c>
      <c r="BR95">
        <v>1.4999999999999999E-2</v>
      </c>
      <c r="BS95">
        <v>0</v>
      </c>
      <c r="BT95">
        <v>0</v>
      </c>
      <c r="BU95">
        <v>0</v>
      </c>
      <c r="BV95">
        <v>0</v>
      </c>
      <c r="BW95">
        <v>0</v>
      </c>
      <c r="BX95">
        <v>81.599999999999994</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1</v>
      </c>
      <c r="FS95">
        <v>0</v>
      </c>
      <c r="FT95">
        <v>0</v>
      </c>
      <c r="FU95">
        <v>0</v>
      </c>
      <c r="FV95">
        <v>0</v>
      </c>
      <c r="FW95">
        <v>0</v>
      </c>
      <c r="FX95">
        <v>0</v>
      </c>
      <c r="FY95">
        <v>3.1623931623931623</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0.29039999999999999</v>
      </c>
      <c r="GV95">
        <v>0</v>
      </c>
      <c r="GW95">
        <v>0</v>
      </c>
      <c r="GX95">
        <v>0</v>
      </c>
      <c r="GY95">
        <v>0</v>
      </c>
      <c r="GZ95">
        <v>0</v>
      </c>
      <c r="HA95">
        <v>0</v>
      </c>
      <c r="HB95">
        <v>0</v>
      </c>
      <c r="HC95">
        <v>0</v>
      </c>
      <c r="HD95">
        <v>0</v>
      </c>
      <c r="HE95">
        <v>0</v>
      </c>
      <c r="HF95">
        <v>0</v>
      </c>
      <c r="HG95">
        <v>0</v>
      </c>
      <c r="HH95">
        <v>0</v>
      </c>
      <c r="HI95">
        <v>1.4999999999999999E-2</v>
      </c>
      <c r="HJ95">
        <v>0</v>
      </c>
      <c r="HK95">
        <v>0</v>
      </c>
      <c r="HL95">
        <v>0</v>
      </c>
      <c r="HM95">
        <v>0</v>
      </c>
      <c r="HN95">
        <v>0</v>
      </c>
      <c r="HO95">
        <v>81.599999999999994</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0.97699999999999998</v>
      </c>
      <c r="LJ95">
        <v>0.99545454545454548</v>
      </c>
      <c r="LK95">
        <v>0</v>
      </c>
      <c r="LL95">
        <v>0</v>
      </c>
      <c r="LM95">
        <v>1</v>
      </c>
      <c r="LN95">
        <v>0.95</v>
      </c>
      <c r="LO95">
        <v>0</v>
      </c>
      <c r="LP95">
        <v>1</v>
      </c>
      <c r="LQ95">
        <v>0.78</v>
      </c>
      <c r="LR95">
        <v>0</v>
      </c>
      <c r="LS95">
        <v>8.6219845700276451E-2</v>
      </c>
      <c r="LT95">
        <v>0</v>
      </c>
    </row>
    <row r="96" spans="1:332">
      <c r="A96" t="str">
        <v>CDM AMS II G</v>
      </c>
      <c r="B96" t="str">
        <v>AMS-II.G. ver. 3</v>
      </c>
      <c r="C96">
        <v>5341</v>
      </c>
      <c r="D96" t="str">
        <v>PoA 5341 CPA8</v>
      </c>
      <c r="E96" t="str">
        <v>MR2</v>
      </c>
      <c r="F96" t="str">
        <v>Domestic (2018)</v>
      </c>
      <c r="G96">
        <v>23208</v>
      </c>
      <c r="H96" t="str">
        <v>charcoal</v>
      </c>
      <c r="I96">
        <v>23208</v>
      </c>
      <c r="J96">
        <v>2.6096930169796471</v>
      </c>
      <c r="K96">
        <v>0</v>
      </c>
      <c r="L96" t="str">
        <v>cdm_imp_charcoal</v>
      </c>
      <c r="M96">
        <v>1</v>
      </c>
      <c r="N96" t="str">
        <v>Sub-Saharan Africa</v>
      </c>
      <c r="O96" t="str">
        <v>Kenya</v>
      </c>
      <c r="P96" t="str">
        <v>Kenya tot</v>
      </c>
      <c r="Q96">
        <v>3.7</v>
      </c>
      <c r="R96">
        <v>0.92</v>
      </c>
      <c r="S96">
        <v>0</v>
      </c>
      <c r="T96">
        <v>0.3</v>
      </c>
      <c r="U96">
        <v>8893</v>
      </c>
      <c r="V96">
        <v>0</v>
      </c>
      <c r="W96">
        <v>275</v>
      </c>
      <c r="X96">
        <v>0</v>
      </c>
      <c r="Y96">
        <v>2445575</v>
      </c>
      <c r="Z96">
        <v>0</v>
      </c>
      <c r="AA96">
        <v>1</v>
      </c>
      <c r="AB96">
        <v>0</v>
      </c>
      <c r="AC96">
        <v>0</v>
      </c>
      <c r="AD96">
        <v>0</v>
      </c>
      <c r="AE96">
        <v>0</v>
      </c>
      <c r="AF96">
        <v>0</v>
      </c>
      <c r="AG96">
        <v>0</v>
      </c>
      <c r="AH96">
        <v>0</v>
      </c>
      <c r="AI96">
        <v>0</v>
      </c>
      <c r="AJ96">
        <v>0</v>
      </c>
      <c r="AK96">
        <v>0</v>
      </c>
      <c r="AL96">
        <v>0</v>
      </c>
      <c r="AM96">
        <v>0</v>
      </c>
      <c r="AN96">
        <v>0</v>
      </c>
      <c r="AO96">
        <v>2.6073059360730593</v>
      </c>
      <c r="AP96">
        <v>0</v>
      </c>
      <c r="AQ96">
        <v>0</v>
      </c>
      <c r="AR96">
        <v>0</v>
      </c>
      <c r="AS96">
        <v>0</v>
      </c>
      <c r="AT96">
        <v>0</v>
      </c>
      <c r="AU96">
        <v>0</v>
      </c>
      <c r="AV96">
        <v>0</v>
      </c>
      <c r="AW96">
        <v>0</v>
      </c>
      <c r="AX96">
        <v>0</v>
      </c>
      <c r="AY96">
        <v>0</v>
      </c>
      <c r="AZ96">
        <v>0</v>
      </c>
      <c r="BA96">
        <v>0</v>
      </c>
      <c r="BB96">
        <v>0</v>
      </c>
      <c r="BC96">
        <v>0</v>
      </c>
      <c r="BD96">
        <v>0</v>
      </c>
      <c r="BE96">
        <v>0.129</v>
      </c>
      <c r="BF96">
        <v>0</v>
      </c>
      <c r="BG96">
        <v>0</v>
      </c>
      <c r="BH96">
        <v>0</v>
      </c>
      <c r="BI96">
        <v>0</v>
      </c>
      <c r="BJ96">
        <v>0</v>
      </c>
      <c r="BK96">
        <v>0</v>
      </c>
      <c r="BL96">
        <v>0</v>
      </c>
      <c r="BM96">
        <v>0</v>
      </c>
      <c r="BN96">
        <v>0</v>
      </c>
      <c r="BO96">
        <v>0</v>
      </c>
      <c r="BP96">
        <v>0</v>
      </c>
      <c r="BQ96">
        <v>0</v>
      </c>
      <c r="BR96">
        <v>0</v>
      </c>
      <c r="BS96">
        <v>1.4999999999999999E-2</v>
      </c>
      <c r="BT96">
        <v>0</v>
      </c>
      <c r="BU96">
        <v>0</v>
      </c>
      <c r="BV96">
        <v>0</v>
      </c>
      <c r="BW96">
        <v>0</v>
      </c>
      <c r="BX96">
        <v>0</v>
      </c>
      <c r="BY96">
        <v>81.599999999999994</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1</v>
      </c>
      <c r="FT96">
        <v>0</v>
      </c>
      <c r="FU96">
        <v>0</v>
      </c>
      <c r="FV96">
        <v>0</v>
      </c>
      <c r="FW96">
        <v>0</v>
      </c>
      <c r="FX96">
        <v>0</v>
      </c>
      <c r="FY96">
        <v>0</v>
      </c>
      <c r="FZ96">
        <v>1.063050847457627</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0.34060000000000001</v>
      </c>
      <c r="GW96">
        <v>0</v>
      </c>
      <c r="GX96">
        <v>0</v>
      </c>
      <c r="GY96">
        <v>0</v>
      </c>
      <c r="GZ96">
        <v>0</v>
      </c>
      <c r="HA96">
        <v>0</v>
      </c>
      <c r="HB96">
        <v>0</v>
      </c>
      <c r="HC96">
        <v>0</v>
      </c>
      <c r="HD96">
        <v>0</v>
      </c>
      <c r="HE96">
        <v>0</v>
      </c>
      <c r="HF96">
        <v>0</v>
      </c>
      <c r="HG96">
        <v>0</v>
      </c>
      <c r="HH96">
        <v>0</v>
      </c>
      <c r="HI96">
        <v>0</v>
      </c>
      <c r="HJ96">
        <v>1.4999999999999999E-2</v>
      </c>
      <c r="HK96">
        <v>0</v>
      </c>
      <c r="HL96">
        <v>0</v>
      </c>
      <c r="HM96">
        <v>0</v>
      </c>
      <c r="HN96">
        <v>0</v>
      </c>
      <c r="HO96">
        <v>0</v>
      </c>
      <c r="HP96">
        <v>81.599999999999994</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0.96599999999999997</v>
      </c>
      <c r="LJ96">
        <v>0.99545454545454548</v>
      </c>
      <c r="LK96">
        <v>0</v>
      </c>
      <c r="LL96">
        <v>0</v>
      </c>
      <c r="LM96">
        <v>1</v>
      </c>
      <c r="LN96">
        <v>0.95</v>
      </c>
      <c r="LO96">
        <v>0</v>
      </c>
      <c r="LP96">
        <v>1</v>
      </c>
      <c r="LQ96">
        <v>0.78</v>
      </c>
      <c r="LR96">
        <v>0</v>
      </c>
      <c r="LS96">
        <v>4.9433106575963719E-2</v>
      </c>
      <c r="LT96">
        <v>0</v>
      </c>
    </row>
    <row r="97" spans="1:332">
      <c r="A97" t="str">
        <v>CDM AMS II G</v>
      </c>
      <c r="B97" t="str">
        <v>AMS-II.G. ver. 10</v>
      </c>
      <c r="C97">
        <v>10474</v>
      </c>
      <c r="D97" t="str">
        <v>PoA 10474 CPA1</v>
      </c>
      <c r="E97" t="str">
        <v>MR1</v>
      </c>
      <c r="F97" t="str">
        <v>Domestic (2019)</v>
      </c>
      <c r="G97">
        <v>826</v>
      </c>
      <c r="H97" t="str">
        <v>firewood</v>
      </c>
      <c r="I97">
        <v>826</v>
      </c>
      <c r="J97">
        <v>2.3475913031121218E-2</v>
      </c>
      <c r="K97">
        <v>0</v>
      </c>
      <c r="L97" t="str">
        <v>cdm_imp_firewood</v>
      </c>
      <c r="M97">
        <v>1</v>
      </c>
      <c r="N97" t="str">
        <v>Sub-Saharan Africa</v>
      </c>
      <c r="O97" t="str">
        <v>Burundi</v>
      </c>
      <c r="P97" t="str">
        <v>Burundi tot</v>
      </c>
      <c r="Q97">
        <v>4.7</v>
      </c>
      <c r="R97">
        <v>0.81830000000000003</v>
      </c>
      <c r="S97">
        <v>0</v>
      </c>
      <c r="T97">
        <v>0.31</v>
      </c>
      <c r="U97">
        <v>35185</v>
      </c>
      <c r="V97">
        <v>0</v>
      </c>
      <c r="W97">
        <v>6</v>
      </c>
      <c r="X97">
        <v>0</v>
      </c>
      <c r="Y97">
        <v>211110</v>
      </c>
      <c r="Z97">
        <v>1</v>
      </c>
      <c r="AA97">
        <v>0</v>
      </c>
      <c r="AB97">
        <v>0</v>
      </c>
      <c r="AC97">
        <v>0</v>
      </c>
      <c r="AD97">
        <v>0</v>
      </c>
      <c r="AE97">
        <v>0</v>
      </c>
      <c r="AF97">
        <v>0</v>
      </c>
      <c r="AG97">
        <v>0</v>
      </c>
      <c r="AH97">
        <v>0</v>
      </c>
      <c r="AI97">
        <v>0</v>
      </c>
      <c r="AJ97">
        <v>0</v>
      </c>
      <c r="AK97">
        <v>0</v>
      </c>
      <c r="AL97">
        <v>0</v>
      </c>
      <c r="AM97">
        <v>0</v>
      </c>
      <c r="AN97">
        <v>8.0341880341880341</v>
      </c>
      <c r="AO97">
        <v>0</v>
      </c>
      <c r="AP97">
        <v>0</v>
      </c>
      <c r="AQ97">
        <v>0</v>
      </c>
      <c r="AR97">
        <v>0</v>
      </c>
      <c r="AS97">
        <v>0</v>
      </c>
      <c r="AT97">
        <v>0</v>
      </c>
      <c r="AU97">
        <v>0</v>
      </c>
      <c r="AV97">
        <v>0</v>
      </c>
      <c r="AW97">
        <v>0</v>
      </c>
      <c r="AX97">
        <v>0</v>
      </c>
      <c r="AY97">
        <v>0</v>
      </c>
      <c r="AZ97">
        <v>0</v>
      </c>
      <c r="BA97">
        <v>0</v>
      </c>
      <c r="BB97">
        <v>0</v>
      </c>
      <c r="BC97">
        <v>0</v>
      </c>
      <c r="BD97">
        <v>0.1</v>
      </c>
      <c r="BE97">
        <v>0</v>
      </c>
      <c r="BF97">
        <v>0</v>
      </c>
      <c r="BG97">
        <v>0</v>
      </c>
      <c r="BH97">
        <v>0</v>
      </c>
      <c r="BI97">
        <v>0</v>
      </c>
      <c r="BJ97">
        <v>0</v>
      </c>
      <c r="BK97">
        <v>0</v>
      </c>
      <c r="BL97">
        <v>0</v>
      </c>
      <c r="BM97">
        <v>0</v>
      </c>
      <c r="BN97">
        <v>0</v>
      </c>
      <c r="BO97">
        <v>0</v>
      </c>
      <c r="BP97">
        <v>0</v>
      </c>
      <c r="BQ97">
        <v>0</v>
      </c>
      <c r="BR97">
        <v>1.5599999999999999E-2</v>
      </c>
      <c r="BS97">
        <v>0</v>
      </c>
      <c r="BT97">
        <v>0</v>
      </c>
      <c r="BU97">
        <v>0</v>
      </c>
      <c r="BV97">
        <v>0</v>
      </c>
      <c r="BW97">
        <v>0</v>
      </c>
      <c r="BX97">
        <v>63.7</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0</v>
      </c>
      <c r="FT97">
        <v>0</v>
      </c>
      <c r="FU97">
        <v>0</v>
      </c>
      <c r="FV97">
        <v>0</v>
      </c>
      <c r="FW97">
        <v>0</v>
      </c>
      <c r="FX97">
        <v>0</v>
      </c>
      <c r="FY97">
        <v>5.7902613100034541</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0.23799999999999999</v>
      </c>
      <c r="GV97">
        <v>0</v>
      </c>
      <c r="GW97">
        <v>0</v>
      </c>
      <c r="GX97">
        <v>0</v>
      </c>
      <c r="GY97">
        <v>0</v>
      </c>
      <c r="GZ97">
        <v>0</v>
      </c>
      <c r="HA97">
        <v>0</v>
      </c>
      <c r="HB97">
        <v>0</v>
      </c>
      <c r="HC97">
        <v>0</v>
      </c>
      <c r="HD97">
        <v>0</v>
      </c>
      <c r="HE97">
        <v>0</v>
      </c>
      <c r="HF97">
        <v>0</v>
      </c>
      <c r="HG97">
        <v>0</v>
      </c>
      <c r="HH97">
        <v>0</v>
      </c>
      <c r="HI97">
        <v>1.5599999999999999E-2</v>
      </c>
      <c r="HJ97">
        <v>0</v>
      </c>
      <c r="HK97">
        <v>0</v>
      </c>
      <c r="HL97">
        <v>0</v>
      </c>
      <c r="HM97">
        <v>0</v>
      </c>
      <c r="HN97">
        <v>0</v>
      </c>
      <c r="HO97">
        <v>63.7</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0.66667614040073897</v>
      </c>
      <c r="LJ97">
        <v>1</v>
      </c>
      <c r="LK97">
        <v>0</v>
      </c>
      <c r="LL97">
        <v>0</v>
      </c>
      <c r="LM97">
        <v>1</v>
      </c>
      <c r="LN97">
        <v>0.95</v>
      </c>
      <c r="LO97">
        <v>11</v>
      </c>
      <c r="LP97">
        <v>1</v>
      </c>
      <c r="LQ97">
        <v>0.78</v>
      </c>
      <c r="LR97">
        <v>0</v>
      </c>
      <c r="LS97">
        <v>3.6100000000000021E-2</v>
      </c>
      <c r="LT97">
        <v>0</v>
      </c>
    </row>
    <row r="98" spans="1:332">
      <c r="A98" t="str">
        <v>CDM AMS II G</v>
      </c>
      <c r="B98" t="str">
        <v>AMS-II.G. ver. 10</v>
      </c>
      <c r="C98">
        <v>10474</v>
      </c>
      <c r="D98" t="str">
        <v>PoA 10474 CPA1</v>
      </c>
      <c r="E98" t="str">
        <v>MR2</v>
      </c>
      <c r="F98" t="str">
        <v>Domestic (2019)</v>
      </c>
      <c r="G98">
        <v>81469</v>
      </c>
      <c r="H98" t="str">
        <v>firewood</v>
      </c>
      <c r="I98">
        <v>81469</v>
      </c>
      <c r="J98">
        <v>0.98612842704109427</v>
      </c>
      <c r="K98">
        <v>0</v>
      </c>
      <c r="L98" t="str">
        <v>cdm_imp_firewood</v>
      </c>
      <c r="M98">
        <v>1</v>
      </c>
      <c r="N98" t="str">
        <v>Sub-Saharan Africa</v>
      </c>
      <c r="O98" t="str">
        <v>Burundi</v>
      </c>
      <c r="P98" t="str">
        <v>Burundi tot</v>
      </c>
      <c r="Q98">
        <v>4.7</v>
      </c>
      <c r="R98">
        <v>0.81830000000000003</v>
      </c>
      <c r="S98">
        <v>0</v>
      </c>
      <c r="T98">
        <v>0.31</v>
      </c>
      <c r="U98">
        <v>82615</v>
      </c>
      <c r="V98">
        <v>0</v>
      </c>
      <c r="W98">
        <v>228</v>
      </c>
      <c r="X98">
        <v>0</v>
      </c>
      <c r="Y98">
        <v>18836220</v>
      </c>
      <c r="Z98">
        <v>1</v>
      </c>
      <c r="AA98">
        <v>0</v>
      </c>
      <c r="AB98">
        <v>0</v>
      </c>
      <c r="AC98">
        <v>0</v>
      </c>
      <c r="AD98">
        <v>0</v>
      </c>
      <c r="AE98">
        <v>0</v>
      </c>
      <c r="AF98">
        <v>0</v>
      </c>
      <c r="AG98">
        <v>0</v>
      </c>
      <c r="AH98">
        <v>0</v>
      </c>
      <c r="AI98">
        <v>0</v>
      </c>
      <c r="AJ98">
        <v>0</v>
      </c>
      <c r="AK98">
        <v>0</v>
      </c>
      <c r="AL98">
        <v>0</v>
      </c>
      <c r="AM98">
        <v>0</v>
      </c>
      <c r="AN98">
        <v>8.0341880341880341</v>
      </c>
      <c r="AO98">
        <v>0</v>
      </c>
      <c r="AP98">
        <v>0</v>
      </c>
      <c r="AQ98">
        <v>0</v>
      </c>
      <c r="AR98">
        <v>0</v>
      </c>
      <c r="AS98">
        <v>0</v>
      </c>
      <c r="AT98">
        <v>0</v>
      </c>
      <c r="AU98">
        <v>0</v>
      </c>
      <c r="AV98">
        <v>0</v>
      </c>
      <c r="AW98">
        <v>0</v>
      </c>
      <c r="AX98">
        <v>0</v>
      </c>
      <c r="AY98">
        <v>0</v>
      </c>
      <c r="AZ98">
        <v>0</v>
      </c>
      <c r="BA98">
        <v>0</v>
      </c>
      <c r="BB98">
        <v>0</v>
      </c>
      <c r="BC98">
        <v>0</v>
      </c>
      <c r="BD98">
        <v>0.1</v>
      </c>
      <c r="BE98">
        <v>0</v>
      </c>
      <c r="BF98">
        <v>0</v>
      </c>
      <c r="BG98">
        <v>0</v>
      </c>
      <c r="BH98">
        <v>0</v>
      </c>
      <c r="BI98">
        <v>0</v>
      </c>
      <c r="BJ98">
        <v>0</v>
      </c>
      <c r="BK98">
        <v>0</v>
      </c>
      <c r="BL98">
        <v>0</v>
      </c>
      <c r="BM98">
        <v>0</v>
      </c>
      <c r="BN98">
        <v>0</v>
      </c>
      <c r="BO98">
        <v>0</v>
      </c>
      <c r="BP98">
        <v>0</v>
      </c>
      <c r="BQ98">
        <v>0</v>
      </c>
      <c r="BR98">
        <v>1.5599999999999999E-2</v>
      </c>
      <c r="BS98">
        <v>0</v>
      </c>
      <c r="BT98">
        <v>0</v>
      </c>
      <c r="BU98">
        <v>0</v>
      </c>
      <c r="BV98">
        <v>0</v>
      </c>
      <c r="BW98">
        <v>0</v>
      </c>
      <c r="BX98">
        <v>63.7</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0</v>
      </c>
      <c r="FT98">
        <v>0</v>
      </c>
      <c r="FU98">
        <v>0</v>
      </c>
      <c r="FV98">
        <v>0</v>
      </c>
      <c r="FW98">
        <v>0</v>
      </c>
      <c r="FX98">
        <v>0</v>
      </c>
      <c r="FY98">
        <v>4.7194595608932257</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0.29199999999999998</v>
      </c>
      <c r="GV98">
        <v>0</v>
      </c>
      <c r="GW98">
        <v>0</v>
      </c>
      <c r="GX98">
        <v>0</v>
      </c>
      <c r="GY98">
        <v>0</v>
      </c>
      <c r="GZ98">
        <v>0</v>
      </c>
      <c r="HA98">
        <v>0</v>
      </c>
      <c r="HB98">
        <v>0</v>
      </c>
      <c r="HC98">
        <v>0</v>
      </c>
      <c r="HD98">
        <v>0</v>
      </c>
      <c r="HE98">
        <v>0</v>
      </c>
      <c r="HF98">
        <v>0</v>
      </c>
      <c r="HG98">
        <v>0</v>
      </c>
      <c r="HH98">
        <v>0</v>
      </c>
      <c r="HI98">
        <v>1.5599999999999999E-2</v>
      </c>
      <c r="HJ98">
        <v>0</v>
      </c>
      <c r="HK98">
        <v>0</v>
      </c>
      <c r="HL98">
        <v>0</v>
      </c>
      <c r="HM98">
        <v>0</v>
      </c>
      <c r="HN98">
        <v>0</v>
      </c>
      <c r="HO98">
        <v>63.7</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0.92759999999999998</v>
      </c>
      <c r="LJ98">
        <v>0.70751074260122249</v>
      </c>
      <c r="LK98">
        <v>0</v>
      </c>
      <c r="LL98">
        <v>0</v>
      </c>
      <c r="LM98">
        <v>1</v>
      </c>
      <c r="LN98">
        <v>0.95</v>
      </c>
      <c r="LO98">
        <v>120</v>
      </c>
      <c r="LP98">
        <v>1</v>
      </c>
      <c r="LQ98">
        <v>0.78</v>
      </c>
      <c r="LR98">
        <v>0</v>
      </c>
      <c r="LS98">
        <v>5.7000000000000051E-2</v>
      </c>
      <c r="LT98">
        <v>0</v>
      </c>
    </row>
    <row r="99" spans="1:332">
      <c r="A99" t="str">
        <v>CDM AMS II G</v>
      </c>
      <c r="B99" t="str">
        <v>AMS-II.G. ver. 10</v>
      </c>
      <c r="C99">
        <v>10474</v>
      </c>
      <c r="D99" t="str">
        <v>PoA 10474 CPA1</v>
      </c>
      <c r="E99" t="str">
        <v>MR3</v>
      </c>
      <c r="F99" t="str">
        <v>Domestic (2019)</v>
      </c>
      <c r="G99">
        <v>183191</v>
      </c>
      <c r="H99" t="str">
        <v>firewood</v>
      </c>
      <c r="I99">
        <v>183191</v>
      </c>
      <c r="J99">
        <v>1.2444026302203626</v>
      </c>
      <c r="K99">
        <v>0</v>
      </c>
      <c r="L99" t="str">
        <v>cdm_imp_firewood</v>
      </c>
      <c r="M99">
        <v>1</v>
      </c>
      <c r="N99" t="str">
        <v>Sub-Saharan Africa</v>
      </c>
      <c r="O99" t="str">
        <v>Burundi</v>
      </c>
      <c r="P99" t="str">
        <v>Burundi tot</v>
      </c>
      <c r="Q99">
        <v>4.7</v>
      </c>
      <c r="R99">
        <v>0.81830000000000003</v>
      </c>
      <c r="S99">
        <v>0</v>
      </c>
      <c r="T99">
        <v>0.31</v>
      </c>
      <c r="U99">
        <v>147212</v>
      </c>
      <c r="V99">
        <v>0</v>
      </c>
      <c r="W99">
        <v>245</v>
      </c>
      <c r="X99">
        <v>0</v>
      </c>
      <c r="Y99">
        <v>36066940</v>
      </c>
      <c r="Z99">
        <v>1</v>
      </c>
      <c r="AA99">
        <v>0</v>
      </c>
      <c r="AB99">
        <v>0</v>
      </c>
      <c r="AC99">
        <v>0</v>
      </c>
      <c r="AD99">
        <v>0</v>
      </c>
      <c r="AE99">
        <v>0</v>
      </c>
      <c r="AF99">
        <v>0</v>
      </c>
      <c r="AG99">
        <v>0</v>
      </c>
      <c r="AH99">
        <v>0</v>
      </c>
      <c r="AI99">
        <v>0</v>
      </c>
      <c r="AJ99">
        <v>0</v>
      </c>
      <c r="AK99">
        <v>0</v>
      </c>
      <c r="AL99">
        <v>0</v>
      </c>
      <c r="AM99">
        <v>0</v>
      </c>
      <c r="AN99">
        <v>8.0341880341880341</v>
      </c>
      <c r="AO99">
        <v>0</v>
      </c>
      <c r="AP99">
        <v>0</v>
      </c>
      <c r="AQ99">
        <v>0</v>
      </c>
      <c r="AR99">
        <v>0</v>
      </c>
      <c r="AS99">
        <v>0</v>
      </c>
      <c r="AT99">
        <v>0</v>
      </c>
      <c r="AU99">
        <v>0</v>
      </c>
      <c r="AV99">
        <v>0</v>
      </c>
      <c r="AW99">
        <v>0</v>
      </c>
      <c r="AX99">
        <v>0</v>
      </c>
      <c r="AY99">
        <v>0</v>
      </c>
      <c r="AZ99">
        <v>0</v>
      </c>
      <c r="BA99">
        <v>0</v>
      </c>
      <c r="BB99">
        <v>0</v>
      </c>
      <c r="BC99">
        <v>0</v>
      </c>
      <c r="BD99">
        <v>0.1</v>
      </c>
      <c r="BE99">
        <v>0</v>
      </c>
      <c r="BF99">
        <v>0</v>
      </c>
      <c r="BG99">
        <v>0</v>
      </c>
      <c r="BH99">
        <v>0</v>
      </c>
      <c r="BI99">
        <v>0</v>
      </c>
      <c r="BJ99">
        <v>0</v>
      </c>
      <c r="BK99">
        <v>0</v>
      </c>
      <c r="BL99">
        <v>0</v>
      </c>
      <c r="BM99">
        <v>0</v>
      </c>
      <c r="BN99">
        <v>0</v>
      </c>
      <c r="BO99">
        <v>0</v>
      </c>
      <c r="BP99">
        <v>0</v>
      </c>
      <c r="BQ99">
        <v>0</v>
      </c>
      <c r="BR99">
        <v>1.5599999999999999E-2</v>
      </c>
      <c r="BS99">
        <v>0</v>
      </c>
      <c r="BT99">
        <v>0</v>
      </c>
      <c r="BU99">
        <v>0</v>
      </c>
      <c r="BV99">
        <v>0</v>
      </c>
      <c r="BW99">
        <v>0</v>
      </c>
      <c r="BX99">
        <v>63.7</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0</v>
      </c>
      <c r="FT99">
        <v>0</v>
      </c>
      <c r="FU99">
        <v>0</v>
      </c>
      <c r="FV99">
        <v>0</v>
      </c>
      <c r="FW99">
        <v>0</v>
      </c>
      <c r="FX99">
        <v>0</v>
      </c>
      <c r="FY99">
        <v>4.7324251091374379</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0.29120000000000001</v>
      </c>
      <c r="GV99">
        <v>0</v>
      </c>
      <c r="GW99">
        <v>0</v>
      </c>
      <c r="GX99">
        <v>0</v>
      </c>
      <c r="GY99">
        <v>0</v>
      </c>
      <c r="GZ99">
        <v>0</v>
      </c>
      <c r="HA99">
        <v>0</v>
      </c>
      <c r="HB99">
        <v>0</v>
      </c>
      <c r="HC99">
        <v>0</v>
      </c>
      <c r="HD99">
        <v>0</v>
      </c>
      <c r="HE99">
        <v>0</v>
      </c>
      <c r="HF99">
        <v>0</v>
      </c>
      <c r="HG99">
        <v>0</v>
      </c>
      <c r="HH99">
        <v>0</v>
      </c>
      <c r="HI99">
        <v>1.5599999999999999E-2</v>
      </c>
      <c r="HJ99">
        <v>0</v>
      </c>
      <c r="HK99">
        <v>0</v>
      </c>
      <c r="HL99">
        <v>0</v>
      </c>
      <c r="HM99">
        <v>0</v>
      </c>
      <c r="HN99">
        <v>0</v>
      </c>
      <c r="HO99">
        <v>63.7</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0.79626660870037769</v>
      </c>
      <c r="LJ99">
        <v>0.92149999999999999</v>
      </c>
      <c r="LK99">
        <v>0</v>
      </c>
      <c r="LL99">
        <v>0</v>
      </c>
      <c r="LM99">
        <v>1</v>
      </c>
      <c r="LN99">
        <v>0.95</v>
      </c>
      <c r="LO99">
        <v>0</v>
      </c>
      <c r="LP99">
        <v>1</v>
      </c>
      <c r="LQ99">
        <v>0.78</v>
      </c>
      <c r="LR99">
        <v>0</v>
      </c>
      <c r="LS99">
        <v>9.4999999999999529E-3</v>
      </c>
      <c r="LT99">
        <v>0</v>
      </c>
    </row>
    <row r="100" spans="1:332">
      <c r="A100" t="str">
        <v>CDM AMS-I-E</v>
      </c>
      <c r="B100" t="str">
        <v>AMS-I-E. ver. 9</v>
      </c>
      <c r="C100">
        <v>10476</v>
      </c>
      <c r="D100" t="str">
        <v>PoA 10476 CPA1</v>
      </c>
      <c r="E100" t="str">
        <v>MR1</v>
      </c>
      <c r="F100" t="str">
        <v>Domestic (2019)</v>
      </c>
      <c r="G100">
        <v>2234.4785000000002</v>
      </c>
      <c r="H100" t="str">
        <v>ethanol</v>
      </c>
      <c r="I100">
        <v>2234.4785000000002</v>
      </c>
      <c r="J100">
        <v>0.23718060715422992</v>
      </c>
      <c r="K100">
        <v>0</v>
      </c>
      <c r="L100" t="str">
        <v>cdm_imp_ethanol</v>
      </c>
      <c r="M100">
        <v>1</v>
      </c>
      <c r="N100" t="str">
        <v>Sub-Saharan Africa</v>
      </c>
      <c r="O100" t="str">
        <v>Kenya</v>
      </c>
      <c r="P100" t="str">
        <v>Kenya tot</v>
      </c>
      <c r="Q100">
        <v>4.4000000000000004</v>
      </c>
      <c r="R100">
        <v>0.92679999999999996</v>
      </c>
      <c r="S100">
        <v>0</v>
      </c>
      <c r="T100">
        <v>0.3</v>
      </c>
      <c r="U100">
        <v>9421</v>
      </c>
      <c r="V100">
        <v>0</v>
      </c>
      <c r="W100">
        <v>70.999976851846441</v>
      </c>
      <c r="X100">
        <v>0</v>
      </c>
      <c r="Y100">
        <v>668890.78192124527</v>
      </c>
      <c r="Z100">
        <v>1</v>
      </c>
      <c r="AA100">
        <v>1</v>
      </c>
      <c r="AB100">
        <v>0</v>
      </c>
      <c r="AC100">
        <v>0</v>
      </c>
      <c r="AD100">
        <v>0</v>
      </c>
      <c r="AE100">
        <v>0</v>
      </c>
      <c r="AF100">
        <v>0</v>
      </c>
      <c r="AG100">
        <v>0</v>
      </c>
      <c r="AH100">
        <v>0</v>
      </c>
      <c r="AI100">
        <v>0</v>
      </c>
      <c r="AJ100">
        <v>0</v>
      </c>
      <c r="AK100">
        <v>0</v>
      </c>
      <c r="AL100">
        <v>0</v>
      </c>
      <c r="AM100">
        <v>0</v>
      </c>
      <c r="AN100">
        <v>6.9718114889794167</v>
      </c>
      <c r="AO100">
        <v>0.15534568794729148</v>
      </c>
      <c r="AP100">
        <v>0</v>
      </c>
      <c r="AQ100">
        <v>0</v>
      </c>
      <c r="AR100">
        <v>0</v>
      </c>
      <c r="AS100">
        <v>0</v>
      </c>
      <c r="AT100">
        <v>0</v>
      </c>
      <c r="AU100">
        <v>0</v>
      </c>
      <c r="AV100">
        <v>0</v>
      </c>
      <c r="AW100">
        <v>0</v>
      </c>
      <c r="AX100">
        <v>0</v>
      </c>
      <c r="AY100">
        <v>0</v>
      </c>
      <c r="AZ100">
        <v>0</v>
      </c>
      <c r="BA100">
        <v>0</v>
      </c>
      <c r="BB100">
        <v>0</v>
      </c>
      <c r="BC100">
        <v>0</v>
      </c>
      <c r="BD100">
        <v>0.2</v>
      </c>
      <c r="BE100">
        <v>0.2</v>
      </c>
      <c r="BF100">
        <v>0</v>
      </c>
      <c r="BG100">
        <v>0</v>
      </c>
      <c r="BH100">
        <v>0</v>
      </c>
      <c r="BI100">
        <v>0</v>
      </c>
      <c r="BJ100">
        <v>0</v>
      </c>
      <c r="BK100">
        <v>0</v>
      </c>
      <c r="BL100">
        <v>0</v>
      </c>
      <c r="BM100">
        <v>0</v>
      </c>
      <c r="BN100">
        <v>0</v>
      </c>
      <c r="BO100">
        <v>0</v>
      </c>
      <c r="BP100">
        <v>0</v>
      </c>
      <c r="BQ100">
        <v>0</v>
      </c>
      <c r="BR100">
        <v>1.5599999999999999E-2</v>
      </c>
      <c r="BS100">
        <v>1.5599999999999999E-2</v>
      </c>
      <c r="BT100">
        <v>0</v>
      </c>
      <c r="BU100">
        <v>0</v>
      </c>
      <c r="BV100">
        <v>0</v>
      </c>
      <c r="BW100">
        <v>0</v>
      </c>
      <c r="BX100">
        <v>63.7</v>
      </c>
      <c r="BY100">
        <v>63.7</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0.94602904309162306</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0.6</v>
      </c>
      <c r="GZ100">
        <v>0</v>
      </c>
      <c r="HA100">
        <v>0</v>
      </c>
      <c r="HB100">
        <v>0</v>
      </c>
      <c r="HC100">
        <v>0</v>
      </c>
      <c r="HD100">
        <v>0</v>
      </c>
      <c r="HE100">
        <v>0</v>
      </c>
      <c r="HF100">
        <v>0</v>
      </c>
      <c r="HG100">
        <v>0</v>
      </c>
      <c r="HH100">
        <v>0</v>
      </c>
      <c r="HI100">
        <v>0</v>
      </c>
      <c r="HJ100">
        <v>0</v>
      </c>
      <c r="HK100">
        <v>0</v>
      </c>
      <c r="HL100">
        <v>0</v>
      </c>
      <c r="HM100">
        <v>2.41E-2</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1</v>
      </c>
      <c r="LJ100">
        <v>0.3911458333333333</v>
      </c>
      <c r="LK100">
        <v>0</v>
      </c>
      <c r="LL100">
        <v>0</v>
      </c>
      <c r="LM100">
        <v>1</v>
      </c>
      <c r="LN100">
        <v>0.95</v>
      </c>
      <c r="LO100">
        <v>0</v>
      </c>
      <c r="LP100">
        <v>1</v>
      </c>
      <c r="LQ100">
        <v>0.78</v>
      </c>
      <c r="LR100">
        <v>0</v>
      </c>
      <c r="LS100">
        <v>9.3010752688172035E-2</v>
      </c>
      <c r="LT100">
        <v>0</v>
      </c>
    </row>
    <row r="101" spans="1:332">
      <c r="A101" t="str">
        <v>CDM AMS-I-E</v>
      </c>
      <c r="B101" t="str">
        <v>AMS-I-E. ver. 9</v>
      </c>
      <c r="C101">
        <v>10476</v>
      </c>
      <c r="D101" t="str">
        <v>PoA 10476 CPA1</v>
      </c>
      <c r="E101" t="str">
        <v>MR1</v>
      </c>
      <c r="F101" t="str">
        <v>Commercial (2019)</v>
      </c>
      <c r="G101">
        <v>84.59</v>
      </c>
      <c r="H101" t="str">
        <v>ethanol</v>
      </c>
      <c r="I101">
        <v>84.59</v>
      </c>
      <c r="J101">
        <v>0.40473684210526317</v>
      </c>
      <c r="K101">
        <v>0</v>
      </c>
      <c r="L101" t="str">
        <v>cdm_imp_ethanol</v>
      </c>
      <c r="M101">
        <v>1</v>
      </c>
      <c r="N101" t="str">
        <v>Sub-Saharan Africa</v>
      </c>
      <c r="O101" t="str">
        <v>Kenya</v>
      </c>
      <c r="P101" t="str">
        <v>Kenya tot</v>
      </c>
      <c r="Q101">
        <v>4.4000000000000004</v>
      </c>
      <c r="R101">
        <v>0.91500000000000004</v>
      </c>
      <c r="S101">
        <v>0</v>
      </c>
      <c r="T101">
        <v>0.3</v>
      </c>
      <c r="U101">
        <v>209</v>
      </c>
      <c r="V101">
        <v>0</v>
      </c>
      <c r="W101">
        <v>70.999976851846441</v>
      </c>
      <c r="X101">
        <v>0</v>
      </c>
      <c r="Y101">
        <v>14838.995162035906</v>
      </c>
      <c r="Z101">
        <v>0</v>
      </c>
      <c r="AA101">
        <v>1</v>
      </c>
      <c r="AB101">
        <v>0</v>
      </c>
      <c r="AC101">
        <v>0</v>
      </c>
      <c r="AD101">
        <v>0</v>
      </c>
      <c r="AE101">
        <v>0</v>
      </c>
      <c r="AF101">
        <v>0</v>
      </c>
      <c r="AG101">
        <v>0</v>
      </c>
      <c r="AH101">
        <v>0</v>
      </c>
      <c r="AI101">
        <v>0</v>
      </c>
      <c r="AJ101">
        <v>0</v>
      </c>
      <c r="AK101">
        <v>0</v>
      </c>
      <c r="AL101">
        <v>0</v>
      </c>
      <c r="AM101">
        <v>0</v>
      </c>
      <c r="AN101">
        <v>0</v>
      </c>
      <c r="AO101">
        <v>2.126101694915254</v>
      </c>
      <c r="AP101">
        <v>0</v>
      </c>
      <c r="AQ101">
        <v>0</v>
      </c>
      <c r="AR101">
        <v>0</v>
      </c>
      <c r="AS101">
        <v>0</v>
      </c>
      <c r="AT101">
        <v>0</v>
      </c>
      <c r="AU101">
        <v>0</v>
      </c>
      <c r="AV101">
        <v>0</v>
      </c>
      <c r="AW101">
        <v>0</v>
      </c>
      <c r="AX101">
        <v>0</v>
      </c>
      <c r="AY101">
        <v>0</v>
      </c>
      <c r="AZ101">
        <v>0</v>
      </c>
      <c r="BA101">
        <v>0</v>
      </c>
      <c r="BB101">
        <v>0</v>
      </c>
      <c r="BC101">
        <v>0</v>
      </c>
      <c r="BD101">
        <v>0</v>
      </c>
      <c r="BE101">
        <v>0.2</v>
      </c>
      <c r="BF101">
        <v>0</v>
      </c>
      <c r="BG101">
        <v>0</v>
      </c>
      <c r="BH101">
        <v>0</v>
      </c>
      <c r="BI101">
        <v>0</v>
      </c>
      <c r="BJ101">
        <v>0</v>
      </c>
      <c r="BK101">
        <v>0</v>
      </c>
      <c r="BL101">
        <v>0</v>
      </c>
      <c r="BM101">
        <v>0</v>
      </c>
      <c r="BN101">
        <v>0</v>
      </c>
      <c r="BO101">
        <v>0</v>
      </c>
      <c r="BP101">
        <v>0</v>
      </c>
      <c r="BQ101">
        <v>0</v>
      </c>
      <c r="BR101">
        <v>0</v>
      </c>
      <c r="BS101">
        <v>1.5599999999999999E-2</v>
      </c>
      <c r="BT101">
        <v>0</v>
      </c>
      <c r="BU101">
        <v>0</v>
      </c>
      <c r="BV101">
        <v>0</v>
      </c>
      <c r="BW101">
        <v>0</v>
      </c>
      <c r="BX101">
        <v>0</v>
      </c>
      <c r="BY101">
        <v>63.7</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0</v>
      </c>
      <c r="FY101">
        <v>0</v>
      </c>
      <c r="FZ101">
        <v>0</v>
      </c>
      <c r="GA101">
        <v>0</v>
      </c>
      <c r="GB101">
        <v>0</v>
      </c>
      <c r="GC101">
        <v>1.27</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0.6</v>
      </c>
      <c r="GZ101">
        <v>0</v>
      </c>
      <c r="HA101">
        <v>0</v>
      </c>
      <c r="HB101">
        <v>0</v>
      </c>
      <c r="HC101">
        <v>0</v>
      </c>
      <c r="HD101">
        <v>0</v>
      </c>
      <c r="HE101">
        <v>0</v>
      </c>
      <c r="HF101">
        <v>0</v>
      </c>
      <c r="HG101">
        <v>0</v>
      </c>
      <c r="HH101">
        <v>0</v>
      </c>
      <c r="HI101">
        <v>0</v>
      </c>
      <c r="HJ101">
        <v>0</v>
      </c>
      <c r="HK101">
        <v>0</v>
      </c>
      <c r="HL101">
        <v>0</v>
      </c>
      <c r="HM101">
        <v>2.41E-2</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1</v>
      </c>
      <c r="LJ101">
        <v>0.46875</v>
      </c>
      <c r="LK101">
        <v>0</v>
      </c>
      <c r="LL101">
        <v>0</v>
      </c>
      <c r="LM101">
        <v>1</v>
      </c>
      <c r="LN101">
        <v>0.95</v>
      </c>
      <c r="LO101">
        <v>0</v>
      </c>
      <c r="LP101">
        <v>1</v>
      </c>
      <c r="LQ101">
        <v>0.78</v>
      </c>
      <c r="LR101">
        <v>0</v>
      </c>
      <c r="LS101">
        <v>0</v>
      </c>
      <c r="LT101">
        <v>0</v>
      </c>
    </row>
    <row r="102" spans="1:332">
      <c r="A102" t="str">
        <v>CDM AMS-I-E</v>
      </c>
      <c r="B102" t="str">
        <v>AMS-I-E. ver. 9</v>
      </c>
      <c r="C102">
        <v>10476</v>
      </c>
      <c r="D102" t="str">
        <v>PoA 10476 CPA2</v>
      </c>
      <c r="E102" t="str">
        <v>MR1</v>
      </c>
      <c r="F102" t="str">
        <v>Domestic (2019)</v>
      </c>
      <c r="G102">
        <v>38179</v>
      </c>
      <c r="H102" t="str">
        <v>ethanol</v>
      </c>
      <c r="I102">
        <v>38179</v>
      </c>
      <c r="J102">
        <v>1.3674916723378345</v>
      </c>
      <c r="K102">
        <v>0</v>
      </c>
      <c r="L102" t="str">
        <v>cdm_imp_ethanol</v>
      </c>
      <c r="M102">
        <v>1</v>
      </c>
      <c r="N102" t="str">
        <v>Sub-Saharan Africa</v>
      </c>
      <c r="O102" t="str">
        <v>Kenya</v>
      </c>
      <c r="P102" t="str">
        <v>Kenya tot</v>
      </c>
      <c r="Q102">
        <v>4</v>
      </c>
      <c r="R102">
        <v>0.92679999999999996</v>
      </c>
      <c r="S102">
        <v>0</v>
      </c>
      <c r="T102">
        <v>0.3</v>
      </c>
      <c r="U102">
        <v>27919</v>
      </c>
      <c r="V102">
        <v>0</v>
      </c>
      <c r="W102">
        <v>126</v>
      </c>
      <c r="X102">
        <v>0</v>
      </c>
      <c r="Y102">
        <v>3517794</v>
      </c>
      <c r="Z102">
        <v>1</v>
      </c>
      <c r="AA102">
        <v>1</v>
      </c>
      <c r="AB102">
        <v>0</v>
      </c>
      <c r="AC102">
        <v>0</v>
      </c>
      <c r="AD102">
        <v>0</v>
      </c>
      <c r="AE102">
        <v>0</v>
      </c>
      <c r="AF102">
        <v>0</v>
      </c>
      <c r="AG102">
        <v>0</v>
      </c>
      <c r="AH102">
        <v>0</v>
      </c>
      <c r="AI102">
        <v>0</v>
      </c>
      <c r="AJ102">
        <v>0</v>
      </c>
      <c r="AK102">
        <v>0</v>
      </c>
      <c r="AL102">
        <v>0</v>
      </c>
      <c r="AM102">
        <v>0</v>
      </c>
      <c r="AN102">
        <v>7.1190281714689965</v>
      </c>
      <c r="AO102">
        <v>0.11373122923726367</v>
      </c>
      <c r="AP102">
        <v>0</v>
      </c>
      <c r="AQ102">
        <v>0</v>
      </c>
      <c r="AR102">
        <v>0</v>
      </c>
      <c r="AS102">
        <v>0</v>
      </c>
      <c r="AT102">
        <v>0</v>
      </c>
      <c r="AU102">
        <v>0</v>
      </c>
      <c r="AV102">
        <v>0</v>
      </c>
      <c r="AW102">
        <v>0</v>
      </c>
      <c r="AX102">
        <v>0</v>
      </c>
      <c r="AY102">
        <v>0</v>
      </c>
      <c r="AZ102">
        <v>0</v>
      </c>
      <c r="BA102">
        <v>0</v>
      </c>
      <c r="BB102">
        <v>0</v>
      </c>
      <c r="BC102">
        <v>0</v>
      </c>
      <c r="BD102">
        <v>0.2</v>
      </c>
      <c r="BE102">
        <v>0.2</v>
      </c>
      <c r="BF102">
        <v>0</v>
      </c>
      <c r="BG102">
        <v>0</v>
      </c>
      <c r="BH102">
        <v>0</v>
      </c>
      <c r="BI102">
        <v>0</v>
      </c>
      <c r="BJ102">
        <v>0</v>
      </c>
      <c r="BK102">
        <v>0</v>
      </c>
      <c r="BL102">
        <v>0</v>
      </c>
      <c r="BM102">
        <v>0</v>
      </c>
      <c r="BN102">
        <v>0</v>
      </c>
      <c r="BO102">
        <v>0</v>
      </c>
      <c r="BP102">
        <v>0</v>
      </c>
      <c r="BQ102">
        <v>0</v>
      </c>
      <c r="BR102">
        <v>1.5599999999999999E-2</v>
      </c>
      <c r="BS102">
        <v>1.5599999999999999E-2</v>
      </c>
      <c r="BT102">
        <v>0</v>
      </c>
      <c r="BU102">
        <v>0</v>
      </c>
      <c r="BV102">
        <v>0</v>
      </c>
      <c r="BW102">
        <v>0</v>
      </c>
      <c r="BX102">
        <v>63.7</v>
      </c>
      <c r="BY102">
        <v>63.7</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0.94602904309162306</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0.6</v>
      </c>
      <c r="GZ102">
        <v>0</v>
      </c>
      <c r="HA102">
        <v>0</v>
      </c>
      <c r="HB102">
        <v>0</v>
      </c>
      <c r="HC102">
        <v>0</v>
      </c>
      <c r="HD102">
        <v>0</v>
      </c>
      <c r="HE102">
        <v>0</v>
      </c>
      <c r="HF102">
        <v>0</v>
      </c>
      <c r="HG102">
        <v>0</v>
      </c>
      <c r="HH102">
        <v>0</v>
      </c>
      <c r="HI102">
        <v>0</v>
      </c>
      <c r="HJ102">
        <v>0</v>
      </c>
      <c r="HK102">
        <v>0</v>
      </c>
      <c r="HL102">
        <v>0</v>
      </c>
      <c r="HM102">
        <v>2.41E-2</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1</v>
      </c>
      <c r="LJ102">
        <v>0.72134502923976607</v>
      </c>
      <c r="LK102">
        <v>0</v>
      </c>
      <c r="LL102">
        <v>0</v>
      </c>
      <c r="LM102">
        <v>1</v>
      </c>
      <c r="LN102">
        <v>0.95</v>
      </c>
      <c r="LO102">
        <v>0</v>
      </c>
      <c r="LP102">
        <v>1</v>
      </c>
      <c r="LQ102">
        <v>0.78</v>
      </c>
      <c r="LR102">
        <v>0</v>
      </c>
      <c r="LS102">
        <v>7.0175438596491224E-2</v>
      </c>
      <c r="LT102">
        <v>0</v>
      </c>
    </row>
    <row r="103" spans="1:332">
      <c r="A103" t="str">
        <v>CDM AMS-I-E</v>
      </c>
      <c r="B103" t="str">
        <v>AMS-I-E. ver. 9</v>
      </c>
      <c r="C103">
        <v>10476</v>
      </c>
      <c r="D103" t="str">
        <v>PoA 10476 CPA1</v>
      </c>
      <c r="E103" t="str">
        <v>MR2</v>
      </c>
      <c r="F103" t="str">
        <v>Domestic (2019)</v>
      </c>
      <c r="G103">
        <v>100756.37463881465</v>
      </c>
      <c r="H103" t="str">
        <v>ethanol</v>
      </c>
      <c r="I103">
        <v>100756.37463881465</v>
      </c>
      <c r="J103">
        <v>2.4367895578701426</v>
      </c>
      <c r="K103">
        <v>0</v>
      </c>
      <c r="L103" t="str">
        <v>cdm_imp_ethanol</v>
      </c>
      <c r="M103">
        <v>1</v>
      </c>
      <c r="N103" t="str">
        <v>Sub-Saharan Africa</v>
      </c>
      <c r="O103" t="str">
        <v>Kenya</v>
      </c>
      <c r="P103" t="str">
        <v>Kenya tot</v>
      </c>
      <c r="Q103">
        <v>4.4000000000000004</v>
      </c>
      <c r="R103">
        <v>0.92</v>
      </c>
      <c r="S103">
        <v>0</v>
      </c>
      <c r="T103">
        <v>0.3</v>
      </c>
      <c r="U103">
        <v>41348</v>
      </c>
      <c r="V103">
        <v>0</v>
      </c>
      <c r="W103">
        <v>365</v>
      </c>
      <c r="X103">
        <v>0</v>
      </c>
      <c r="Y103">
        <v>15092020</v>
      </c>
      <c r="Z103">
        <v>1</v>
      </c>
      <c r="AA103">
        <v>1</v>
      </c>
      <c r="AB103">
        <v>0</v>
      </c>
      <c r="AC103">
        <v>0</v>
      </c>
      <c r="AD103">
        <v>0</v>
      </c>
      <c r="AE103">
        <v>0</v>
      </c>
      <c r="AF103">
        <v>0</v>
      </c>
      <c r="AG103">
        <v>0</v>
      </c>
      <c r="AH103">
        <v>0</v>
      </c>
      <c r="AI103">
        <v>0</v>
      </c>
      <c r="AJ103">
        <v>0</v>
      </c>
      <c r="AK103">
        <v>0</v>
      </c>
      <c r="AL103">
        <v>0</v>
      </c>
      <c r="AM103">
        <v>0</v>
      </c>
      <c r="AN103">
        <v>6.972022777915325</v>
      </c>
      <c r="AO103">
        <v>0.15528596187175042</v>
      </c>
      <c r="AP103">
        <v>0</v>
      </c>
      <c r="AQ103">
        <v>0</v>
      </c>
      <c r="AR103">
        <v>0</v>
      </c>
      <c r="AS103">
        <v>0</v>
      </c>
      <c r="AT103">
        <v>0</v>
      </c>
      <c r="AU103">
        <v>0</v>
      </c>
      <c r="AV103">
        <v>0</v>
      </c>
      <c r="AW103">
        <v>0</v>
      </c>
      <c r="AX103">
        <v>0</v>
      </c>
      <c r="AY103">
        <v>0</v>
      </c>
      <c r="AZ103">
        <v>0</v>
      </c>
      <c r="BA103">
        <v>0</v>
      </c>
      <c r="BB103">
        <v>0</v>
      </c>
      <c r="BC103">
        <v>0</v>
      </c>
      <c r="BD103">
        <v>0.2</v>
      </c>
      <c r="BE103">
        <v>0.2</v>
      </c>
      <c r="BF103">
        <v>0</v>
      </c>
      <c r="BG103">
        <v>0</v>
      </c>
      <c r="BH103">
        <v>0</v>
      </c>
      <c r="BI103">
        <v>0</v>
      </c>
      <c r="BJ103">
        <v>0</v>
      </c>
      <c r="BK103">
        <v>0</v>
      </c>
      <c r="BL103">
        <v>0</v>
      </c>
      <c r="BM103">
        <v>0</v>
      </c>
      <c r="BN103">
        <v>0</v>
      </c>
      <c r="BO103">
        <v>0</v>
      </c>
      <c r="BP103">
        <v>0</v>
      </c>
      <c r="BQ103">
        <v>0</v>
      </c>
      <c r="BR103">
        <v>1.5599999999999999E-2</v>
      </c>
      <c r="BS103">
        <v>1.5599999999999999E-2</v>
      </c>
      <c r="BT103">
        <v>0</v>
      </c>
      <c r="BU103">
        <v>0</v>
      </c>
      <c r="BV103">
        <v>0</v>
      </c>
      <c r="BW103">
        <v>0</v>
      </c>
      <c r="BX103">
        <v>63.7</v>
      </c>
      <c r="BY103">
        <v>63.7</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0.94602904309162306</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0.6</v>
      </c>
      <c r="GZ103">
        <v>0</v>
      </c>
      <c r="HA103">
        <v>0</v>
      </c>
      <c r="HB103">
        <v>0</v>
      </c>
      <c r="HC103">
        <v>0</v>
      </c>
      <c r="HD103">
        <v>0</v>
      </c>
      <c r="HE103">
        <v>0</v>
      </c>
      <c r="HF103">
        <v>0</v>
      </c>
      <c r="HG103">
        <v>0</v>
      </c>
      <c r="HH103">
        <v>0</v>
      </c>
      <c r="HI103">
        <v>0</v>
      </c>
      <c r="HJ103">
        <v>0</v>
      </c>
      <c r="HK103">
        <v>0</v>
      </c>
      <c r="HL103">
        <v>0</v>
      </c>
      <c r="HM103">
        <v>2.41E-2</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1</v>
      </c>
      <c r="LJ103">
        <v>0.73839999999999995</v>
      </c>
      <c r="LK103">
        <v>0</v>
      </c>
      <c r="LL103">
        <v>0</v>
      </c>
      <c r="LM103">
        <v>1</v>
      </c>
      <c r="LN103">
        <v>0.95</v>
      </c>
      <c r="LO103">
        <v>0</v>
      </c>
      <c r="LP103">
        <v>1</v>
      </c>
      <c r="LQ103">
        <v>0.78</v>
      </c>
      <c r="LR103">
        <v>0</v>
      </c>
      <c r="LS103">
        <v>9.2999999999999999E-2</v>
      </c>
      <c r="LT103">
        <v>0</v>
      </c>
    </row>
    <row r="104" spans="1:332">
      <c r="A104" t="str">
        <v>CDM AMS-I-E</v>
      </c>
      <c r="B104" t="str">
        <v>AMS-I-E. ver. 9</v>
      </c>
      <c r="C104">
        <v>10476</v>
      </c>
      <c r="D104" t="str">
        <v>PoA 10476 CPA1</v>
      </c>
      <c r="E104" t="str">
        <v>MR2</v>
      </c>
      <c r="F104" t="str">
        <v>Commercial (2019)</v>
      </c>
      <c r="G104">
        <v>1902</v>
      </c>
      <c r="H104" t="str">
        <v>ethanol</v>
      </c>
      <c r="I104">
        <v>1902</v>
      </c>
      <c r="J104">
        <v>5.5290697674418601</v>
      </c>
      <c r="K104">
        <v>0</v>
      </c>
      <c r="L104" t="str">
        <v>cdm_imp_ethanol</v>
      </c>
      <c r="M104">
        <v>1</v>
      </c>
      <c r="N104" t="str">
        <v>Sub-Saharan Africa</v>
      </c>
      <c r="O104" t="str">
        <v>Kenya</v>
      </c>
      <c r="P104" t="str">
        <v>Kenya tot</v>
      </c>
      <c r="Q104">
        <v>4.4000000000000004</v>
      </c>
      <c r="R104">
        <v>0.92</v>
      </c>
      <c r="S104">
        <v>0</v>
      </c>
      <c r="T104">
        <v>0.3</v>
      </c>
      <c r="U104">
        <v>344</v>
      </c>
      <c r="V104">
        <v>0</v>
      </c>
      <c r="W104">
        <v>365</v>
      </c>
      <c r="X104">
        <v>0</v>
      </c>
      <c r="Y104">
        <v>125560</v>
      </c>
      <c r="Z104">
        <v>1</v>
      </c>
      <c r="AA104">
        <v>0</v>
      </c>
      <c r="AB104">
        <v>0</v>
      </c>
      <c r="AC104">
        <v>0</v>
      </c>
      <c r="AD104">
        <v>0</v>
      </c>
      <c r="AE104">
        <v>0</v>
      </c>
      <c r="AF104">
        <v>0</v>
      </c>
      <c r="AG104">
        <v>0</v>
      </c>
      <c r="AH104">
        <v>0</v>
      </c>
      <c r="AI104">
        <v>0</v>
      </c>
      <c r="AJ104">
        <v>0</v>
      </c>
      <c r="AK104">
        <v>0</v>
      </c>
      <c r="AL104">
        <v>0</v>
      </c>
      <c r="AM104">
        <v>0</v>
      </c>
      <c r="AN104">
        <v>7.5213675213675213</v>
      </c>
      <c r="AO104">
        <v>0</v>
      </c>
      <c r="AP104">
        <v>0</v>
      </c>
      <c r="AQ104">
        <v>0</v>
      </c>
      <c r="AR104">
        <v>0</v>
      </c>
      <c r="AS104">
        <v>0</v>
      </c>
      <c r="AT104">
        <v>0</v>
      </c>
      <c r="AU104">
        <v>0</v>
      </c>
      <c r="AV104">
        <v>0</v>
      </c>
      <c r="AW104">
        <v>0</v>
      </c>
      <c r="AX104">
        <v>0</v>
      </c>
      <c r="AY104">
        <v>0</v>
      </c>
      <c r="AZ104">
        <v>0</v>
      </c>
      <c r="BA104">
        <v>0</v>
      </c>
      <c r="BB104">
        <v>0</v>
      </c>
      <c r="BC104">
        <v>0</v>
      </c>
      <c r="BD104">
        <v>0.2</v>
      </c>
      <c r="BE104">
        <v>0</v>
      </c>
      <c r="BF104">
        <v>0</v>
      </c>
      <c r="BG104">
        <v>0</v>
      </c>
      <c r="BH104">
        <v>0</v>
      </c>
      <c r="BI104">
        <v>0</v>
      </c>
      <c r="BJ104">
        <v>0</v>
      </c>
      <c r="BK104">
        <v>0</v>
      </c>
      <c r="BL104">
        <v>0</v>
      </c>
      <c r="BM104">
        <v>0</v>
      </c>
      <c r="BN104">
        <v>0</v>
      </c>
      <c r="BO104">
        <v>0</v>
      </c>
      <c r="BP104">
        <v>0</v>
      </c>
      <c r="BQ104">
        <v>0</v>
      </c>
      <c r="BR104">
        <v>1.5599999999999999E-2</v>
      </c>
      <c r="BS104">
        <v>0</v>
      </c>
      <c r="BT104">
        <v>0</v>
      </c>
      <c r="BU104">
        <v>0</v>
      </c>
      <c r="BV104">
        <v>0</v>
      </c>
      <c r="BW104">
        <v>0</v>
      </c>
      <c r="BX104">
        <v>63.7</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1</v>
      </c>
      <c r="FW104">
        <v>0</v>
      </c>
      <c r="FX104">
        <v>0</v>
      </c>
      <c r="FY104">
        <v>0</v>
      </c>
      <c r="FZ104">
        <v>0</v>
      </c>
      <c r="GA104">
        <v>0</v>
      </c>
      <c r="GB104">
        <v>0</v>
      </c>
      <c r="GC104">
        <v>1.68</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0.6</v>
      </c>
      <c r="GZ104">
        <v>0</v>
      </c>
      <c r="HA104">
        <v>0</v>
      </c>
      <c r="HB104">
        <v>0</v>
      </c>
      <c r="HC104">
        <v>0</v>
      </c>
      <c r="HD104">
        <v>0</v>
      </c>
      <c r="HE104">
        <v>0</v>
      </c>
      <c r="HF104">
        <v>0</v>
      </c>
      <c r="HG104">
        <v>0</v>
      </c>
      <c r="HH104">
        <v>0</v>
      </c>
      <c r="HI104">
        <v>0</v>
      </c>
      <c r="HJ104">
        <v>0</v>
      </c>
      <c r="HK104">
        <v>0</v>
      </c>
      <c r="HL104">
        <v>0</v>
      </c>
      <c r="HM104">
        <v>2.41E-2</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1</v>
      </c>
      <c r="LJ104">
        <v>0.85740000000000005</v>
      </c>
      <c r="LK104">
        <v>0</v>
      </c>
      <c r="LL104">
        <v>0</v>
      </c>
      <c r="LM104">
        <v>1</v>
      </c>
      <c r="LN104">
        <v>0.95</v>
      </c>
      <c r="LO104">
        <v>0</v>
      </c>
      <c r="LP104">
        <v>1</v>
      </c>
      <c r="LQ104">
        <v>0.78</v>
      </c>
      <c r="LR104">
        <v>0</v>
      </c>
      <c r="LS104">
        <v>0</v>
      </c>
      <c r="LT104">
        <v>0</v>
      </c>
    </row>
    <row r="105" spans="1:332">
      <c r="A105" t="str">
        <v>CDM AMS II.G</v>
      </c>
      <c r="B105" t="str">
        <v>AMS II.G. ver. 12</v>
      </c>
      <c r="C105">
        <v>9956</v>
      </c>
      <c r="D105" t="str">
        <v>PoA 9956 CPA45</v>
      </c>
      <c r="E105" t="str">
        <v>MR3</v>
      </c>
      <c r="F105" t="str">
        <v>Domestic (2020)</v>
      </c>
      <c r="G105">
        <v>7312</v>
      </c>
      <c r="H105" t="str">
        <v>firewood</v>
      </c>
      <c r="I105">
        <v>7312</v>
      </c>
      <c r="J105">
        <v>0.78036286019210244</v>
      </c>
      <c r="K105">
        <v>0</v>
      </c>
      <c r="L105" t="str">
        <v>cdm_imp_firewood</v>
      </c>
      <c r="M105">
        <v>1</v>
      </c>
      <c r="N105" t="str">
        <v>Sub-Saharan Africa</v>
      </c>
      <c r="O105" t="str">
        <v>Uganda</v>
      </c>
      <c r="P105" t="str">
        <v>Uganda tot</v>
      </c>
      <c r="Q105">
        <v>4.9000000000000004</v>
      </c>
      <c r="R105">
        <v>0.82</v>
      </c>
      <c r="S105">
        <v>0</v>
      </c>
      <c r="T105">
        <v>0.35</v>
      </c>
      <c r="U105">
        <v>9370</v>
      </c>
      <c r="V105">
        <v>0</v>
      </c>
      <c r="W105">
        <v>153</v>
      </c>
      <c r="X105">
        <v>0</v>
      </c>
      <c r="Y105">
        <v>1433610</v>
      </c>
      <c r="Z105">
        <v>1</v>
      </c>
      <c r="AA105">
        <v>0</v>
      </c>
      <c r="AB105">
        <v>0</v>
      </c>
      <c r="AC105">
        <v>0</v>
      </c>
      <c r="AD105">
        <v>0</v>
      </c>
      <c r="AE105">
        <v>0</v>
      </c>
      <c r="AF105">
        <v>0</v>
      </c>
      <c r="AG105">
        <v>0</v>
      </c>
      <c r="AH105">
        <v>0</v>
      </c>
      <c r="AI105">
        <v>0</v>
      </c>
      <c r="AJ105">
        <v>0</v>
      </c>
      <c r="AK105">
        <v>0</v>
      </c>
      <c r="AL105">
        <v>0</v>
      </c>
      <c r="AM105">
        <v>0</v>
      </c>
      <c r="AN105">
        <v>8.3760683760683765</v>
      </c>
      <c r="AO105">
        <v>0</v>
      </c>
      <c r="AP105">
        <v>0</v>
      </c>
      <c r="AQ105">
        <v>0</v>
      </c>
      <c r="AR105">
        <v>0</v>
      </c>
      <c r="AS105">
        <v>0</v>
      </c>
      <c r="AT105">
        <v>0</v>
      </c>
      <c r="AU105">
        <v>0</v>
      </c>
      <c r="AV105">
        <v>0</v>
      </c>
      <c r="AW105">
        <v>0</v>
      </c>
      <c r="AX105">
        <v>0</v>
      </c>
      <c r="AY105">
        <v>0</v>
      </c>
      <c r="AZ105">
        <v>0</v>
      </c>
      <c r="BA105">
        <v>0</v>
      </c>
      <c r="BB105">
        <v>0</v>
      </c>
      <c r="BC105">
        <v>0</v>
      </c>
      <c r="BD105">
        <v>0.1143</v>
      </c>
      <c r="BE105">
        <v>0</v>
      </c>
      <c r="BF105">
        <v>0</v>
      </c>
      <c r="BG105">
        <v>0</v>
      </c>
      <c r="BH105">
        <v>0</v>
      </c>
      <c r="BI105">
        <v>0</v>
      </c>
      <c r="BJ105">
        <v>0</v>
      </c>
      <c r="BK105">
        <v>0</v>
      </c>
      <c r="BL105">
        <v>0</v>
      </c>
      <c r="BM105">
        <v>0</v>
      </c>
      <c r="BN105">
        <v>0</v>
      </c>
      <c r="BO105">
        <v>0</v>
      </c>
      <c r="BP105">
        <v>0</v>
      </c>
      <c r="BQ105">
        <v>0</v>
      </c>
      <c r="BR105">
        <v>1.4999999999999999E-2</v>
      </c>
      <c r="BS105">
        <v>0</v>
      </c>
      <c r="BT105">
        <v>0</v>
      </c>
      <c r="BU105">
        <v>0</v>
      </c>
      <c r="BV105">
        <v>0</v>
      </c>
      <c r="BW105">
        <v>0</v>
      </c>
      <c r="BX105">
        <v>81.599999999999994</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0</v>
      </c>
      <c r="FT105">
        <v>0</v>
      </c>
      <c r="FU105">
        <v>0</v>
      </c>
      <c r="FV105">
        <v>0</v>
      </c>
      <c r="FW105">
        <v>0</v>
      </c>
      <c r="FX105">
        <v>0</v>
      </c>
      <c r="FY105">
        <v>4.4594811006005424</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0.34899999999999998</v>
      </c>
      <c r="GV105">
        <v>0</v>
      </c>
      <c r="GW105">
        <v>0</v>
      </c>
      <c r="GX105">
        <v>0</v>
      </c>
      <c r="GY105">
        <v>0</v>
      </c>
      <c r="GZ105">
        <v>0</v>
      </c>
      <c r="HA105">
        <v>0</v>
      </c>
      <c r="HB105">
        <v>0</v>
      </c>
      <c r="HC105">
        <v>0</v>
      </c>
      <c r="HD105">
        <v>0</v>
      </c>
      <c r="HE105">
        <v>0</v>
      </c>
      <c r="HF105">
        <v>0</v>
      </c>
      <c r="HG105">
        <v>0</v>
      </c>
      <c r="HH105">
        <v>0</v>
      </c>
      <c r="HI105">
        <v>1.4999999999999999E-2</v>
      </c>
      <c r="HJ105">
        <v>0</v>
      </c>
      <c r="HK105">
        <v>0</v>
      </c>
      <c r="HL105">
        <v>0</v>
      </c>
      <c r="HM105">
        <v>0</v>
      </c>
      <c r="HN105">
        <v>0</v>
      </c>
      <c r="HO105">
        <v>81.599999999999994</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0.9365</v>
      </c>
      <c r="LJ105">
        <v>0.68149447554213727</v>
      </c>
      <c r="LK105">
        <v>0</v>
      </c>
      <c r="LL105">
        <v>0</v>
      </c>
      <c r="LM105">
        <v>1</v>
      </c>
      <c r="LN105">
        <v>0.95</v>
      </c>
      <c r="LO105">
        <v>0</v>
      </c>
      <c r="LP105">
        <v>1</v>
      </c>
      <c r="LQ105">
        <v>0.78</v>
      </c>
      <c r="LR105">
        <v>0</v>
      </c>
      <c r="LS105">
        <v>8.4507042253521125E-2</v>
      </c>
      <c r="LT105">
        <v>0</v>
      </c>
    </row>
    <row r="106" spans="1:332">
      <c r="A106" t="str">
        <v>CDM AMS II.G</v>
      </c>
      <c r="B106" t="str">
        <v>AMS II.G. ver. 12</v>
      </c>
      <c r="C106">
        <v>9956</v>
      </c>
      <c r="D106" t="str">
        <v>PoA 9956 CPA44</v>
      </c>
      <c r="E106" t="str">
        <v>MR3</v>
      </c>
      <c r="F106" t="str">
        <v>Domestic (2020)</v>
      </c>
      <c r="G106">
        <v>7640</v>
      </c>
      <c r="H106" t="str">
        <v>firewood</v>
      </c>
      <c r="I106">
        <v>7640</v>
      </c>
      <c r="J106">
        <v>0.81545522467712672</v>
      </c>
      <c r="K106">
        <v>0</v>
      </c>
      <c r="L106" t="str">
        <v>cdm_imp_firewood</v>
      </c>
      <c r="M106">
        <v>1</v>
      </c>
      <c r="N106" t="str">
        <v>Sub-Saharan Africa</v>
      </c>
      <c r="O106" t="str">
        <v>Uganda</v>
      </c>
      <c r="P106" t="str">
        <v>Uganda tot</v>
      </c>
      <c r="Q106">
        <v>4.9000000000000004</v>
      </c>
      <c r="R106">
        <v>0.82</v>
      </c>
      <c r="S106">
        <v>0</v>
      </c>
      <c r="T106">
        <v>0.35</v>
      </c>
      <c r="U106">
        <v>9369</v>
      </c>
      <c r="V106">
        <v>0</v>
      </c>
      <c r="W106">
        <v>153</v>
      </c>
      <c r="X106">
        <v>0</v>
      </c>
      <c r="Y106">
        <v>1433457</v>
      </c>
      <c r="Z106">
        <v>1</v>
      </c>
      <c r="AA106">
        <v>0</v>
      </c>
      <c r="AB106">
        <v>0</v>
      </c>
      <c r="AC106">
        <v>0</v>
      </c>
      <c r="AD106">
        <v>0</v>
      </c>
      <c r="AE106">
        <v>0</v>
      </c>
      <c r="AF106">
        <v>0</v>
      </c>
      <c r="AG106">
        <v>0</v>
      </c>
      <c r="AH106">
        <v>0</v>
      </c>
      <c r="AI106">
        <v>0</v>
      </c>
      <c r="AJ106">
        <v>0</v>
      </c>
      <c r="AK106">
        <v>0</v>
      </c>
      <c r="AL106">
        <v>0</v>
      </c>
      <c r="AM106">
        <v>0</v>
      </c>
      <c r="AN106">
        <v>8.3760683760683765</v>
      </c>
      <c r="AO106">
        <v>0</v>
      </c>
      <c r="AP106">
        <v>0</v>
      </c>
      <c r="AQ106">
        <v>0</v>
      </c>
      <c r="AR106">
        <v>0</v>
      </c>
      <c r="AS106">
        <v>0</v>
      </c>
      <c r="AT106">
        <v>0</v>
      </c>
      <c r="AU106">
        <v>0</v>
      </c>
      <c r="AV106">
        <v>0</v>
      </c>
      <c r="AW106">
        <v>0</v>
      </c>
      <c r="AX106">
        <v>0</v>
      </c>
      <c r="AY106">
        <v>0</v>
      </c>
      <c r="AZ106">
        <v>0</v>
      </c>
      <c r="BA106">
        <v>0</v>
      </c>
      <c r="BB106">
        <v>0</v>
      </c>
      <c r="BC106">
        <v>0</v>
      </c>
      <c r="BD106">
        <v>0.1143</v>
      </c>
      <c r="BE106">
        <v>0</v>
      </c>
      <c r="BF106">
        <v>0</v>
      </c>
      <c r="BG106">
        <v>0</v>
      </c>
      <c r="BH106">
        <v>0</v>
      </c>
      <c r="BI106">
        <v>0</v>
      </c>
      <c r="BJ106">
        <v>0</v>
      </c>
      <c r="BK106">
        <v>0</v>
      </c>
      <c r="BL106">
        <v>0</v>
      </c>
      <c r="BM106">
        <v>0</v>
      </c>
      <c r="BN106">
        <v>0</v>
      </c>
      <c r="BO106">
        <v>0</v>
      </c>
      <c r="BP106">
        <v>0</v>
      </c>
      <c r="BQ106">
        <v>0</v>
      </c>
      <c r="BR106">
        <v>1.4999999999999999E-2</v>
      </c>
      <c r="BS106">
        <v>0</v>
      </c>
      <c r="BT106">
        <v>0</v>
      </c>
      <c r="BU106">
        <v>0</v>
      </c>
      <c r="BV106">
        <v>0</v>
      </c>
      <c r="BW106">
        <v>0</v>
      </c>
      <c r="BX106">
        <v>81.599999999999994</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1</v>
      </c>
      <c r="FS106">
        <v>0</v>
      </c>
      <c r="FT106">
        <v>0</v>
      </c>
      <c r="FU106">
        <v>0</v>
      </c>
      <c r="FV106">
        <v>0</v>
      </c>
      <c r="FW106">
        <v>0</v>
      </c>
      <c r="FX106">
        <v>0</v>
      </c>
      <c r="FY106">
        <v>4.4594811006005424</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0.34899999999999998</v>
      </c>
      <c r="GV106">
        <v>0</v>
      </c>
      <c r="GW106">
        <v>0</v>
      </c>
      <c r="GX106">
        <v>0</v>
      </c>
      <c r="GY106">
        <v>0</v>
      </c>
      <c r="GZ106">
        <v>0</v>
      </c>
      <c r="HA106">
        <v>0</v>
      </c>
      <c r="HB106">
        <v>0</v>
      </c>
      <c r="HC106">
        <v>0</v>
      </c>
      <c r="HD106">
        <v>0</v>
      </c>
      <c r="HE106">
        <v>0</v>
      </c>
      <c r="HF106">
        <v>0</v>
      </c>
      <c r="HG106">
        <v>0</v>
      </c>
      <c r="HH106">
        <v>0</v>
      </c>
      <c r="HI106">
        <v>1.4999999999999999E-2</v>
      </c>
      <c r="HJ106">
        <v>0</v>
      </c>
      <c r="HK106">
        <v>0</v>
      </c>
      <c r="HL106">
        <v>0</v>
      </c>
      <c r="HM106">
        <v>0</v>
      </c>
      <c r="HN106">
        <v>0</v>
      </c>
      <c r="HO106">
        <v>81.599999999999994</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0.9365</v>
      </c>
      <c r="LJ106">
        <v>0.71207749704218293</v>
      </c>
      <c r="LK106">
        <v>0</v>
      </c>
      <c r="LL106">
        <v>0</v>
      </c>
      <c r="LM106">
        <v>1</v>
      </c>
      <c r="LN106">
        <v>0.95</v>
      </c>
      <c r="LO106">
        <v>0</v>
      </c>
      <c r="LP106">
        <v>1</v>
      </c>
      <c r="LQ106">
        <v>0.78</v>
      </c>
      <c r="LR106">
        <v>0</v>
      </c>
      <c r="LS106">
        <v>8.4507042253521125E-2</v>
      </c>
      <c r="LT106">
        <v>0</v>
      </c>
    </row>
    <row r="107" spans="1:332">
      <c r="A107" t="str">
        <v>CDM AMS II.G</v>
      </c>
      <c r="B107" t="str">
        <v>AMS II.G. ver. 12</v>
      </c>
      <c r="C107">
        <v>9956</v>
      </c>
      <c r="D107" t="str">
        <v>PoA 9956 CPA43</v>
      </c>
      <c r="E107" t="str">
        <v>MR3</v>
      </c>
      <c r="F107" t="str">
        <v>Domestic (2020)</v>
      </c>
      <c r="G107">
        <v>7956</v>
      </c>
      <c r="H107" t="str">
        <v>firewood</v>
      </c>
      <c r="I107">
        <v>7956</v>
      </c>
      <c r="J107">
        <v>0.84918347742555234</v>
      </c>
      <c r="K107">
        <v>0</v>
      </c>
      <c r="L107" t="str">
        <v>cdm_imp_firewood</v>
      </c>
      <c r="M107">
        <v>1</v>
      </c>
      <c r="N107" t="str">
        <v>Sub-Saharan Africa</v>
      </c>
      <c r="O107" t="str">
        <v>Uganda</v>
      </c>
      <c r="P107" t="str">
        <v>Uganda tot</v>
      </c>
      <c r="Q107">
        <v>4.9000000000000004</v>
      </c>
      <c r="R107">
        <v>0.82</v>
      </c>
      <c r="S107">
        <v>0</v>
      </c>
      <c r="T107">
        <v>0.35</v>
      </c>
      <c r="U107">
        <v>9369</v>
      </c>
      <c r="V107">
        <v>0</v>
      </c>
      <c r="W107">
        <v>153</v>
      </c>
      <c r="X107">
        <v>0</v>
      </c>
      <c r="Y107">
        <v>1433457</v>
      </c>
      <c r="Z107">
        <v>1</v>
      </c>
      <c r="AA107">
        <v>0</v>
      </c>
      <c r="AB107">
        <v>0</v>
      </c>
      <c r="AC107">
        <v>0</v>
      </c>
      <c r="AD107">
        <v>0</v>
      </c>
      <c r="AE107">
        <v>0</v>
      </c>
      <c r="AF107">
        <v>0</v>
      </c>
      <c r="AG107">
        <v>0</v>
      </c>
      <c r="AH107">
        <v>0</v>
      </c>
      <c r="AI107">
        <v>0</v>
      </c>
      <c r="AJ107">
        <v>0</v>
      </c>
      <c r="AK107">
        <v>0</v>
      </c>
      <c r="AL107">
        <v>0</v>
      </c>
      <c r="AM107">
        <v>0</v>
      </c>
      <c r="AN107">
        <v>8.3760683760683765</v>
      </c>
      <c r="AO107">
        <v>0</v>
      </c>
      <c r="AP107">
        <v>0</v>
      </c>
      <c r="AQ107">
        <v>0</v>
      </c>
      <c r="AR107">
        <v>0</v>
      </c>
      <c r="AS107">
        <v>0</v>
      </c>
      <c r="AT107">
        <v>0</v>
      </c>
      <c r="AU107">
        <v>0</v>
      </c>
      <c r="AV107">
        <v>0</v>
      </c>
      <c r="AW107">
        <v>0</v>
      </c>
      <c r="AX107">
        <v>0</v>
      </c>
      <c r="AY107">
        <v>0</v>
      </c>
      <c r="AZ107">
        <v>0</v>
      </c>
      <c r="BA107">
        <v>0</v>
      </c>
      <c r="BB107">
        <v>0</v>
      </c>
      <c r="BC107">
        <v>0</v>
      </c>
      <c r="BD107">
        <v>0.1143</v>
      </c>
      <c r="BE107">
        <v>0</v>
      </c>
      <c r="BF107">
        <v>0</v>
      </c>
      <c r="BG107">
        <v>0</v>
      </c>
      <c r="BH107">
        <v>0</v>
      </c>
      <c r="BI107">
        <v>0</v>
      </c>
      <c r="BJ107">
        <v>0</v>
      </c>
      <c r="BK107">
        <v>0</v>
      </c>
      <c r="BL107">
        <v>0</v>
      </c>
      <c r="BM107">
        <v>0</v>
      </c>
      <c r="BN107">
        <v>0</v>
      </c>
      <c r="BO107">
        <v>0</v>
      </c>
      <c r="BP107">
        <v>0</v>
      </c>
      <c r="BQ107">
        <v>0</v>
      </c>
      <c r="BR107">
        <v>1.4999999999999999E-2</v>
      </c>
      <c r="BS107">
        <v>0</v>
      </c>
      <c r="BT107">
        <v>0</v>
      </c>
      <c r="BU107">
        <v>0</v>
      </c>
      <c r="BV107">
        <v>0</v>
      </c>
      <c r="BW107">
        <v>0</v>
      </c>
      <c r="BX107">
        <v>81.599999999999994</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1</v>
      </c>
      <c r="FS107">
        <v>0</v>
      </c>
      <c r="FT107">
        <v>0</v>
      </c>
      <c r="FU107">
        <v>0</v>
      </c>
      <c r="FV107">
        <v>0</v>
      </c>
      <c r="FW107">
        <v>0</v>
      </c>
      <c r="FX107">
        <v>0</v>
      </c>
      <c r="FY107">
        <v>4.4594811006005424</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0.34899999999999998</v>
      </c>
      <c r="GV107">
        <v>0</v>
      </c>
      <c r="GW107">
        <v>0</v>
      </c>
      <c r="GX107">
        <v>0</v>
      </c>
      <c r="GY107">
        <v>0</v>
      </c>
      <c r="GZ107">
        <v>0</v>
      </c>
      <c r="HA107">
        <v>0</v>
      </c>
      <c r="HB107">
        <v>0</v>
      </c>
      <c r="HC107">
        <v>0</v>
      </c>
      <c r="HD107">
        <v>0</v>
      </c>
      <c r="HE107">
        <v>0</v>
      </c>
      <c r="HF107">
        <v>0</v>
      </c>
      <c r="HG107">
        <v>0</v>
      </c>
      <c r="HH107">
        <v>0</v>
      </c>
      <c r="HI107">
        <v>1.4999999999999999E-2</v>
      </c>
      <c r="HJ107">
        <v>0</v>
      </c>
      <c r="HK107">
        <v>0</v>
      </c>
      <c r="HL107">
        <v>0</v>
      </c>
      <c r="HM107">
        <v>0</v>
      </c>
      <c r="HN107">
        <v>0</v>
      </c>
      <c r="HO107">
        <v>81.599999999999994</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0.9365</v>
      </c>
      <c r="LJ107">
        <v>0.74158387234230061</v>
      </c>
      <c r="LK107">
        <v>0</v>
      </c>
      <c r="LL107">
        <v>0</v>
      </c>
      <c r="LM107">
        <v>1</v>
      </c>
      <c r="LN107">
        <v>0.95</v>
      </c>
      <c r="LO107">
        <v>0</v>
      </c>
      <c r="LP107">
        <v>1</v>
      </c>
      <c r="LQ107">
        <v>0.78</v>
      </c>
      <c r="LR107">
        <v>0</v>
      </c>
      <c r="LS107">
        <v>8.4507042253521125E-2</v>
      </c>
      <c r="LT107">
        <v>0</v>
      </c>
    </row>
    <row r="108" spans="1:332">
      <c r="A108" t="str">
        <v>CDM AMS II.G</v>
      </c>
      <c r="B108" t="str">
        <v>AMS II.G. ver. 12</v>
      </c>
      <c r="C108">
        <v>9956</v>
      </c>
      <c r="D108" t="str">
        <v>PoA 9956 CPA42</v>
      </c>
      <c r="E108" t="str">
        <v>MR3</v>
      </c>
      <c r="F108" t="str">
        <v>Domestic (2020)</v>
      </c>
      <c r="G108">
        <v>8211</v>
      </c>
      <c r="H108" t="str">
        <v>firewood</v>
      </c>
      <c r="I108">
        <v>8211</v>
      </c>
      <c r="J108">
        <v>0.87640089657380726</v>
      </c>
      <c r="K108">
        <v>0</v>
      </c>
      <c r="L108" t="str">
        <v>cdm_imp_firewood</v>
      </c>
      <c r="M108">
        <v>1</v>
      </c>
      <c r="N108" t="str">
        <v>Sub-Saharan Africa</v>
      </c>
      <c r="O108" t="str">
        <v>Uganda</v>
      </c>
      <c r="P108" t="str">
        <v>Uganda tot</v>
      </c>
      <c r="Q108">
        <v>4.9000000000000004</v>
      </c>
      <c r="R108">
        <v>0.82</v>
      </c>
      <c r="S108">
        <v>0</v>
      </c>
      <c r="T108">
        <v>0.35</v>
      </c>
      <c r="U108">
        <v>9369</v>
      </c>
      <c r="V108">
        <v>0</v>
      </c>
      <c r="W108">
        <v>153</v>
      </c>
      <c r="X108">
        <v>0</v>
      </c>
      <c r="Y108">
        <v>1433457</v>
      </c>
      <c r="Z108">
        <v>1</v>
      </c>
      <c r="AA108">
        <v>0</v>
      </c>
      <c r="AB108">
        <v>0</v>
      </c>
      <c r="AC108">
        <v>0</v>
      </c>
      <c r="AD108">
        <v>0</v>
      </c>
      <c r="AE108">
        <v>0</v>
      </c>
      <c r="AF108">
        <v>0</v>
      </c>
      <c r="AG108">
        <v>0</v>
      </c>
      <c r="AH108">
        <v>0</v>
      </c>
      <c r="AI108">
        <v>0</v>
      </c>
      <c r="AJ108">
        <v>0</v>
      </c>
      <c r="AK108">
        <v>0</v>
      </c>
      <c r="AL108">
        <v>0</v>
      </c>
      <c r="AM108">
        <v>0</v>
      </c>
      <c r="AN108">
        <v>8.3760683760683765</v>
      </c>
      <c r="AO108">
        <v>0</v>
      </c>
      <c r="AP108">
        <v>0</v>
      </c>
      <c r="AQ108">
        <v>0</v>
      </c>
      <c r="AR108">
        <v>0</v>
      </c>
      <c r="AS108">
        <v>0</v>
      </c>
      <c r="AT108">
        <v>0</v>
      </c>
      <c r="AU108">
        <v>0</v>
      </c>
      <c r="AV108">
        <v>0</v>
      </c>
      <c r="AW108">
        <v>0</v>
      </c>
      <c r="AX108">
        <v>0</v>
      </c>
      <c r="AY108">
        <v>0</v>
      </c>
      <c r="AZ108">
        <v>0</v>
      </c>
      <c r="BA108">
        <v>0</v>
      </c>
      <c r="BB108">
        <v>0</v>
      </c>
      <c r="BC108">
        <v>0</v>
      </c>
      <c r="BD108">
        <v>0.1143</v>
      </c>
      <c r="BE108">
        <v>0</v>
      </c>
      <c r="BF108">
        <v>0</v>
      </c>
      <c r="BG108">
        <v>0</v>
      </c>
      <c r="BH108">
        <v>0</v>
      </c>
      <c r="BI108">
        <v>0</v>
      </c>
      <c r="BJ108">
        <v>0</v>
      </c>
      <c r="BK108">
        <v>0</v>
      </c>
      <c r="BL108">
        <v>0</v>
      </c>
      <c r="BM108">
        <v>0</v>
      </c>
      <c r="BN108">
        <v>0</v>
      </c>
      <c r="BO108">
        <v>0</v>
      </c>
      <c r="BP108">
        <v>0</v>
      </c>
      <c r="BQ108">
        <v>0</v>
      </c>
      <c r="BR108">
        <v>1.4999999999999999E-2</v>
      </c>
      <c r="BS108">
        <v>0</v>
      </c>
      <c r="BT108">
        <v>0</v>
      </c>
      <c r="BU108">
        <v>0</v>
      </c>
      <c r="BV108">
        <v>0</v>
      </c>
      <c r="BW108">
        <v>0</v>
      </c>
      <c r="BX108">
        <v>81.599999999999994</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0</v>
      </c>
      <c r="FT108">
        <v>0</v>
      </c>
      <c r="FU108">
        <v>0</v>
      </c>
      <c r="FV108">
        <v>0</v>
      </c>
      <c r="FW108">
        <v>0</v>
      </c>
      <c r="FX108">
        <v>0</v>
      </c>
      <c r="FY108">
        <v>4.4594811006005424</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0.34899999999999998</v>
      </c>
      <c r="GV108">
        <v>0</v>
      </c>
      <c r="GW108">
        <v>0</v>
      </c>
      <c r="GX108">
        <v>0</v>
      </c>
      <c r="GY108">
        <v>0</v>
      </c>
      <c r="GZ108">
        <v>0</v>
      </c>
      <c r="HA108">
        <v>0</v>
      </c>
      <c r="HB108">
        <v>0</v>
      </c>
      <c r="HC108">
        <v>0</v>
      </c>
      <c r="HD108">
        <v>0</v>
      </c>
      <c r="HE108">
        <v>0</v>
      </c>
      <c r="HF108">
        <v>0</v>
      </c>
      <c r="HG108">
        <v>0</v>
      </c>
      <c r="HH108">
        <v>0</v>
      </c>
      <c r="HI108">
        <v>1.4999999999999999E-2</v>
      </c>
      <c r="HJ108">
        <v>0</v>
      </c>
      <c r="HK108">
        <v>0</v>
      </c>
      <c r="HL108">
        <v>0</v>
      </c>
      <c r="HM108">
        <v>0</v>
      </c>
      <c r="HN108">
        <v>0</v>
      </c>
      <c r="HO108">
        <v>81.599999999999994</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0.9365</v>
      </c>
      <c r="LJ108">
        <v>0.76528595430258828</v>
      </c>
      <c r="LK108">
        <v>0</v>
      </c>
      <c r="LL108">
        <v>0</v>
      </c>
      <c r="LM108">
        <v>1</v>
      </c>
      <c r="LN108">
        <v>0.95</v>
      </c>
      <c r="LO108">
        <v>0</v>
      </c>
      <c r="LP108">
        <v>1</v>
      </c>
      <c r="LQ108">
        <v>0.78</v>
      </c>
      <c r="LR108">
        <v>0</v>
      </c>
      <c r="LS108">
        <v>8.4507042253521125E-2</v>
      </c>
      <c r="LT108">
        <v>0</v>
      </c>
    </row>
    <row r="109" spans="1:332">
      <c r="A109" t="str">
        <v>CDM AMS II.G</v>
      </c>
      <c r="B109" t="str">
        <v>AMS II.G. ver. 12</v>
      </c>
      <c r="C109">
        <v>9956</v>
      </c>
      <c r="D109" t="str">
        <v>PoA 9956 CPA41</v>
      </c>
      <c r="E109" t="str">
        <v>MR3</v>
      </c>
      <c r="F109" t="str">
        <v>Domestic (2020)</v>
      </c>
      <c r="G109">
        <v>8498</v>
      </c>
      <c r="H109" t="str">
        <v>firewood</v>
      </c>
      <c r="I109">
        <v>8498</v>
      </c>
      <c r="J109">
        <v>0.9070338349877255</v>
      </c>
      <c r="K109">
        <v>0</v>
      </c>
      <c r="L109" t="str">
        <v>cdm_imp_firewood</v>
      </c>
      <c r="M109">
        <v>1</v>
      </c>
      <c r="N109" t="str">
        <v>Sub-Saharan Africa</v>
      </c>
      <c r="O109" t="str">
        <v>Uganda</v>
      </c>
      <c r="P109" t="str">
        <v>Uganda tot</v>
      </c>
      <c r="Q109">
        <v>4.9000000000000004</v>
      </c>
      <c r="R109">
        <v>0.82</v>
      </c>
      <c r="S109">
        <v>0</v>
      </c>
      <c r="T109">
        <v>0.35</v>
      </c>
      <c r="U109">
        <v>9369</v>
      </c>
      <c r="V109">
        <v>0</v>
      </c>
      <c r="W109">
        <v>153</v>
      </c>
      <c r="X109">
        <v>0</v>
      </c>
      <c r="Y109">
        <v>1433457</v>
      </c>
      <c r="Z109">
        <v>1</v>
      </c>
      <c r="AA109">
        <v>0</v>
      </c>
      <c r="AB109">
        <v>0</v>
      </c>
      <c r="AC109">
        <v>0</v>
      </c>
      <c r="AD109">
        <v>0</v>
      </c>
      <c r="AE109">
        <v>0</v>
      </c>
      <c r="AF109">
        <v>0</v>
      </c>
      <c r="AG109">
        <v>0</v>
      </c>
      <c r="AH109">
        <v>0</v>
      </c>
      <c r="AI109">
        <v>0</v>
      </c>
      <c r="AJ109">
        <v>0</v>
      </c>
      <c r="AK109">
        <v>0</v>
      </c>
      <c r="AL109">
        <v>0</v>
      </c>
      <c r="AM109">
        <v>0</v>
      </c>
      <c r="AN109">
        <v>8.3760683760683765</v>
      </c>
      <c r="AO109">
        <v>0</v>
      </c>
      <c r="AP109">
        <v>0</v>
      </c>
      <c r="AQ109">
        <v>0</v>
      </c>
      <c r="AR109">
        <v>0</v>
      </c>
      <c r="AS109">
        <v>0</v>
      </c>
      <c r="AT109">
        <v>0</v>
      </c>
      <c r="AU109">
        <v>0</v>
      </c>
      <c r="AV109">
        <v>0</v>
      </c>
      <c r="AW109">
        <v>0</v>
      </c>
      <c r="AX109">
        <v>0</v>
      </c>
      <c r="AY109">
        <v>0</v>
      </c>
      <c r="AZ109">
        <v>0</v>
      </c>
      <c r="BA109">
        <v>0</v>
      </c>
      <c r="BB109">
        <v>0</v>
      </c>
      <c r="BC109">
        <v>0</v>
      </c>
      <c r="BD109">
        <v>0.1143</v>
      </c>
      <c r="BE109">
        <v>0</v>
      </c>
      <c r="BF109">
        <v>0</v>
      </c>
      <c r="BG109">
        <v>0</v>
      </c>
      <c r="BH109">
        <v>0</v>
      </c>
      <c r="BI109">
        <v>0</v>
      </c>
      <c r="BJ109">
        <v>0</v>
      </c>
      <c r="BK109">
        <v>0</v>
      </c>
      <c r="BL109">
        <v>0</v>
      </c>
      <c r="BM109">
        <v>0</v>
      </c>
      <c r="BN109">
        <v>0</v>
      </c>
      <c r="BO109">
        <v>0</v>
      </c>
      <c r="BP109">
        <v>0</v>
      </c>
      <c r="BQ109">
        <v>0</v>
      </c>
      <c r="BR109">
        <v>1.4999999999999999E-2</v>
      </c>
      <c r="BS109">
        <v>0</v>
      </c>
      <c r="BT109">
        <v>0</v>
      </c>
      <c r="BU109">
        <v>0</v>
      </c>
      <c r="BV109">
        <v>0</v>
      </c>
      <c r="BW109">
        <v>0</v>
      </c>
      <c r="BX109">
        <v>81.599999999999994</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0</v>
      </c>
      <c r="FV109">
        <v>0</v>
      </c>
      <c r="FW109">
        <v>0</v>
      </c>
      <c r="FX109">
        <v>0</v>
      </c>
      <c r="FY109">
        <v>4.4594811006005424</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0.34899999999999998</v>
      </c>
      <c r="GV109">
        <v>0</v>
      </c>
      <c r="GW109">
        <v>0</v>
      </c>
      <c r="GX109">
        <v>0</v>
      </c>
      <c r="GY109">
        <v>0</v>
      </c>
      <c r="GZ109">
        <v>0</v>
      </c>
      <c r="HA109">
        <v>0</v>
      </c>
      <c r="HB109">
        <v>0</v>
      </c>
      <c r="HC109">
        <v>0</v>
      </c>
      <c r="HD109">
        <v>0</v>
      </c>
      <c r="HE109">
        <v>0</v>
      </c>
      <c r="HF109">
        <v>0</v>
      </c>
      <c r="HG109">
        <v>0</v>
      </c>
      <c r="HH109">
        <v>0</v>
      </c>
      <c r="HI109">
        <v>1.4999999999999999E-2</v>
      </c>
      <c r="HJ109">
        <v>0</v>
      </c>
      <c r="HK109">
        <v>0</v>
      </c>
      <c r="HL109">
        <v>0</v>
      </c>
      <c r="HM109">
        <v>0</v>
      </c>
      <c r="HN109">
        <v>0</v>
      </c>
      <c r="HO109">
        <v>81.599999999999994</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0.9365</v>
      </c>
      <c r="LJ109">
        <v>0.79205263079265353</v>
      </c>
      <c r="LK109">
        <v>0</v>
      </c>
      <c r="LL109">
        <v>0</v>
      </c>
      <c r="LM109">
        <v>1</v>
      </c>
      <c r="LN109">
        <v>0.95</v>
      </c>
      <c r="LO109">
        <v>0</v>
      </c>
      <c r="LP109">
        <v>1</v>
      </c>
      <c r="LQ109">
        <v>0.78</v>
      </c>
      <c r="LR109">
        <v>0</v>
      </c>
      <c r="LS109">
        <v>8.4507042253521125E-2</v>
      </c>
      <c r="LT109">
        <v>0</v>
      </c>
    </row>
    <row r="110" spans="1:332">
      <c r="A110" t="str">
        <v>CDM AMS II.G</v>
      </c>
      <c r="B110" t="str">
        <v>AMS II.G. ver. 12</v>
      </c>
      <c r="C110">
        <v>9956</v>
      </c>
      <c r="D110" t="str">
        <v>PoA 9956 CPA40</v>
      </c>
      <c r="E110" t="str">
        <v>MR3</v>
      </c>
      <c r="F110" t="str">
        <v>Domestic (2020)</v>
      </c>
      <c r="G110">
        <v>8728</v>
      </c>
      <c r="H110" t="str">
        <v>firewood</v>
      </c>
      <c r="I110">
        <v>8728</v>
      </c>
      <c r="J110">
        <v>0.9315828797096809</v>
      </c>
      <c r="K110">
        <v>0</v>
      </c>
      <c r="L110" t="str">
        <v>cdm_imp_firewood</v>
      </c>
      <c r="M110">
        <v>1</v>
      </c>
      <c r="N110" t="str">
        <v>Sub-Saharan Africa</v>
      </c>
      <c r="O110" t="str">
        <v>Uganda</v>
      </c>
      <c r="P110" t="str">
        <v>Uganda tot</v>
      </c>
      <c r="Q110">
        <v>4.9000000000000004</v>
      </c>
      <c r="R110">
        <v>0.82</v>
      </c>
      <c r="S110">
        <v>0</v>
      </c>
      <c r="T110">
        <v>0.35</v>
      </c>
      <c r="U110">
        <v>9369</v>
      </c>
      <c r="V110">
        <v>0</v>
      </c>
      <c r="W110">
        <v>153</v>
      </c>
      <c r="X110">
        <v>0</v>
      </c>
      <c r="Y110">
        <v>1433457</v>
      </c>
      <c r="Z110">
        <v>1</v>
      </c>
      <c r="AA110">
        <v>0</v>
      </c>
      <c r="AB110">
        <v>0</v>
      </c>
      <c r="AC110">
        <v>0</v>
      </c>
      <c r="AD110">
        <v>0</v>
      </c>
      <c r="AE110">
        <v>0</v>
      </c>
      <c r="AF110">
        <v>0</v>
      </c>
      <c r="AG110">
        <v>0</v>
      </c>
      <c r="AH110">
        <v>0</v>
      </c>
      <c r="AI110">
        <v>0</v>
      </c>
      <c r="AJ110">
        <v>0</v>
      </c>
      <c r="AK110">
        <v>0</v>
      </c>
      <c r="AL110">
        <v>0</v>
      </c>
      <c r="AM110">
        <v>0</v>
      </c>
      <c r="AN110">
        <v>8.3760683760683765</v>
      </c>
      <c r="AO110">
        <v>0</v>
      </c>
      <c r="AP110">
        <v>0</v>
      </c>
      <c r="AQ110">
        <v>0</v>
      </c>
      <c r="AR110">
        <v>0</v>
      </c>
      <c r="AS110">
        <v>0</v>
      </c>
      <c r="AT110">
        <v>0</v>
      </c>
      <c r="AU110">
        <v>0</v>
      </c>
      <c r="AV110">
        <v>0</v>
      </c>
      <c r="AW110">
        <v>0</v>
      </c>
      <c r="AX110">
        <v>0</v>
      </c>
      <c r="AY110">
        <v>0</v>
      </c>
      <c r="AZ110">
        <v>0</v>
      </c>
      <c r="BA110">
        <v>0</v>
      </c>
      <c r="BB110">
        <v>0</v>
      </c>
      <c r="BC110">
        <v>0</v>
      </c>
      <c r="BD110">
        <v>0.1143</v>
      </c>
      <c r="BE110">
        <v>0</v>
      </c>
      <c r="BF110">
        <v>0</v>
      </c>
      <c r="BG110">
        <v>0</v>
      </c>
      <c r="BH110">
        <v>0</v>
      </c>
      <c r="BI110">
        <v>0</v>
      </c>
      <c r="BJ110">
        <v>0</v>
      </c>
      <c r="BK110">
        <v>0</v>
      </c>
      <c r="BL110">
        <v>0</v>
      </c>
      <c r="BM110">
        <v>0</v>
      </c>
      <c r="BN110">
        <v>0</v>
      </c>
      <c r="BO110">
        <v>0</v>
      </c>
      <c r="BP110">
        <v>0</v>
      </c>
      <c r="BQ110">
        <v>0</v>
      </c>
      <c r="BR110">
        <v>1.4999999999999999E-2</v>
      </c>
      <c r="BS110">
        <v>0</v>
      </c>
      <c r="BT110">
        <v>0</v>
      </c>
      <c r="BU110">
        <v>0</v>
      </c>
      <c r="BV110">
        <v>0</v>
      </c>
      <c r="BW110">
        <v>0</v>
      </c>
      <c r="BX110">
        <v>81.599999999999994</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4.4594811006005424</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0.34899999999999998</v>
      </c>
      <c r="GV110">
        <v>0</v>
      </c>
      <c r="GW110">
        <v>0</v>
      </c>
      <c r="GX110">
        <v>0</v>
      </c>
      <c r="GY110">
        <v>0</v>
      </c>
      <c r="GZ110">
        <v>0</v>
      </c>
      <c r="HA110">
        <v>0</v>
      </c>
      <c r="HB110">
        <v>0</v>
      </c>
      <c r="HC110">
        <v>0</v>
      </c>
      <c r="HD110">
        <v>0</v>
      </c>
      <c r="HE110">
        <v>0</v>
      </c>
      <c r="HF110">
        <v>0</v>
      </c>
      <c r="HG110">
        <v>0</v>
      </c>
      <c r="HH110">
        <v>0</v>
      </c>
      <c r="HI110">
        <v>1.4999999999999999E-2</v>
      </c>
      <c r="HJ110">
        <v>0</v>
      </c>
      <c r="HK110">
        <v>0</v>
      </c>
      <c r="HL110">
        <v>0</v>
      </c>
      <c r="HM110">
        <v>0</v>
      </c>
      <c r="HN110">
        <v>0</v>
      </c>
      <c r="HO110">
        <v>81.599999999999994</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0.9365</v>
      </c>
      <c r="LJ110">
        <v>0.81352079378923536</v>
      </c>
      <c r="LK110">
        <v>0</v>
      </c>
      <c r="LL110">
        <v>0</v>
      </c>
      <c r="LM110">
        <v>1</v>
      </c>
      <c r="LN110">
        <v>0.95</v>
      </c>
      <c r="LO110">
        <v>0</v>
      </c>
      <c r="LP110">
        <v>1</v>
      </c>
      <c r="LQ110">
        <v>0.78</v>
      </c>
      <c r="LR110">
        <v>0</v>
      </c>
      <c r="LS110">
        <v>8.4507042253521125E-2</v>
      </c>
      <c r="LT110">
        <v>0</v>
      </c>
    </row>
    <row r="111" spans="1:332">
      <c r="A111" t="str">
        <v>CDM AMS II.G</v>
      </c>
      <c r="B111" t="str">
        <v>AMS II.G. ver. 12</v>
      </c>
      <c r="C111">
        <v>9956</v>
      </c>
      <c r="D111" t="str">
        <v>PoA 9956 CPA39</v>
      </c>
      <c r="E111" t="str">
        <v>MR3</v>
      </c>
      <c r="F111" t="str">
        <v>Domestic (2020)</v>
      </c>
      <c r="G111">
        <v>9005</v>
      </c>
      <c r="H111" t="str">
        <v>firewood</v>
      </c>
      <c r="I111">
        <v>9005</v>
      </c>
      <c r="J111">
        <v>0.96114846835307932</v>
      </c>
      <c r="K111">
        <v>0</v>
      </c>
      <c r="L111" t="str">
        <v>cdm_imp_firewood</v>
      </c>
      <c r="M111">
        <v>1</v>
      </c>
      <c r="N111" t="str">
        <v>Sub-Saharan Africa</v>
      </c>
      <c r="O111" t="str">
        <v>Uganda</v>
      </c>
      <c r="P111" t="str">
        <v>Uganda tot</v>
      </c>
      <c r="Q111">
        <v>4.9000000000000004</v>
      </c>
      <c r="R111">
        <v>0.82</v>
      </c>
      <c r="S111">
        <v>0</v>
      </c>
      <c r="T111">
        <v>0.35</v>
      </c>
      <c r="U111">
        <v>9369</v>
      </c>
      <c r="V111">
        <v>0</v>
      </c>
      <c r="W111">
        <v>153</v>
      </c>
      <c r="X111">
        <v>0</v>
      </c>
      <c r="Y111">
        <v>1433457</v>
      </c>
      <c r="Z111">
        <v>1</v>
      </c>
      <c r="AA111">
        <v>0</v>
      </c>
      <c r="AB111">
        <v>0</v>
      </c>
      <c r="AC111">
        <v>0</v>
      </c>
      <c r="AD111">
        <v>0</v>
      </c>
      <c r="AE111">
        <v>0</v>
      </c>
      <c r="AF111">
        <v>0</v>
      </c>
      <c r="AG111">
        <v>0</v>
      </c>
      <c r="AH111">
        <v>0</v>
      </c>
      <c r="AI111">
        <v>0</v>
      </c>
      <c r="AJ111">
        <v>0</v>
      </c>
      <c r="AK111">
        <v>0</v>
      </c>
      <c r="AL111">
        <v>0</v>
      </c>
      <c r="AM111">
        <v>0</v>
      </c>
      <c r="AN111">
        <v>8.3760683760683765</v>
      </c>
      <c r="AO111">
        <v>0</v>
      </c>
      <c r="AP111">
        <v>0</v>
      </c>
      <c r="AQ111">
        <v>0</v>
      </c>
      <c r="AR111">
        <v>0</v>
      </c>
      <c r="AS111">
        <v>0</v>
      </c>
      <c r="AT111">
        <v>0</v>
      </c>
      <c r="AU111">
        <v>0</v>
      </c>
      <c r="AV111">
        <v>0</v>
      </c>
      <c r="AW111">
        <v>0</v>
      </c>
      <c r="AX111">
        <v>0</v>
      </c>
      <c r="AY111">
        <v>0</v>
      </c>
      <c r="AZ111">
        <v>0</v>
      </c>
      <c r="BA111">
        <v>0</v>
      </c>
      <c r="BB111">
        <v>0</v>
      </c>
      <c r="BC111">
        <v>0</v>
      </c>
      <c r="BD111">
        <v>0.1143</v>
      </c>
      <c r="BE111">
        <v>0</v>
      </c>
      <c r="BF111">
        <v>0</v>
      </c>
      <c r="BG111">
        <v>0</v>
      </c>
      <c r="BH111">
        <v>0</v>
      </c>
      <c r="BI111">
        <v>0</v>
      </c>
      <c r="BJ111">
        <v>0</v>
      </c>
      <c r="BK111">
        <v>0</v>
      </c>
      <c r="BL111">
        <v>0</v>
      </c>
      <c r="BM111">
        <v>0</v>
      </c>
      <c r="BN111">
        <v>0</v>
      </c>
      <c r="BO111">
        <v>0</v>
      </c>
      <c r="BP111">
        <v>0</v>
      </c>
      <c r="BQ111">
        <v>0</v>
      </c>
      <c r="BR111">
        <v>1.4999999999999999E-2</v>
      </c>
      <c r="BS111">
        <v>0</v>
      </c>
      <c r="BT111">
        <v>0</v>
      </c>
      <c r="BU111">
        <v>0</v>
      </c>
      <c r="BV111">
        <v>0</v>
      </c>
      <c r="BW111">
        <v>0</v>
      </c>
      <c r="BX111">
        <v>81.599999999999994</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0</v>
      </c>
      <c r="FT111">
        <v>0</v>
      </c>
      <c r="FU111">
        <v>0</v>
      </c>
      <c r="FV111">
        <v>0</v>
      </c>
      <c r="FW111">
        <v>0</v>
      </c>
      <c r="FX111">
        <v>0</v>
      </c>
      <c r="FY111">
        <v>4.4594811006005424</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0.34899999999999998</v>
      </c>
      <c r="GV111">
        <v>0</v>
      </c>
      <c r="GW111">
        <v>0</v>
      </c>
      <c r="GX111">
        <v>0</v>
      </c>
      <c r="GY111">
        <v>0</v>
      </c>
      <c r="GZ111">
        <v>0</v>
      </c>
      <c r="HA111">
        <v>0</v>
      </c>
      <c r="HB111">
        <v>0</v>
      </c>
      <c r="HC111">
        <v>0</v>
      </c>
      <c r="HD111">
        <v>0</v>
      </c>
      <c r="HE111">
        <v>0</v>
      </c>
      <c r="HF111">
        <v>0</v>
      </c>
      <c r="HG111">
        <v>0</v>
      </c>
      <c r="HH111">
        <v>0</v>
      </c>
      <c r="HI111">
        <v>1.4999999999999999E-2</v>
      </c>
      <c r="HJ111">
        <v>0</v>
      </c>
      <c r="HK111">
        <v>0</v>
      </c>
      <c r="HL111">
        <v>0</v>
      </c>
      <c r="HM111">
        <v>0</v>
      </c>
      <c r="HN111">
        <v>0</v>
      </c>
      <c r="HO111">
        <v>81.599999999999994</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0.9365</v>
      </c>
      <c r="LJ111">
        <v>0.83935869985994771</v>
      </c>
      <c r="LK111">
        <v>0</v>
      </c>
      <c r="LL111">
        <v>0</v>
      </c>
      <c r="LM111">
        <v>1</v>
      </c>
      <c r="LN111">
        <v>0.95</v>
      </c>
      <c r="LO111">
        <v>0</v>
      </c>
      <c r="LP111">
        <v>1</v>
      </c>
      <c r="LQ111">
        <v>0.78</v>
      </c>
      <c r="LR111">
        <v>0</v>
      </c>
      <c r="LS111">
        <v>8.4507042253521125E-2</v>
      </c>
      <c r="LT111">
        <v>0</v>
      </c>
    </row>
    <row r="112" spans="1:332">
      <c r="A112" t="str">
        <v>CDM AMS II.G</v>
      </c>
      <c r="B112" t="str">
        <v>AMS II.G. ver. 12</v>
      </c>
      <c r="C112">
        <v>9956</v>
      </c>
      <c r="D112" t="str">
        <v>PoA 9956 CPA38</v>
      </c>
      <c r="E112" t="str">
        <v>MR3</v>
      </c>
      <c r="F112" t="str">
        <v>Domestic (2020)</v>
      </c>
      <c r="G112">
        <v>9253</v>
      </c>
      <c r="H112" t="str">
        <v>firewood</v>
      </c>
      <c r="I112">
        <v>9253</v>
      </c>
      <c r="J112">
        <v>0.98761874266197036</v>
      </c>
      <c r="K112">
        <v>0</v>
      </c>
      <c r="L112" t="str">
        <v>cdm_imp_firewood</v>
      </c>
      <c r="M112">
        <v>1</v>
      </c>
      <c r="N112" t="str">
        <v>Sub-Saharan Africa</v>
      </c>
      <c r="O112" t="str">
        <v>Uganda</v>
      </c>
      <c r="P112" t="str">
        <v>Uganda tot</v>
      </c>
      <c r="Q112">
        <v>4.9000000000000004</v>
      </c>
      <c r="R112">
        <v>0.82</v>
      </c>
      <c r="S112">
        <v>0</v>
      </c>
      <c r="T112">
        <v>0.35</v>
      </c>
      <c r="U112">
        <v>9369</v>
      </c>
      <c r="V112">
        <v>0</v>
      </c>
      <c r="W112">
        <v>153</v>
      </c>
      <c r="X112">
        <v>0</v>
      </c>
      <c r="Y112">
        <v>1433457</v>
      </c>
      <c r="Z112">
        <v>1</v>
      </c>
      <c r="AA112">
        <v>0</v>
      </c>
      <c r="AB112">
        <v>0</v>
      </c>
      <c r="AC112">
        <v>0</v>
      </c>
      <c r="AD112">
        <v>0</v>
      </c>
      <c r="AE112">
        <v>0</v>
      </c>
      <c r="AF112">
        <v>0</v>
      </c>
      <c r="AG112">
        <v>0</v>
      </c>
      <c r="AH112">
        <v>0</v>
      </c>
      <c r="AI112">
        <v>0</v>
      </c>
      <c r="AJ112">
        <v>0</v>
      </c>
      <c r="AK112">
        <v>0</v>
      </c>
      <c r="AL112">
        <v>0</v>
      </c>
      <c r="AM112">
        <v>0</v>
      </c>
      <c r="AN112">
        <v>8.3760683760683765</v>
      </c>
      <c r="AO112">
        <v>0</v>
      </c>
      <c r="AP112">
        <v>0</v>
      </c>
      <c r="AQ112">
        <v>0</v>
      </c>
      <c r="AR112">
        <v>0</v>
      </c>
      <c r="AS112">
        <v>0</v>
      </c>
      <c r="AT112">
        <v>0</v>
      </c>
      <c r="AU112">
        <v>0</v>
      </c>
      <c r="AV112">
        <v>0</v>
      </c>
      <c r="AW112">
        <v>0</v>
      </c>
      <c r="AX112">
        <v>0</v>
      </c>
      <c r="AY112">
        <v>0</v>
      </c>
      <c r="AZ112">
        <v>0</v>
      </c>
      <c r="BA112">
        <v>0</v>
      </c>
      <c r="BB112">
        <v>0</v>
      </c>
      <c r="BC112">
        <v>0</v>
      </c>
      <c r="BD112">
        <v>0.1143</v>
      </c>
      <c r="BE112">
        <v>0</v>
      </c>
      <c r="BF112">
        <v>0</v>
      </c>
      <c r="BG112">
        <v>0</v>
      </c>
      <c r="BH112">
        <v>0</v>
      </c>
      <c r="BI112">
        <v>0</v>
      </c>
      <c r="BJ112">
        <v>0</v>
      </c>
      <c r="BK112">
        <v>0</v>
      </c>
      <c r="BL112">
        <v>0</v>
      </c>
      <c r="BM112">
        <v>0</v>
      </c>
      <c r="BN112">
        <v>0</v>
      </c>
      <c r="BO112">
        <v>0</v>
      </c>
      <c r="BP112">
        <v>0</v>
      </c>
      <c r="BQ112">
        <v>0</v>
      </c>
      <c r="BR112">
        <v>1.4999999999999999E-2</v>
      </c>
      <c r="BS112">
        <v>0</v>
      </c>
      <c r="BT112">
        <v>0</v>
      </c>
      <c r="BU112">
        <v>0</v>
      </c>
      <c r="BV112">
        <v>0</v>
      </c>
      <c r="BW112">
        <v>0</v>
      </c>
      <c r="BX112">
        <v>81.599999999999994</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0</v>
      </c>
      <c r="FT112">
        <v>0</v>
      </c>
      <c r="FU112">
        <v>0</v>
      </c>
      <c r="FV112">
        <v>0</v>
      </c>
      <c r="FW112">
        <v>0</v>
      </c>
      <c r="FX112">
        <v>0</v>
      </c>
      <c r="FY112">
        <v>4.4594811006005424</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0.34899999999999998</v>
      </c>
      <c r="GV112">
        <v>0</v>
      </c>
      <c r="GW112">
        <v>0</v>
      </c>
      <c r="GX112">
        <v>0</v>
      </c>
      <c r="GY112">
        <v>0</v>
      </c>
      <c r="GZ112">
        <v>0</v>
      </c>
      <c r="HA112">
        <v>0</v>
      </c>
      <c r="HB112">
        <v>0</v>
      </c>
      <c r="HC112">
        <v>0</v>
      </c>
      <c r="HD112">
        <v>0</v>
      </c>
      <c r="HE112">
        <v>0</v>
      </c>
      <c r="HF112">
        <v>0</v>
      </c>
      <c r="HG112">
        <v>0</v>
      </c>
      <c r="HH112">
        <v>0</v>
      </c>
      <c r="HI112">
        <v>1.4999999999999999E-2</v>
      </c>
      <c r="HJ112">
        <v>0</v>
      </c>
      <c r="HK112">
        <v>0</v>
      </c>
      <c r="HL112">
        <v>0</v>
      </c>
      <c r="HM112">
        <v>0</v>
      </c>
      <c r="HN112">
        <v>0</v>
      </c>
      <c r="HO112">
        <v>81.599999999999994</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0.9365</v>
      </c>
      <c r="LJ112">
        <v>0.86241377321349011</v>
      </c>
      <c r="LK112">
        <v>0</v>
      </c>
      <c r="LL112">
        <v>0</v>
      </c>
      <c r="LM112">
        <v>1</v>
      </c>
      <c r="LN112">
        <v>0.95</v>
      </c>
      <c r="LO112">
        <v>0</v>
      </c>
      <c r="LP112">
        <v>1</v>
      </c>
      <c r="LQ112">
        <v>0.78</v>
      </c>
      <c r="LR112">
        <v>0</v>
      </c>
      <c r="LS112">
        <v>8.4507042253521125E-2</v>
      </c>
      <c r="LT112">
        <v>0</v>
      </c>
    </row>
    <row r="113" spans="1:332">
      <c r="A113" t="str">
        <v>CDM AMS II.G</v>
      </c>
      <c r="B113" t="str">
        <v>AMS II.G. ver. 12</v>
      </c>
      <c r="C113">
        <v>9956</v>
      </c>
      <c r="D113" t="str">
        <v>PoA 9956 CPA37</v>
      </c>
      <c r="E113" t="str">
        <v>MR3</v>
      </c>
      <c r="F113" t="str">
        <v>Domestic (2020)</v>
      </c>
      <c r="G113">
        <v>9368</v>
      </c>
      <c r="H113" t="str">
        <v>firewood</v>
      </c>
      <c r="I113">
        <v>9368</v>
      </c>
      <c r="J113">
        <v>0.99989326502294806</v>
      </c>
      <c r="K113">
        <v>0</v>
      </c>
      <c r="L113" t="str">
        <v>cdm_imp_firewood</v>
      </c>
      <c r="M113">
        <v>1</v>
      </c>
      <c r="N113" t="str">
        <v>Sub-Saharan Africa</v>
      </c>
      <c r="O113" t="str">
        <v>Uganda</v>
      </c>
      <c r="P113" t="str">
        <v>Uganda tot</v>
      </c>
      <c r="Q113">
        <v>4.9000000000000004</v>
      </c>
      <c r="R113">
        <v>0.82</v>
      </c>
      <c r="S113">
        <v>0</v>
      </c>
      <c r="T113">
        <v>0.35</v>
      </c>
      <c r="U113">
        <v>9369</v>
      </c>
      <c r="V113">
        <v>0</v>
      </c>
      <c r="W113">
        <v>153</v>
      </c>
      <c r="X113">
        <v>0</v>
      </c>
      <c r="Y113">
        <v>1433457</v>
      </c>
      <c r="Z113">
        <v>1</v>
      </c>
      <c r="AA113">
        <v>0</v>
      </c>
      <c r="AB113">
        <v>0</v>
      </c>
      <c r="AC113">
        <v>0</v>
      </c>
      <c r="AD113">
        <v>0</v>
      </c>
      <c r="AE113">
        <v>0</v>
      </c>
      <c r="AF113">
        <v>0</v>
      </c>
      <c r="AG113">
        <v>0</v>
      </c>
      <c r="AH113">
        <v>0</v>
      </c>
      <c r="AI113">
        <v>0</v>
      </c>
      <c r="AJ113">
        <v>0</v>
      </c>
      <c r="AK113">
        <v>0</v>
      </c>
      <c r="AL113">
        <v>0</v>
      </c>
      <c r="AM113">
        <v>0</v>
      </c>
      <c r="AN113">
        <v>8.3760683760683765</v>
      </c>
      <c r="AO113">
        <v>0</v>
      </c>
      <c r="AP113">
        <v>0</v>
      </c>
      <c r="AQ113">
        <v>0</v>
      </c>
      <c r="AR113">
        <v>0</v>
      </c>
      <c r="AS113">
        <v>0</v>
      </c>
      <c r="AT113">
        <v>0</v>
      </c>
      <c r="AU113">
        <v>0</v>
      </c>
      <c r="AV113">
        <v>0</v>
      </c>
      <c r="AW113">
        <v>0</v>
      </c>
      <c r="AX113">
        <v>0</v>
      </c>
      <c r="AY113">
        <v>0</v>
      </c>
      <c r="AZ113">
        <v>0</v>
      </c>
      <c r="BA113">
        <v>0</v>
      </c>
      <c r="BB113">
        <v>0</v>
      </c>
      <c r="BC113">
        <v>0</v>
      </c>
      <c r="BD113">
        <v>0.1143</v>
      </c>
      <c r="BE113">
        <v>0</v>
      </c>
      <c r="BF113">
        <v>0</v>
      </c>
      <c r="BG113">
        <v>0</v>
      </c>
      <c r="BH113">
        <v>0</v>
      </c>
      <c r="BI113">
        <v>0</v>
      </c>
      <c r="BJ113">
        <v>0</v>
      </c>
      <c r="BK113">
        <v>0</v>
      </c>
      <c r="BL113">
        <v>0</v>
      </c>
      <c r="BM113">
        <v>0</v>
      </c>
      <c r="BN113">
        <v>0</v>
      </c>
      <c r="BO113">
        <v>0</v>
      </c>
      <c r="BP113">
        <v>0</v>
      </c>
      <c r="BQ113">
        <v>0</v>
      </c>
      <c r="BR113">
        <v>1.4999999999999999E-2</v>
      </c>
      <c r="BS113">
        <v>0</v>
      </c>
      <c r="BT113">
        <v>0</v>
      </c>
      <c r="BU113">
        <v>0</v>
      </c>
      <c r="BV113">
        <v>0</v>
      </c>
      <c r="BW113">
        <v>0</v>
      </c>
      <c r="BX113">
        <v>81.599999999999994</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1</v>
      </c>
      <c r="FS113">
        <v>0</v>
      </c>
      <c r="FT113">
        <v>0</v>
      </c>
      <c r="FU113">
        <v>0</v>
      </c>
      <c r="FV113">
        <v>0</v>
      </c>
      <c r="FW113">
        <v>0</v>
      </c>
      <c r="FX113">
        <v>0</v>
      </c>
      <c r="FY113">
        <v>4.4594811006005424</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0.34899999999999998</v>
      </c>
      <c r="GV113">
        <v>0</v>
      </c>
      <c r="GW113">
        <v>0</v>
      </c>
      <c r="GX113">
        <v>0</v>
      </c>
      <c r="GY113">
        <v>0</v>
      </c>
      <c r="GZ113">
        <v>0</v>
      </c>
      <c r="HA113">
        <v>0</v>
      </c>
      <c r="HB113">
        <v>0</v>
      </c>
      <c r="HC113">
        <v>0</v>
      </c>
      <c r="HD113">
        <v>0</v>
      </c>
      <c r="HE113">
        <v>0</v>
      </c>
      <c r="HF113">
        <v>0</v>
      </c>
      <c r="HG113">
        <v>0</v>
      </c>
      <c r="HH113">
        <v>0</v>
      </c>
      <c r="HI113">
        <v>1.4999999999999999E-2</v>
      </c>
      <c r="HJ113">
        <v>0</v>
      </c>
      <c r="HK113">
        <v>0</v>
      </c>
      <c r="HL113">
        <v>0</v>
      </c>
      <c r="HM113">
        <v>0</v>
      </c>
      <c r="HN113">
        <v>0</v>
      </c>
      <c r="HO113">
        <v>81.599999999999994</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0.9365</v>
      </c>
      <c r="LJ113">
        <v>0.87317985728802616</v>
      </c>
      <c r="LK113">
        <v>0</v>
      </c>
      <c r="LL113">
        <v>0</v>
      </c>
      <c r="LM113">
        <v>1</v>
      </c>
      <c r="LN113">
        <v>0.95</v>
      </c>
      <c r="LO113">
        <v>0</v>
      </c>
      <c r="LP113">
        <v>1</v>
      </c>
      <c r="LQ113">
        <v>0.78</v>
      </c>
      <c r="LR113">
        <v>0</v>
      </c>
      <c r="LS113">
        <v>8.4507042253521125E-2</v>
      </c>
      <c r="LT113">
        <v>0</v>
      </c>
    </row>
    <row r="114" spans="1:332">
      <c r="A114" t="str">
        <v>CDM AMS II.G</v>
      </c>
      <c r="B114" t="str">
        <v>AMS II.G. ver. 12</v>
      </c>
      <c r="C114">
        <v>9956</v>
      </c>
      <c r="D114" t="str">
        <v>PoA 9956 CPA36</v>
      </c>
      <c r="E114" t="str">
        <v>MR3</v>
      </c>
      <c r="F114" t="str">
        <v>Domestic (2020)</v>
      </c>
      <c r="G114">
        <v>9482</v>
      </c>
      <c r="H114" t="str">
        <v>firewood</v>
      </c>
      <c r="I114">
        <v>9482</v>
      </c>
      <c r="J114">
        <v>1.0120610524068738</v>
      </c>
      <c r="K114">
        <v>0</v>
      </c>
      <c r="L114" t="str">
        <v>cdm_imp_firewood</v>
      </c>
      <c r="M114">
        <v>1</v>
      </c>
      <c r="N114" t="str">
        <v>Sub-Saharan Africa</v>
      </c>
      <c r="O114" t="str">
        <v>Uganda</v>
      </c>
      <c r="P114" t="str">
        <v>Uganda tot</v>
      </c>
      <c r="Q114">
        <v>4.9000000000000004</v>
      </c>
      <c r="R114">
        <v>0.82</v>
      </c>
      <c r="S114">
        <v>0</v>
      </c>
      <c r="T114">
        <v>0.35</v>
      </c>
      <c r="U114">
        <v>9369</v>
      </c>
      <c r="V114">
        <v>0</v>
      </c>
      <c r="W114">
        <v>153</v>
      </c>
      <c r="X114">
        <v>0</v>
      </c>
      <c r="Y114">
        <v>1433457</v>
      </c>
      <c r="Z114">
        <v>1</v>
      </c>
      <c r="AA114">
        <v>0</v>
      </c>
      <c r="AB114">
        <v>0</v>
      </c>
      <c r="AC114">
        <v>0</v>
      </c>
      <c r="AD114">
        <v>0</v>
      </c>
      <c r="AE114">
        <v>0</v>
      </c>
      <c r="AF114">
        <v>0</v>
      </c>
      <c r="AG114">
        <v>0</v>
      </c>
      <c r="AH114">
        <v>0</v>
      </c>
      <c r="AI114">
        <v>0</v>
      </c>
      <c r="AJ114">
        <v>0</v>
      </c>
      <c r="AK114">
        <v>0</v>
      </c>
      <c r="AL114">
        <v>0</v>
      </c>
      <c r="AM114">
        <v>0</v>
      </c>
      <c r="AN114">
        <v>8.3760683760683765</v>
      </c>
      <c r="AO114">
        <v>0</v>
      </c>
      <c r="AP114">
        <v>0</v>
      </c>
      <c r="AQ114">
        <v>0</v>
      </c>
      <c r="AR114">
        <v>0</v>
      </c>
      <c r="AS114">
        <v>0</v>
      </c>
      <c r="AT114">
        <v>0</v>
      </c>
      <c r="AU114">
        <v>0</v>
      </c>
      <c r="AV114">
        <v>0</v>
      </c>
      <c r="AW114">
        <v>0</v>
      </c>
      <c r="AX114">
        <v>0</v>
      </c>
      <c r="AY114">
        <v>0</v>
      </c>
      <c r="AZ114">
        <v>0</v>
      </c>
      <c r="BA114">
        <v>0</v>
      </c>
      <c r="BB114">
        <v>0</v>
      </c>
      <c r="BC114">
        <v>0</v>
      </c>
      <c r="BD114">
        <v>0.1143</v>
      </c>
      <c r="BE114">
        <v>0</v>
      </c>
      <c r="BF114">
        <v>0</v>
      </c>
      <c r="BG114">
        <v>0</v>
      </c>
      <c r="BH114">
        <v>0</v>
      </c>
      <c r="BI114">
        <v>0</v>
      </c>
      <c r="BJ114">
        <v>0</v>
      </c>
      <c r="BK114">
        <v>0</v>
      </c>
      <c r="BL114">
        <v>0</v>
      </c>
      <c r="BM114">
        <v>0</v>
      </c>
      <c r="BN114">
        <v>0</v>
      </c>
      <c r="BO114">
        <v>0</v>
      </c>
      <c r="BP114">
        <v>0</v>
      </c>
      <c r="BQ114">
        <v>0</v>
      </c>
      <c r="BR114">
        <v>1.4999999999999999E-2</v>
      </c>
      <c r="BS114">
        <v>0</v>
      </c>
      <c r="BT114">
        <v>0</v>
      </c>
      <c r="BU114">
        <v>0</v>
      </c>
      <c r="BV114">
        <v>0</v>
      </c>
      <c r="BW114">
        <v>0</v>
      </c>
      <c r="BX114">
        <v>81.599999999999994</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0</v>
      </c>
      <c r="FT114">
        <v>0</v>
      </c>
      <c r="FU114">
        <v>0</v>
      </c>
      <c r="FV114">
        <v>0</v>
      </c>
      <c r="FW114">
        <v>0</v>
      </c>
      <c r="FX114">
        <v>0</v>
      </c>
      <c r="FY114">
        <v>4.4594811006005424</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0.34899999999999998</v>
      </c>
      <c r="GV114">
        <v>0</v>
      </c>
      <c r="GW114">
        <v>0</v>
      </c>
      <c r="GX114">
        <v>0</v>
      </c>
      <c r="GY114">
        <v>0</v>
      </c>
      <c r="GZ114">
        <v>0</v>
      </c>
      <c r="HA114">
        <v>0</v>
      </c>
      <c r="HB114">
        <v>0</v>
      </c>
      <c r="HC114">
        <v>0</v>
      </c>
      <c r="HD114">
        <v>0</v>
      </c>
      <c r="HE114">
        <v>0</v>
      </c>
      <c r="HF114">
        <v>0</v>
      </c>
      <c r="HG114">
        <v>0</v>
      </c>
      <c r="HH114">
        <v>0</v>
      </c>
      <c r="HI114">
        <v>1.4999999999999999E-2</v>
      </c>
      <c r="HJ114">
        <v>0</v>
      </c>
      <c r="HK114">
        <v>0</v>
      </c>
      <c r="HL114">
        <v>0</v>
      </c>
      <c r="HM114">
        <v>0</v>
      </c>
      <c r="HN114">
        <v>0</v>
      </c>
      <c r="HO114">
        <v>81.599999999999994</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0.9365</v>
      </c>
      <c r="LJ114">
        <v>0.8838033211858104</v>
      </c>
      <c r="LK114">
        <v>0</v>
      </c>
      <c r="LL114">
        <v>0</v>
      </c>
      <c r="LM114">
        <v>1</v>
      </c>
      <c r="LN114">
        <v>0.95</v>
      </c>
      <c r="LO114">
        <v>0</v>
      </c>
      <c r="LP114">
        <v>1</v>
      </c>
      <c r="LQ114">
        <v>0.78</v>
      </c>
      <c r="LR114">
        <v>0</v>
      </c>
      <c r="LS114">
        <v>8.4507042253521125E-2</v>
      </c>
      <c r="LT114">
        <v>0</v>
      </c>
    </row>
    <row r="115" spans="1:332">
      <c r="A115" t="str">
        <v>CDM AMS II.G</v>
      </c>
      <c r="B115" t="str">
        <v>AMS II.G. ver. 12</v>
      </c>
      <c r="C115">
        <v>9956</v>
      </c>
      <c r="D115" t="str">
        <v>PoA 9956 CPA35</v>
      </c>
      <c r="E115" t="str">
        <v>MR3</v>
      </c>
      <c r="F115" t="str">
        <v>Domestic (2020)</v>
      </c>
      <c r="G115">
        <v>9640</v>
      </c>
      <c r="H115" t="str">
        <v>firewood</v>
      </c>
      <c r="I115">
        <v>9640</v>
      </c>
      <c r="J115">
        <v>1.0289251787810865</v>
      </c>
      <c r="K115">
        <v>0</v>
      </c>
      <c r="L115" t="str">
        <v>cdm_imp_firewood</v>
      </c>
      <c r="M115">
        <v>1</v>
      </c>
      <c r="N115" t="str">
        <v>Sub-Saharan Africa</v>
      </c>
      <c r="O115" t="str">
        <v>Uganda</v>
      </c>
      <c r="P115" t="str">
        <v>Uganda tot</v>
      </c>
      <c r="Q115">
        <v>4.9000000000000004</v>
      </c>
      <c r="R115">
        <v>0.82</v>
      </c>
      <c r="S115">
        <v>0</v>
      </c>
      <c r="T115">
        <v>0.35</v>
      </c>
      <c r="U115">
        <v>9369</v>
      </c>
      <c r="V115">
        <v>0</v>
      </c>
      <c r="W115">
        <v>153</v>
      </c>
      <c r="X115">
        <v>0</v>
      </c>
      <c r="Y115">
        <v>1433457</v>
      </c>
      <c r="Z115">
        <v>1</v>
      </c>
      <c r="AA115">
        <v>0</v>
      </c>
      <c r="AB115">
        <v>0</v>
      </c>
      <c r="AC115">
        <v>0</v>
      </c>
      <c r="AD115">
        <v>0</v>
      </c>
      <c r="AE115">
        <v>0</v>
      </c>
      <c r="AF115">
        <v>0</v>
      </c>
      <c r="AG115">
        <v>0</v>
      </c>
      <c r="AH115">
        <v>0</v>
      </c>
      <c r="AI115">
        <v>0</v>
      </c>
      <c r="AJ115">
        <v>0</v>
      </c>
      <c r="AK115">
        <v>0</v>
      </c>
      <c r="AL115">
        <v>0</v>
      </c>
      <c r="AM115">
        <v>0</v>
      </c>
      <c r="AN115">
        <v>8.3760683760683765</v>
      </c>
      <c r="AO115">
        <v>0</v>
      </c>
      <c r="AP115">
        <v>0</v>
      </c>
      <c r="AQ115">
        <v>0</v>
      </c>
      <c r="AR115">
        <v>0</v>
      </c>
      <c r="AS115">
        <v>0</v>
      </c>
      <c r="AT115">
        <v>0</v>
      </c>
      <c r="AU115">
        <v>0</v>
      </c>
      <c r="AV115">
        <v>0</v>
      </c>
      <c r="AW115">
        <v>0</v>
      </c>
      <c r="AX115">
        <v>0</v>
      </c>
      <c r="AY115">
        <v>0</v>
      </c>
      <c r="AZ115">
        <v>0</v>
      </c>
      <c r="BA115">
        <v>0</v>
      </c>
      <c r="BB115">
        <v>0</v>
      </c>
      <c r="BC115">
        <v>0</v>
      </c>
      <c r="BD115">
        <v>0.1143</v>
      </c>
      <c r="BE115">
        <v>0</v>
      </c>
      <c r="BF115">
        <v>0</v>
      </c>
      <c r="BG115">
        <v>0</v>
      </c>
      <c r="BH115">
        <v>0</v>
      </c>
      <c r="BI115">
        <v>0</v>
      </c>
      <c r="BJ115">
        <v>0</v>
      </c>
      <c r="BK115">
        <v>0</v>
      </c>
      <c r="BL115">
        <v>0</v>
      </c>
      <c r="BM115">
        <v>0</v>
      </c>
      <c r="BN115">
        <v>0</v>
      </c>
      <c r="BO115">
        <v>0</v>
      </c>
      <c r="BP115">
        <v>0</v>
      </c>
      <c r="BQ115">
        <v>0</v>
      </c>
      <c r="BR115">
        <v>1.4999999999999999E-2</v>
      </c>
      <c r="BS115">
        <v>0</v>
      </c>
      <c r="BT115">
        <v>0</v>
      </c>
      <c r="BU115">
        <v>0</v>
      </c>
      <c r="BV115">
        <v>0</v>
      </c>
      <c r="BW115">
        <v>0</v>
      </c>
      <c r="BX115">
        <v>81.599999999999994</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0</v>
      </c>
      <c r="FT115">
        <v>0</v>
      </c>
      <c r="FU115">
        <v>0</v>
      </c>
      <c r="FV115">
        <v>0</v>
      </c>
      <c r="FW115">
        <v>0</v>
      </c>
      <c r="FX115">
        <v>0</v>
      </c>
      <c r="FY115">
        <v>4.4594811006005424</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0.34899999999999998</v>
      </c>
      <c r="GV115">
        <v>0</v>
      </c>
      <c r="GW115">
        <v>0</v>
      </c>
      <c r="GX115">
        <v>0</v>
      </c>
      <c r="GY115">
        <v>0</v>
      </c>
      <c r="GZ115">
        <v>0</v>
      </c>
      <c r="HA115">
        <v>0</v>
      </c>
      <c r="HB115">
        <v>0</v>
      </c>
      <c r="HC115">
        <v>0</v>
      </c>
      <c r="HD115">
        <v>0</v>
      </c>
      <c r="HE115">
        <v>0</v>
      </c>
      <c r="HF115">
        <v>0</v>
      </c>
      <c r="HG115">
        <v>0</v>
      </c>
      <c r="HH115">
        <v>0</v>
      </c>
      <c r="HI115">
        <v>1.4999999999999999E-2</v>
      </c>
      <c r="HJ115">
        <v>0</v>
      </c>
      <c r="HK115">
        <v>0</v>
      </c>
      <c r="HL115">
        <v>0</v>
      </c>
      <c r="HM115">
        <v>0</v>
      </c>
      <c r="HN115">
        <v>0</v>
      </c>
      <c r="HO115">
        <v>81.599999999999994</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0.9365</v>
      </c>
      <c r="LJ115">
        <v>0.89853981183956866</v>
      </c>
      <c r="LK115">
        <v>0</v>
      </c>
      <c r="LL115">
        <v>0</v>
      </c>
      <c r="LM115">
        <v>1</v>
      </c>
      <c r="LN115">
        <v>0.95</v>
      </c>
      <c r="LO115">
        <v>0</v>
      </c>
      <c r="LP115">
        <v>1</v>
      </c>
      <c r="LQ115">
        <v>0.78</v>
      </c>
      <c r="LR115">
        <v>0</v>
      </c>
      <c r="LS115">
        <v>8.4507042253521125E-2</v>
      </c>
      <c r="LT115">
        <v>0</v>
      </c>
    </row>
    <row r="116" spans="1:332">
      <c r="A116" t="str">
        <v>CDM AMS II.G</v>
      </c>
      <c r="B116" t="str">
        <v>AMS II.G. ver. 12</v>
      </c>
      <c r="C116">
        <v>9956</v>
      </c>
      <c r="D116" t="str">
        <v>PoA 9956 CPA34</v>
      </c>
      <c r="E116" t="str">
        <v>MR3</v>
      </c>
      <c r="F116" t="str">
        <v>Domestic (2020)</v>
      </c>
      <c r="G116">
        <v>9818</v>
      </c>
      <c r="H116" t="str">
        <v>firewood</v>
      </c>
      <c r="I116">
        <v>9818</v>
      </c>
      <c r="J116">
        <v>1.047924004696339</v>
      </c>
      <c r="K116">
        <v>0</v>
      </c>
      <c r="L116" t="str">
        <v>cdm_imp_firewood</v>
      </c>
      <c r="M116">
        <v>1</v>
      </c>
      <c r="N116" t="str">
        <v>Sub-Saharan Africa</v>
      </c>
      <c r="O116" t="str">
        <v>Uganda</v>
      </c>
      <c r="P116" t="str">
        <v>Uganda tot</v>
      </c>
      <c r="Q116">
        <v>4.9000000000000004</v>
      </c>
      <c r="R116">
        <v>0.82</v>
      </c>
      <c r="S116">
        <v>0</v>
      </c>
      <c r="T116">
        <v>0.35</v>
      </c>
      <c r="U116">
        <v>9369</v>
      </c>
      <c r="V116">
        <v>0</v>
      </c>
      <c r="W116">
        <v>153</v>
      </c>
      <c r="X116">
        <v>0</v>
      </c>
      <c r="Y116">
        <v>1433457</v>
      </c>
      <c r="Z116">
        <v>1</v>
      </c>
      <c r="AA116">
        <v>0</v>
      </c>
      <c r="AB116">
        <v>0</v>
      </c>
      <c r="AC116">
        <v>0</v>
      </c>
      <c r="AD116">
        <v>0</v>
      </c>
      <c r="AE116">
        <v>0</v>
      </c>
      <c r="AF116">
        <v>0</v>
      </c>
      <c r="AG116">
        <v>0</v>
      </c>
      <c r="AH116">
        <v>0</v>
      </c>
      <c r="AI116">
        <v>0</v>
      </c>
      <c r="AJ116">
        <v>0</v>
      </c>
      <c r="AK116">
        <v>0</v>
      </c>
      <c r="AL116">
        <v>0</v>
      </c>
      <c r="AM116">
        <v>0</v>
      </c>
      <c r="AN116">
        <v>8.3760683760683765</v>
      </c>
      <c r="AO116">
        <v>0</v>
      </c>
      <c r="AP116">
        <v>0</v>
      </c>
      <c r="AQ116">
        <v>0</v>
      </c>
      <c r="AR116">
        <v>0</v>
      </c>
      <c r="AS116">
        <v>0</v>
      </c>
      <c r="AT116">
        <v>0</v>
      </c>
      <c r="AU116">
        <v>0</v>
      </c>
      <c r="AV116">
        <v>0</v>
      </c>
      <c r="AW116">
        <v>0</v>
      </c>
      <c r="AX116">
        <v>0</v>
      </c>
      <c r="AY116">
        <v>0</v>
      </c>
      <c r="AZ116">
        <v>0</v>
      </c>
      <c r="BA116">
        <v>0</v>
      </c>
      <c r="BB116">
        <v>0</v>
      </c>
      <c r="BC116">
        <v>0</v>
      </c>
      <c r="BD116">
        <v>0.1143</v>
      </c>
      <c r="BE116">
        <v>0</v>
      </c>
      <c r="BF116">
        <v>0</v>
      </c>
      <c r="BG116">
        <v>0</v>
      </c>
      <c r="BH116">
        <v>0</v>
      </c>
      <c r="BI116">
        <v>0</v>
      </c>
      <c r="BJ116">
        <v>0</v>
      </c>
      <c r="BK116">
        <v>0</v>
      </c>
      <c r="BL116">
        <v>0</v>
      </c>
      <c r="BM116">
        <v>0</v>
      </c>
      <c r="BN116">
        <v>0</v>
      </c>
      <c r="BO116">
        <v>0</v>
      </c>
      <c r="BP116">
        <v>0</v>
      </c>
      <c r="BQ116">
        <v>0</v>
      </c>
      <c r="BR116">
        <v>1.4999999999999999E-2</v>
      </c>
      <c r="BS116">
        <v>0</v>
      </c>
      <c r="BT116">
        <v>0</v>
      </c>
      <c r="BU116">
        <v>0</v>
      </c>
      <c r="BV116">
        <v>0</v>
      </c>
      <c r="BW116">
        <v>0</v>
      </c>
      <c r="BX116">
        <v>81.599999999999994</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0</v>
      </c>
      <c r="FT116">
        <v>0</v>
      </c>
      <c r="FU116">
        <v>0</v>
      </c>
      <c r="FV116">
        <v>0</v>
      </c>
      <c r="FW116">
        <v>0</v>
      </c>
      <c r="FX116">
        <v>0</v>
      </c>
      <c r="FY116">
        <v>4.4594811006005424</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0.34899999999999998</v>
      </c>
      <c r="GV116">
        <v>0</v>
      </c>
      <c r="GW116">
        <v>0</v>
      </c>
      <c r="GX116">
        <v>0</v>
      </c>
      <c r="GY116">
        <v>0</v>
      </c>
      <c r="GZ116">
        <v>0</v>
      </c>
      <c r="HA116">
        <v>0</v>
      </c>
      <c r="HB116">
        <v>0</v>
      </c>
      <c r="HC116">
        <v>0</v>
      </c>
      <c r="HD116">
        <v>0</v>
      </c>
      <c r="HE116">
        <v>0</v>
      </c>
      <c r="HF116">
        <v>0</v>
      </c>
      <c r="HG116">
        <v>0</v>
      </c>
      <c r="HH116">
        <v>0</v>
      </c>
      <c r="HI116">
        <v>1.4999999999999999E-2</v>
      </c>
      <c r="HJ116">
        <v>0</v>
      </c>
      <c r="HK116">
        <v>0</v>
      </c>
      <c r="HL116">
        <v>0</v>
      </c>
      <c r="HM116">
        <v>0</v>
      </c>
      <c r="HN116">
        <v>0</v>
      </c>
      <c r="HO116">
        <v>81.599999999999994</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0.9365</v>
      </c>
      <c r="LJ116">
        <v>0.91504827122598043</v>
      </c>
      <c r="LK116">
        <v>0</v>
      </c>
      <c r="LL116">
        <v>0</v>
      </c>
      <c r="LM116">
        <v>1</v>
      </c>
      <c r="LN116">
        <v>0.95</v>
      </c>
      <c r="LO116">
        <v>0</v>
      </c>
      <c r="LP116">
        <v>1</v>
      </c>
      <c r="LQ116">
        <v>0.78</v>
      </c>
      <c r="LR116">
        <v>0</v>
      </c>
      <c r="LS116">
        <v>8.4507042253521125E-2</v>
      </c>
      <c r="LT116">
        <v>0</v>
      </c>
    </row>
    <row r="117" spans="1:332">
      <c r="A117" t="str">
        <v>CDM AMS II.G</v>
      </c>
      <c r="B117" t="str">
        <v>AMS II.G. ver. 12</v>
      </c>
      <c r="C117">
        <v>9956</v>
      </c>
      <c r="D117" t="str">
        <v>PoA 9956 CPA33</v>
      </c>
      <c r="E117" t="str">
        <v>MR3</v>
      </c>
      <c r="F117" t="str">
        <v>Domestic (2020)</v>
      </c>
      <c r="G117">
        <v>9966</v>
      </c>
      <c r="H117" t="str">
        <v>firewood</v>
      </c>
      <c r="I117">
        <v>9966</v>
      </c>
      <c r="J117">
        <v>1.063720781300032</v>
      </c>
      <c r="K117">
        <v>0</v>
      </c>
      <c r="L117" t="str">
        <v>cdm_imp_firewood</v>
      </c>
      <c r="M117">
        <v>1</v>
      </c>
      <c r="N117" t="str">
        <v>Sub-Saharan Africa</v>
      </c>
      <c r="O117" t="str">
        <v>Uganda</v>
      </c>
      <c r="P117" t="str">
        <v>Uganda tot</v>
      </c>
      <c r="Q117">
        <v>4.9000000000000004</v>
      </c>
      <c r="R117">
        <v>0.82</v>
      </c>
      <c r="S117">
        <v>0</v>
      </c>
      <c r="T117">
        <v>0.35</v>
      </c>
      <c r="U117">
        <v>9369</v>
      </c>
      <c r="V117">
        <v>0</v>
      </c>
      <c r="W117">
        <v>153</v>
      </c>
      <c r="X117">
        <v>0</v>
      </c>
      <c r="Y117">
        <v>1433457</v>
      </c>
      <c r="Z117">
        <v>1</v>
      </c>
      <c r="AA117">
        <v>0</v>
      </c>
      <c r="AB117">
        <v>0</v>
      </c>
      <c r="AC117">
        <v>0</v>
      </c>
      <c r="AD117">
        <v>0</v>
      </c>
      <c r="AE117">
        <v>0</v>
      </c>
      <c r="AF117">
        <v>0</v>
      </c>
      <c r="AG117">
        <v>0</v>
      </c>
      <c r="AH117">
        <v>0</v>
      </c>
      <c r="AI117">
        <v>0</v>
      </c>
      <c r="AJ117">
        <v>0</v>
      </c>
      <c r="AK117">
        <v>0</v>
      </c>
      <c r="AL117">
        <v>0</v>
      </c>
      <c r="AM117">
        <v>0</v>
      </c>
      <c r="AN117">
        <v>8.3760683760683765</v>
      </c>
      <c r="AO117">
        <v>0</v>
      </c>
      <c r="AP117">
        <v>0</v>
      </c>
      <c r="AQ117">
        <v>0</v>
      </c>
      <c r="AR117">
        <v>0</v>
      </c>
      <c r="AS117">
        <v>0</v>
      </c>
      <c r="AT117">
        <v>0</v>
      </c>
      <c r="AU117">
        <v>0</v>
      </c>
      <c r="AV117">
        <v>0</v>
      </c>
      <c r="AW117">
        <v>0</v>
      </c>
      <c r="AX117">
        <v>0</v>
      </c>
      <c r="AY117">
        <v>0</v>
      </c>
      <c r="AZ117">
        <v>0</v>
      </c>
      <c r="BA117">
        <v>0</v>
      </c>
      <c r="BB117">
        <v>0</v>
      </c>
      <c r="BC117">
        <v>0</v>
      </c>
      <c r="BD117">
        <v>0.1143</v>
      </c>
      <c r="BE117">
        <v>0</v>
      </c>
      <c r="BF117">
        <v>0</v>
      </c>
      <c r="BG117">
        <v>0</v>
      </c>
      <c r="BH117">
        <v>0</v>
      </c>
      <c r="BI117">
        <v>0</v>
      </c>
      <c r="BJ117">
        <v>0</v>
      </c>
      <c r="BK117">
        <v>0</v>
      </c>
      <c r="BL117">
        <v>0</v>
      </c>
      <c r="BM117">
        <v>0</v>
      </c>
      <c r="BN117">
        <v>0</v>
      </c>
      <c r="BO117">
        <v>0</v>
      </c>
      <c r="BP117">
        <v>0</v>
      </c>
      <c r="BQ117">
        <v>0</v>
      </c>
      <c r="BR117">
        <v>1.4999999999999999E-2</v>
      </c>
      <c r="BS117">
        <v>0</v>
      </c>
      <c r="BT117">
        <v>0</v>
      </c>
      <c r="BU117">
        <v>0</v>
      </c>
      <c r="BV117">
        <v>0</v>
      </c>
      <c r="BW117">
        <v>0</v>
      </c>
      <c r="BX117">
        <v>81.599999999999994</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0</v>
      </c>
      <c r="FT117">
        <v>0</v>
      </c>
      <c r="FU117">
        <v>0</v>
      </c>
      <c r="FV117">
        <v>0</v>
      </c>
      <c r="FW117">
        <v>0</v>
      </c>
      <c r="FX117">
        <v>0</v>
      </c>
      <c r="FY117">
        <v>4.4594811006005424</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0.34899999999999998</v>
      </c>
      <c r="GV117">
        <v>0</v>
      </c>
      <c r="GW117">
        <v>0</v>
      </c>
      <c r="GX117">
        <v>0</v>
      </c>
      <c r="GY117">
        <v>0</v>
      </c>
      <c r="GZ117">
        <v>0</v>
      </c>
      <c r="HA117">
        <v>0</v>
      </c>
      <c r="HB117">
        <v>0</v>
      </c>
      <c r="HC117">
        <v>0</v>
      </c>
      <c r="HD117">
        <v>0</v>
      </c>
      <c r="HE117">
        <v>0</v>
      </c>
      <c r="HF117">
        <v>0</v>
      </c>
      <c r="HG117">
        <v>0</v>
      </c>
      <c r="HH117">
        <v>0</v>
      </c>
      <c r="HI117">
        <v>1.4999999999999999E-2</v>
      </c>
      <c r="HJ117">
        <v>0</v>
      </c>
      <c r="HK117">
        <v>0</v>
      </c>
      <c r="HL117">
        <v>0</v>
      </c>
      <c r="HM117">
        <v>0</v>
      </c>
      <c r="HN117">
        <v>0</v>
      </c>
      <c r="HO117">
        <v>81.599999999999994</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0.9365</v>
      </c>
      <c r="LJ117">
        <v>0.92887547128939874</v>
      </c>
      <c r="LK117">
        <v>0</v>
      </c>
      <c r="LL117">
        <v>0</v>
      </c>
      <c r="LM117">
        <v>1</v>
      </c>
      <c r="LN117">
        <v>0.95</v>
      </c>
      <c r="LO117">
        <v>0</v>
      </c>
      <c r="LP117">
        <v>1</v>
      </c>
      <c r="LQ117">
        <v>0.78</v>
      </c>
      <c r="LR117">
        <v>0</v>
      </c>
      <c r="LS117">
        <v>8.4507042253521125E-2</v>
      </c>
      <c r="LT117">
        <v>0</v>
      </c>
    </row>
    <row r="118" spans="1:332">
      <c r="A118" t="str">
        <v>CDM AMS II.G</v>
      </c>
      <c r="B118" t="str">
        <v>AMS II.G. ver. 12</v>
      </c>
      <c r="C118">
        <v>9956</v>
      </c>
      <c r="D118" t="str">
        <v>PoA 9956 CPA32</v>
      </c>
      <c r="E118" t="str">
        <v>MR3</v>
      </c>
      <c r="F118" t="str">
        <v>Domestic (2020)</v>
      </c>
      <c r="G118">
        <v>10031</v>
      </c>
      <c r="H118" t="str">
        <v>firewood</v>
      </c>
      <c r="I118">
        <v>10031</v>
      </c>
      <c r="J118">
        <v>1.0706585548084107</v>
      </c>
      <c r="K118">
        <v>0</v>
      </c>
      <c r="L118" t="str">
        <v>cdm_imp_firewood</v>
      </c>
      <c r="M118">
        <v>1</v>
      </c>
      <c r="N118" t="str">
        <v>Sub-Saharan Africa</v>
      </c>
      <c r="O118" t="str">
        <v>Uganda</v>
      </c>
      <c r="P118" t="str">
        <v>Uganda tot</v>
      </c>
      <c r="Q118">
        <v>4.9000000000000004</v>
      </c>
      <c r="R118">
        <v>0.82</v>
      </c>
      <c r="S118">
        <v>0</v>
      </c>
      <c r="T118">
        <v>0.35</v>
      </c>
      <c r="U118">
        <v>9369</v>
      </c>
      <c r="V118">
        <v>0</v>
      </c>
      <c r="W118">
        <v>153</v>
      </c>
      <c r="X118">
        <v>0</v>
      </c>
      <c r="Y118">
        <v>1433457</v>
      </c>
      <c r="Z118">
        <v>1</v>
      </c>
      <c r="AA118">
        <v>0</v>
      </c>
      <c r="AB118">
        <v>0</v>
      </c>
      <c r="AC118">
        <v>0</v>
      </c>
      <c r="AD118">
        <v>0</v>
      </c>
      <c r="AE118">
        <v>0</v>
      </c>
      <c r="AF118">
        <v>0</v>
      </c>
      <c r="AG118">
        <v>0</v>
      </c>
      <c r="AH118">
        <v>0</v>
      </c>
      <c r="AI118">
        <v>0</v>
      </c>
      <c r="AJ118">
        <v>0</v>
      </c>
      <c r="AK118">
        <v>0</v>
      </c>
      <c r="AL118">
        <v>0</v>
      </c>
      <c r="AM118">
        <v>0</v>
      </c>
      <c r="AN118">
        <v>8.3760683760683765</v>
      </c>
      <c r="AO118">
        <v>0</v>
      </c>
      <c r="AP118">
        <v>0</v>
      </c>
      <c r="AQ118">
        <v>0</v>
      </c>
      <c r="AR118">
        <v>0</v>
      </c>
      <c r="AS118">
        <v>0</v>
      </c>
      <c r="AT118">
        <v>0</v>
      </c>
      <c r="AU118">
        <v>0</v>
      </c>
      <c r="AV118">
        <v>0</v>
      </c>
      <c r="AW118">
        <v>0</v>
      </c>
      <c r="AX118">
        <v>0</v>
      </c>
      <c r="AY118">
        <v>0</v>
      </c>
      <c r="AZ118">
        <v>0</v>
      </c>
      <c r="BA118">
        <v>0</v>
      </c>
      <c r="BB118">
        <v>0</v>
      </c>
      <c r="BC118">
        <v>0</v>
      </c>
      <c r="BD118">
        <v>0.1143</v>
      </c>
      <c r="BE118">
        <v>0</v>
      </c>
      <c r="BF118">
        <v>0</v>
      </c>
      <c r="BG118">
        <v>0</v>
      </c>
      <c r="BH118">
        <v>0</v>
      </c>
      <c r="BI118">
        <v>0</v>
      </c>
      <c r="BJ118">
        <v>0</v>
      </c>
      <c r="BK118">
        <v>0</v>
      </c>
      <c r="BL118">
        <v>0</v>
      </c>
      <c r="BM118">
        <v>0</v>
      </c>
      <c r="BN118">
        <v>0</v>
      </c>
      <c r="BO118">
        <v>0</v>
      </c>
      <c r="BP118">
        <v>0</v>
      </c>
      <c r="BQ118">
        <v>0</v>
      </c>
      <c r="BR118">
        <v>1.4999999999999999E-2</v>
      </c>
      <c r="BS118">
        <v>0</v>
      </c>
      <c r="BT118">
        <v>0</v>
      </c>
      <c r="BU118">
        <v>0</v>
      </c>
      <c r="BV118">
        <v>0</v>
      </c>
      <c r="BW118">
        <v>0</v>
      </c>
      <c r="BX118">
        <v>81.599999999999994</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0</v>
      </c>
      <c r="FT118">
        <v>0</v>
      </c>
      <c r="FU118">
        <v>0</v>
      </c>
      <c r="FV118">
        <v>0</v>
      </c>
      <c r="FW118">
        <v>0</v>
      </c>
      <c r="FX118">
        <v>0</v>
      </c>
      <c r="FY118">
        <v>4.4594811006005424</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0.34899999999999998</v>
      </c>
      <c r="GV118">
        <v>0</v>
      </c>
      <c r="GW118">
        <v>0</v>
      </c>
      <c r="GX118">
        <v>0</v>
      </c>
      <c r="GY118">
        <v>0</v>
      </c>
      <c r="GZ118">
        <v>0</v>
      </c>
      <c r="HA118">
        <v>0</v>
      </c>
      <c r="HB118">
        <v>0</v>
      </c>
      <c r="HC118">
        <v>0</v>
      </c>
      <c r="HD118">
        <v>0</v>
      </c>
      <c r="HE118">
        <v>0</v>
      </c>
      <c r="HF118">
        <v>0</v>
      </c>
      <c r="HG118">
        <v>0</v>
      </c>
      <c r="HH118">
        <v>0</v>
      </c>
      <c r="HI118">
        <v>1.4999999999999999E-2</v>
      </c>
      <c r="HJ118">
        <v>0</v>
      </c>
      <c r="HK118">
        <v>0</v>
      </c>
      <c r="HL118">
        <v>0</v>
      </c>
      <c r="HM118">
        <v>0</v>
      </c>
      <c r="HN118">
        <v>0</v>
      </c>
      <c r="HO118">
        <v>81.599999999999994</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0.9365</v>
      </c>
      <c r="LJ118">
        <v>0.93497613631360788</v>
      </c>
      <c r="LK118">
        <v>0</v>
      </c>
      <c r="LL118">
        <v>0</v>
      </c>
      <c r="LM118">
        <v>1</v>
      </c>
      <c r="LN118">
        <v>0.95</v>
      </c>
      <c r="LO118">
        <v>0</v>
      </c>
      <c r="LP118">
        <v>1</v>
      </c>
      <c r="LQ118">
        <v>0.78</v>
      </c>
      <c r="LR118">
        <v>0</v>
      </c>
      <c r="LS118">
        <v>8.4507042253521125E-2</v>
      </c>
      <c r="LT118">
        <v>0</v>
      </c>
    </row>
    <row r="119" spans="1:332">
      <c r="A119" t="str">
        <v>CDM AMS II.G</v>
      </c>
      <c r="B119" t="str">
        <v>AMS II.G. ver. 12</v>
      </c>
      <c r="C119">
        <v>9956</v>
      </c>
      <c r="D119" t="str">
        <v>PoA 9956 CPA31</v>
      </c>
      <c r="E119" t="str">
        <v>MR3</v>
      </c>
      <c r="F119" t="str">
        <v>Domestic (2020)</v>
      </c>
      <c r="G119">
        <v>10110</v>
      </c>
      <c r="H119" t="str">
        <v>firewood</v>
      </c>
      <c r="I119">
        <v>10110</v>
      </c>
      <c r="J119">
        <v>1.0790906179955171</v>
      </c>
      <c r="K119">
        <v>0</v>
      </c>
      <c r="L119" t="str">
        <v>cdm_imp_firewood</v>
      </c>
      <c r="M119">
        <v>1</v>
      </c>
      <c r="N119" t="str">
        <v>Sub-Saharan Africa</v>
      </c>
      <c r="O119" t="str">
        <v>Uganda</v>
      </c>
      <c r="P119" t="str">
        <v>Uganda tot</v>
      </c>
      <c r="Q119">
        <v>4.9000000000000004</v>
      </c>
      <c r="R119">
        <v>0.82</v>
      </c>
      <c r="S119">
        <v>0</v>
      </c>
      <c r="T119">
        <v>0.35</v>
      </c>
      <c r="U119">
        <v>9369</v>
      </c>
      <c r="V119">
        <v>0</v>
      </c>
      <c r="W119">
        <v>153</v>
      </c>
      <c r="X119">
        <v>0</v>
      </c>
      <c r="Y119">
        <v>1433457</v>
      </c>
      <c r="Z119">
        <v>1</v>
      </c>
      <c r="AA119">
        <v>0</v>
      </c>
      <c r="AB119">
        <v>0</v>
      </c>
      <c r="AC119">
        <v>0</v>
      </c>
      <c r="AD119">
        <v>0</v>
      </c>
      <c r="AE119">
        <v>0</v>
      </c>
      <c r="AF119">
        <v>0</v>
      </c>
      <c r="AG119">
        <v>0</v>
      </c>
      <c r="AH119">
        <v>0</v>
      </c>
      <c r="AI119">
        <v>0</v>
      </c>
      <c r="AJ119">
        <v>0</v>
      </c>
      <c r="AK119">
        <v>0</v>
      </c>
      <c r="AL119">
        <v>0</v>
      </c>
      <c r="AM119">
        <v>0</v>
      </c>
      <c r="AN119">
        <v>8.3760683760683765</v>
      </c>
      <c r="AO119">
        <v>0</v>
      </c>
      <c r="AP119">
        <v>0</v>
      </c>
      <c r="AQ119">
        <v>0</v>
      </c>
      <c r="AR119">
        <v>0</v>
      </c>
      <c r="AS119">
        <v>0</v>
      </c>
      <c r="AT119">
        <v>0</v>
      </c>
      <c r="AU119">
        <v>0</v>
      </c>
      <c r="AV119">
        <v>0</v>
      </c>
      <c r="AW119">
        <v>0</v>
      </c>
      <c r="AX119">
        <v>0</v>
      </c>
      <c r="AY119">
        <v>0</v>
      </c>
      <c r="AZ119">
        <v>0</v>
      </c>
      <c r="BA119">
        <v>0</v>
      </c>
      <c r="BB119">
        <v>0</v>
      </c>
      <c r="BC119">
        <v>0</v>
      </c>
      <c r="BD119">
        <v>0.1143</v>
      </c>
      <c r="BE119">
        <v>0</v>
      </c>
      <c r="BF119">
        <v>0</v>
      </c>
      <c r="BG119">
        <v>0</v>
      </c>
      <c r="BH119">
        <v>0</v>
      </c>
      <c r="BI119">
        <v>0</v>
      </c>
      <c r="BJ119">
        <v>0</v>
      </c>
      <c r="BK119">
        <v>0</v>
      </c>
      <c r="BL119">
        <v>0</v>
      </c>
      <c r="BM119">
        <v>0</v>
      </c>
      <c r="BN119">
        <v>0</v>
      </c>
      <c r="BO119">
        <v>0</v>
      </c>
      <c r="BP119">
        <v>0</v>
      </c>
      <c r="BQ119">
        <v>0</v>
      </c>
      <c r="BR119">
        <v>1.4999999999999999E-2</v>
      </c>
      <c r="BS119">
        <v>0</v>
      </c>
      <c r="BT119">
        <v>0</v>
      </c>
      <c r="BU119">
        <v>0</v>
      </c>
      <c r="BV119">
        <v>0</v>
      </c>
      <c r="BW119">
        <v>0</v>
      </c>
      <c r="BX119">
        <v>81.599999999999994</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1</v>
      </c>
      <c r="FS119">
        <v>0</v>
      </c>
      <c r="FT119">
        <v>0</v>
      </c>
      <c r="FU119">
        <v>0</v>
      </c>
      <c r="FV119">
        <v>0</v>
      </c>
      <c r="FW119">
        <v>0</v>
      </c>
      <c r="FX119">
        <v>0</v>
      </c>
      <c r="FY119">
        <v>4.4594811006005424</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0.34899999999999998</v>
      </c>
      <c r="GV119">
        <v>0</v>
      </c>
      <c r="GW119">
        <v>0</v>
      </c>
      <c r="GX119">
        <v>0</v>
      </c>
      <c r="GY119">
        <v>0</v>
      </c>
      <c r="GZ119">
        <v>0</v>
      </c>
      <c r="HA119">
        <v>0</v>
      </c>
      <c r="HB119">
        <v>0</v>
      </c>
      <c r="HC119">
        <v>0</v>
      </c>
      <c r="HD119">
        <v>0</v>
      </c>
      <c r="HE119">
        <v>0</v>
      </c>
      <c r="HF119">
        <v>0</v>
      </c>
      <c r="HG119">
        <v>0</v>
      </c>
      <c r="HH119">
        <v>0</v>
      </c>
      <c r="HI119">
        <v>1.4999999999999999E-2</v>
      </c>
      <c r="HJ119">
        <v>0</v>
      </c>
      <c r="HK119">
        <v>0</v>
      </c>
      <c r="HL119">
        <v>0</v>
      </c>
      <c r="HM119">
        <v>0</v>
      </c>
      <c r="HN119">
        <v>0</v>
      </c>
      <c r="HO119">
        <v>81.599999999999994</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0.9365</v>
      </c>
      <c r="LJ119">
        <v>0.94229429065157511</v>
      </c>
      <c r="LK119">
        <v>0</v>
      </c>
      <c r="LL119">
        <v>0</v>
      </c>
      <c r="LM119">
        <v>1</v>
      </c>
      <c r="LN119">
        <v>0.95</v>
      </c>
      <c r="LO119">
        <v>0</v>
      </c>
      <c r="LP119">
        <v>1</v>
      </c>
      <c r="LQ119">
        <v>0.78</v>
      </c>
      <c r="LR119">
        <v>0</v>
      </c>
      <c r="LS119">
        <v>8.4507042253521125E-2</v>
      </c>
      <c r="LT119">
        <v>0</v>
      </c>
    </row>
    <row r="120" spans="1:332">
      <c r="A120" t="str">
        <v>CDM AMS II.G</v>
      </c>
      <c r="B120" t="str">
        <v>AMS II.G. ver. 12</v>
      </c>
      <c r="C120">
        <v>9956</v>
      </c>
      <c r="D120" t="str">
        <v>PoA 9956 CPA30</v>
      </c>
      <c r="E120" t="str">
        <v>MR3</v>
      </c>
      <c r="F120" t="str">
        <v>Domestic (2020)</v>
      </c>
      <c r="G120">
        <v>10194</v>
      </c>
      <c r="H120" t="str">
        <v>firewood</v>
      </c>
      <c r="I120">
        <v>10194</v>
      </c>
      <c r="J120">
        <v>1.0880563560678835</v>
      </c>
      <c r="K120">
        <v>0</v>
      </c>
      <c r="L120" t="str">
        <v>cdm_imp_firewood</v>
      </c>
      <c r="M120">
        <v>1</v>
      </c>
      <c r="N120" t="str">
        <v>Sub-Saharan Africa</v>
      </c>
      <c r="O120" t="str">
        <v>Uganda</v>
      </c>
      <c r="P120" t="str">
        <v>Uganda tot</v>
      </c>
      <c r="Q120">
        <v>4.9000000000000004</v>
      </c>
      <c r="R120">
        <v>0.82</v>
      </c>
      <c r="S120">
        <v>0</v>
      </c>
      <c r="T120">
        <v>0.35</v>
      </c>
      <c r="U120">
        <v>9369</v>
      </c>
      <c r="V120">
        <v>0</v>
      </c>
      <c r="W120">
        <v>153</v>
      </c>
      <c r="X120">
        <v>0</v>
      </c>
      <c r="Y120">
        <v>1433457</v>
      </c>
      <c r="Z120">
        <v>1</v>
      </c>
      <c r="AA120">
        <v>0</v>
      </c>
      <c r="AB120">
        <v>0</v>
      </c>
      <c r="AC120">
        <v>0</v>
      </c>
      <c r="AD120">
        <v>0</v>
      </c>
      <c r="AE120">
        <v>0</v>
      </c>
      <c r="AF120">
        <v>0</v>
      </c>
      <c r="AG120">
        <v>0</v>
      </c>
      <c r="AH120">
        <v>0</v>
      </c>
      <c r="AI120">
        <v>0</v>
      </c>
      <c r="AJ120">
        <v>0</v>
      </c>
      <c r="AK120">
        <v>0</v>
      </c>
      <c r="AL120">
        <v>0</v>
      </c>
      <c r="AM120">
        <v>0</v>
      </c>
      <c r="AN120">
        <v>8.3760683760683765</v>
      </c>
      <c r="AO120">
        <v>0</v>
      </c>
      <c r="AP120">
        <v>0</v>
      </c>
      <c r="AQ120">
        <v>0</v>
      </c>
      <c r="AR120">
        <v>0</v>
      </c>
      <c r="AS120">
        <v>0</v>
      </c>
      <c r="AT120">
        <v>0</v>
      </c>
      <c r="AU120">
        <v>0</v>
      </c>
      <c r="AV120">
        <v>0</v>
      </c>
      <c r="AW120">
        <v>0</v>
      </c>
      <c r="AX120">
        <v>0</v>
      </c>
      <c r="AY120">
        <v>0</v>
      </c>
      <c r="AZ120">
        <v>0</v>
      </c>
      <c r="BA120">
        <v>0</v>
      </c>
      <c r="BB120">
        <v>0</v>
      </c>
      <c r="BC120">
        <v>0</v>
      </c>
      <c r="BD120">
        <v>0.1143</v>
      </c>
      <c r="BE120">
        <v>0</v>
      </c>
      <c r="BF120">
        <v>0</v>
      </c>
      <c r="BG120">
        <v>0</v>
      </c>
      <c r="BH120">
        <v>0</v>
      </c>
      <c r="BI120">
        <v>0</v>
      </c>
      <c r="BJ120">
        <v>0</v>
      </c>
      <c r="BK120">
        <v>0</v>
      </c>
      <c r="BL120">
        <v>0</v>
      </c>
      <c r="BM120">
        <v>0</v>
      </c>
      <c r="BN120">
        <v>0</v>
      </c>
      <c r="BO120">
        <v>0</v>
      </c>
      <c r="BP120">
        <v>0</v>
      </c>
      <c r="BQ120">
        <v>0</v>
      </c>
      <c r="BR120">
        <v>1.4999999999999999E-2</v>
      </c>
      <c r="BS120">
        <v>0</v>
      </c>
      <c r="BT120">
        <v>0</v>
      </c>
      <c r="BU120">
        <v>0</v>
      </c>
      <c r="BV120">
        <v>0</v>
      </c>
      <c r="BW120">
        <v>0</v>
      </c>
      <c r="BX120">
        <v>81.599999999999994</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0</v>
      </c>
      <c r="FT120">
        <v>0</v>
      </c>
      <c r="FU120">
        <v>0</v>
      </c>
      <c r="FV120">
        <v>0</v>
      </c>
      <c r="FW120">
        <v>0</v>
      </c>
      <c r="FX120">
        <v>0</v>
      </c>
      <c r="FY120">
        <v>4.4594811006005424</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0.34899999999999998</v>
      </c>
      <c r="GV120">
        <v>0</v>
      </c>
      <c r="GW120">
        <v>0</v>
      </c>
      <c r="GX120">
        <v>0</v>
      </c>
      <c r="GY120">
        <v>0</v>
      </c>
      <c r="GZ120">
        <v>0</v>
      </c>
      <c r="HA120">
        <v>0</v>
      </c>
      <c r="HB120">
        <v>0</v>
      </c>
      <c r="HC120">
        <v>0</v>
      </c>
      <c r="HD120">
        <v>0</v>
      </c>
      <c r="HE120">
        <v>0</v>
      </c>
      <c r="HF120">
        <v>0</v>
      </c>
      <c r="HG120">
        <v>0</v>
      </c>
      <c r="HH120">
        <v>0</v>
      </c>
      <c r="HI120">
        <v>1.4999999999999999E-2</v>
      </c>
      <c r="HJ120">
        <v>0</v>
      </c>
      <c r="HK120">
        <v>0</v>
      </c>
      <c r="HL120">
        <v>0</v>
      </c>
      <c r="HM120">
        <v>0</v>
      </c>
      <c r="HN120">
        <v>0</v>
      </c>
      <c r="HO120">
        <v>81.599999999999994</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0.9365</v>
      </c>
      <c r="LJ120">
        <v>0.9500938750496144</v>
      </c>
      <c r="LK120">
        <v>0</v>
      </c>
      <c r="LL120">
        <v>0</v>
      </c>
      <c r="LM120">
        <v>1</v>
      </c>
      <c r="LN120">
        <v>0.95</v>
      </c>
      <c r="LO120">
        <v>0</v>
      </c>
      <c r="LP120">
        <v>1</v>
      </c>
      <c r="LQ120">
        <v>0.78</v>
      </c>
      <c r="LR120">
        <v>0</v>
      </c>
      <c r="LS120">
        <v>8.4507042253521125E-2</v>
      </c>
      <c r="LT120">
        <v>0</v>
      </c>
    </row>
    <row r="121" spans="1:332">
      <c r="A121" t="str">
        <v>CDM AMS II.G</v>
      </c>
      <c r="B121" t="str">
        <v>AMS II.G. ver. 12</v>
      </c>
      <c r="C121">
        <v>9956</v>
      </c>
      <c r="D121" t="str">
        <v>PoA 9956 CPA29</v>
      </c>
      <c r="E121" t="str">
        <v>MR3</v>
      </c>
      <c r="F121" t="str">
        <v>Domestic (2020)</v>
      </c>
      <c r="G121">
        <v>10271</v>
      </c>
      <c r="H121" t="str">
        <v>firewood</v>
      </c>
      <c r="I121">
        <v>10271</v>
      </c>
      <c r="J121">
        <v>1.0962749493008859</v>
      </c>
      <c r="K121">
        <v>0</v>
      </c>
      <c r="L121" t="str">
        <v>cdm_imp_firewood</v>
      </c>
      <c r="M121">
        <v>1</v>
      </c>
      <c r="N121" t="str">
        <v>Sub-Saharan Africa</v>
      </c>
      <c r="O121" t="str">
        <v>Uganda</v>
      </c>
      <c r="P121" t="str">
        <v>Uganda tot</v>
      </c>
      <c r="Q121">
        <v>4.9000000000000004</v>
      </c>
      <c r="R121">
        <v>0.82</v>
      </c>
      <c r="S121">
        <v>0</v>
      </c>
      <c r="T121">
        <v>0.35</v>
      </c>
      <c r="U121">
        <v>9369</v>
      </c>
      <c r="V121">
        <v>0</v>
      </c>
      <c r="W121">
        <v>153</v>
      </c>
      <c r="X121">
        <v>0</v>
      </c>
      <c r="Y121">
        <v>1433457</v>
      </c>
      <c r="Z121">
        <v>1</v>
      </c>
      <c r="AA121">
        <v>0</v>
      </c>
      <c r="AB121">
        <v>0</v>
      </c>
      <c r="AC121">
        <v>0</v>
      </c>
      <c r="AD121">
        <v>0</v>
      </c>
      <c r="AE121">
        <v>0</v>
      </c>
      <c r="AF121">
        <v>0</v>
      </c>
      <c r="AG121">
        <v>0</v>
      </c>
      <c r="AH121">
        <v>0</v>
      </c>
      <c r="AI121">
        <v>0</v>
      </c>
      <c r="AJ121">
        <v>0</v>
      </c>
      <c r="AK121">
        <v>0</v>
      </c>
      <c r="AL121">
        <v>0</v>
      </c>
      <c r="AM121">
        <v>0</v>
      </c>
      <c r="AN121">
        <v>8.3760683760683765</v>
      </c>
      <c r="AO121">
        <v>0</v>
      </c>
      <c r="AP121">
        <v>0</v>
      </c>
      <c r="AQ121">
        <v>0</v>
      </c>
      <c r="AR121">
        <v>0</v>
      </c>
      <c r="AS121">
        <v>0</v>
      </c>
      <c r="AT121">
        <v>0</v>
      </c>
      <c r="AU121">
        <v>0</v>
      </c>
      <c r="AV121">
        <v>0</v>
      </c>
      <c r="AW121">
        <v>0</v>
      </c>
      <c r="AX121">
        <v>0</v>
      </c>
      <c r="AY121">
        <v>0</v>
      </c>
      <c r="AZ121">
        <v>0</v>
      </c>
      <c r="BA121">
        <v>0</v>
      </c>
      <c r="BB121">
        <v>0</v>
      </c>
      <c r="BC121">
        <v>0</v>
      </c>
      <c r="BD121">
        <v>0.1143</v>
      </c>
      <c r="BE121">
        <v>0</v>
      </c>
      <c r="BF121">
        <v>0</v>
      </c>
      <c r="BG121">
        <v>0</v>
      </c>
      <c r="BH121">
        <v>0</v>
      </c>
      <c r="BI121">
        <v>0</v>
      </c>
      <c r="BJ121">
        <v>0</v>
      </c>
      <c r="BK121">
        <v>0</v>
      </c>
      <c r="BL121">
        <v>0</v>
      </c>
      <c r="BM121">
        <v>0</v>
      </c>
      <c r="BN121">
        <v>0</v>
      </c>
      <c r="BO121">
        <v>0</v>
      </c>
      <c r="BP121">
        <v>0</v>
      </c>
      <c r="BQ121">
        <v>0</v>
      </c>
      <c r="BR121">
        <v>1.4999999999999999E-2</v>
      </c>
      <c r="BS121">
        <v>0</v>
      </c>
      <c r="BT121">
        <v>0</v>
      </c>
      <c r="BU121">
        <v>0</v>
      </c>
      <c r="BV121">
        <v>0</v>
      </c>
      <c r="BW121">
        <v>0</v>
      </c>
      <c r="BX121">
        <v>81.599999999999994</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0</v>
      </c>
      <c r="FT121">
        <v>0</v>
      </c>
      <c r="FU121">
        <v>0</v>
      </c>
      <c r="FV121">
        <v>0</v>
      </c>
      <c r="FW121">
        <v>0</v>
      </c>
      <c r="FX121">
        <v>0</v>
      </c>
      <c r="FY121">
        <v>4.4594811006005424</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0.34899999999999998</v>
      </c>
      <c r="GV121">
        <v>0</v>
      </c>
      <c r="GW121">
        <v>0</v>
      </c>
      <c r="GX121">
        <v>0</v>
      </c>
      <c r="GY121">
        <v>0</v>
      </c>
      <c r="GZ121">
        <v>0</v>
      </c>
      <c r="HA121">
        <v>0</v>
      </c>
      <c r="HB121">
        <v>0</v>
      </c>
      <c r="HC121">
        <v>0</v>
      </c>
      <c r="HD121">
        <v>0</v>
      </c>
      <c r="HE121">
        <v>0</v>
      </c>
      <c r="HF121">
        <v>0</v>
      </c>
      <c r="HG121">
        <v>0</v>
      </c>
      <c r="HH121">
        <v>0</v>
      </c>
      <c r="HI121">
        <v>1.4999999999999999E-2</v>
      </c>
      <c r="HJ121">
        <v>0</v>
      </c>
      <c r="HK121">
        <v>0</v>
      </c>
      <c r="HL121">
        <v>0</v>
      </c>
      <c r="HM121">
        <v>0</v>
      </c>
      <c r="HN121">
        <v>0</v>
      </c>
      <c r="HO121">
        <v>81.599999999999994</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0.9365</v>
      </c>
      <c r="LJ121">
        <v>0.95731045599340514</v>
      </c>
      <c r="LK121">
        <v>0</v>
      </c>
      <c r="LL121">
        <v>0</v>
      </c>
      <c r="LM121">
        <v>1</v>
      </c>
      <c r="LN121">
        <v>0.95</v>
      </c>
      <c r="LO121">
        <v>0</v>
      </c>
      <c r="LP121">
        <v>1</v>
      </c>
      <c r="LQ121">
        <v>0.78</v>
      </c>
      <c r="LR121">
        <v>0</v>
      </c>
      <c r="LS121">
        <v>8.4507042253521125E-2</v>
      </c>
      <c r="LT121">
        <v>0</v>
      </c>
    </row>
    <row r="122" spans="1:332">
      <c r="A122" t="str">
        <v>CDM AMS II.G</v>
      </c>
      <c r="B122" t="str">
        <v>AMS II.G. ver. 12</v>
      </c>
      <c r="C122">
        <v>9956</v>
      </c>
      <c r="D122" t="str">
        <v>PoA 9956 CPA28</v>
      </c>
      <c r="E122" t="str">
        <v>MR3</v>
      </c>
      <c r="F122" t="str">
        <v>Domestic (2020)</v>
      </c>
      <c r="G122">
        <v>10348</v>
      </c>
      <c r="H122" t="str">
        <v>firewood</v>
      </c>
      <c r="I122">
        <v>10348</v>
      </c>
      <c r="J122">
        <v>1.1044935425338884</v>
      </c>
      <c r="K122">
        <v>0</v>
      </c>
      <c r="L122" t="str">
        <v>cdm_imp_firewood</v>
      </c>
      <c r="M122">
        <v>1</v>
      </c>
      <c r="N122" t="str">
        <v>Sub-Saharan Africa</v>
      </c>
      <c r="O122" t="str">
        <v>Uganda</v>
      </c>
      <c r="P122" t="str">
        <v>Uganda tot</v>
      </c>
      <c r="Q122">
        <v>4.9000000000000004</v>
      </c>
      <c r="R122">
        <v>0.82</v>
      </c>
      <c r="S122">
        <v>0</v>
      </c>
      <c r="T122">
        <v>0.35</v>
      </c>
      <c r="U122">
        <v>9369</v>
      </c>
      <c r="V122">
        <v>0</v>
      </c>
      <c r="W122">
        <v>153</v>
      </c>
      <c r="X122">
        <v>0</v>
      </c>
      <c r="Y122">
        <v>1433457</v>
      </c>
      <c r="Z122">
        <v>1</v>
      </c>
      <c r="AA122">
        <v>0</v>
      </c>
      <c r="AB122">
        <v>0</v>
      </c>
      <c r="AC122">
        <v>0</v>
      </c>
      <c r="AD122">
        <v>0</v>
      </c>
      <c r="AE122">
        <v>0</v>
      </c>
      <c r="AF122">
        <v>0</v>
      </c>
      <c r="AG122">
        <v>0</v>
      </c>
      <c r="AH122">
        <v>0</v>
      </c>
      <c r="AI122">
        <v>0</v>
      </c>
      <c r="AJ122">
        <v>0</v>
      </c>
      <c r="AK122">
        <v>0</v>
      </c>
      <c r="AL122">
        <v>0</v>
      </c>
      <c r="AM122">
        <v>0</v>
      </c>
      <c r="AN122">
        <v>8.3760683760683765</v>
      </c>
      <c r="AO122">
        <v>0</v>
      </c>
      <c r="AP122">
        <v>0</v>
      </c>
      <c r="AQ122">
        <v>0</v>
      </c>
      <c r="AR122">
        <v>0</v>
      </c>
      <c r="AS122">
        <v>0</v>
      </c>
      <c r="AT122">
        <v>0</v>
      </c>
      <c r="AU122">
        <v>0</v>
      </c>
      <c r="AV122">
        <v>0</v>
      </c>
      <c r="AW122">
        <v>0</v>
      </c>
      <c r="AX122">
        <v>0</v>
      </c>
      <c r="AY122">
        <v>0</v>
      </c>
      <c r="AZ122">
        <v>0</v>
      </c>
      <c r="BA122">
        <v>0</v>
      </c>
      <c r="BB122">
        <v>0</v>
      </c>
      <c r="BC122">
        <v>0</v>
      </c>
      <c r="BD122">
        <v>0.1143</v>
      </c>
      <c r="BE122">
        <v>0</v>
      </c>
      <c r="BF122">
        <v>0</v>
      </c>
      <c r="BG122">
        <v>0</v>
      </c>
      <c r="BH122">
        <v>0</v>
      </c>
      <c r="BI122">
        <v>0</v>
      </c>
      <c r="BJ122">
        <v>0</v>
      </c>
      <c r="BK122">
        <v>0</v>
      </c>
      <c r="BL122">
        <v>0</v>
      </c>
      <c r="BM122">
        <v>0</v>
      </c>
      <c r="BN122">
        <v>0</v>
      </c>
      <c r="BO122">
        <v>0</v>
      </c>
      <c r="BP122">
        <v>0</v>
      </c>
      <c r="BQ122">
        <v>0</v>
      </c>
      <c r="BR122">
        <v>1.4999999999999999E-2</v>
      </c>
      <c r="BS122">
        <v>0</v>
      </c>
      <c r="BT122">
        <v>0</v>
      </c>
      <c r="BU122">
        <v>0</v>
      </c>
      <c r="BV122">
        <v>0</v>
      </c>
      <c r="BW122">
        <v>0</v>
      </c>
      <c r="BX122">
        <v>81.599999999999994</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0</v>
      </c>
      <c r="FT122">
        <v>0</v>
      </c>
      <c r="FU122">
        <v>0</v>
      </c>
      <c r="FV122">
        <v>0</v>
      </c>
      <c r="FW122">
        <v>0</v>
      </c>
      <c r="FX122">
        <v>0</v>
      </c>
      <c r="FY122">
        <v>4.4594811006005424</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0.34899999999999998</v>
      </c>
      <c r="GV122">
        <v>0</v>
      </c>
      <c r="GW122">
        <v>0</v>
      </c>
      <c r="GX122">
        <v>0</v>
      </c>
      <c r="GY122">
        <v>0</v>
      </c>
      <c r="GZ122">
        <v>0</v>
      </c>
      <c r="HA122">
        <v>0</v>
      </c>
      <c r="HB122">
        <v>0</v>
      </c>
      <c r="HC122">
        <v>0</v>
      </c>
      <c r="HD122">
        <v>0</v>
      </c>
      <c r="HE122">
        <v>0</v>
      </c>
      <c r="HF122">
        <v>0</v>
      </c>
      <c r="HG122">
        <v>0</v>
      </c>
      <c r="HH122">
        <v>0</v>
      </c>
      <c r="HI122">
        <v>1.4999999999999999E-2</v>
      </c>
      <c r="HJ122">
        <v>0</v>
      </c>
      <c r="HK122">
        <v>0</v>
      </c>
      <c r="HL122">
        <v>0</v>
      </c>
      <c r="HM122">
        <v>0</v>
      </c>
      <c r="HN122">
        <v>0</v>
      </c>
      <c r="HO122">
        <v>81.599999999999994</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0.9365</v>
      </c>
      <c r="LJ122">
        <v>0.9645270369371961</v>
      </c>
      <c r="LK122">
        <v>0</v>
      </c>
      <c r="LL122">
        <v>0</v>
      </c>
      <c r="LM122">
        <v>1</v>
      </c>
      <c r="LN122">
        <v>0.95</v>
      </c>
      <c r="LO122">
        <v>0</v>
      </c>
      <c r="LP122">
        <v>1</v>
      </c>
      <c r="LQ122">
        <v>0.78</v>
      </c>
      <c r="LR122">
        <v>0</v>
      </c>
      <c r="LS122">
        <v>8.4507042253521125E-2</v>
      </c>
      <c r="LT122">
        <v>0</v>
      </c>
    </row>
    <row r="123" spans="1:332">
      <c r="A123" t="str">
        <v>CDM AMS II.G</v>
      </c>
      <c r="B123" t="str">
        <v>AMS II.G. ver. 12</v>
      </c>
      <c r="C123">
        <v>9956</v>
      </c>
      <c r="D123" t="str">
        <v>PoA 9956 CPA27</v>
      </c>
      <c r="E123" t="str">
        <v>MR3</v>
      </c>
      <c r="F123" t="str">
        <v>Domestic (2020)</v>
      </c>
      <c r="G123">
        <v>10416</v>
      </c>
      <c r="H123" t="str">
        <v>firewood</v>
      </c>
      <c r="I123">
        <v>10416</v>
      </c>
      <c r="J123">
        <v>1.111751520973423</v>
      </c>
      <c r="K123">
        <v>0</v>
      </c>
      <c r="L123" t="str">
        <v>cdm_imp_firewood</v>
      </c>
      <c r="M123">
        <v>1</v>
      </c>
      <c r="N123" t="str">
        <v>Sub-Saharan Africa</v>
      </c>
      <c r="O123" t="str">
        <v>Uganda</v>
      </c>
      <c r="P123" t="str">
        <v>Uganda tot</v>
      </c>
      <c r="Q123">
        <v>4.9000000000000004</v>
      </c>
      <c r="R123">
        <v>0.82</v>
      </c>
      <c r="S123">
        <v>0</v>
      </c>
      <c r="T123">
        <v>0.35</v>
      </c>
      <c r="U123">
        <v>9369</v>
      </c>
      <c r="V123">
        <v>0</v>
      </c>
      <c r="W123">
        <v>153</v>
      </c>
      <c r="X123">
        <v>0</v>
      </c>
      <c r="Y123">
        <v>1433457</v>
      </c>
      <c r="Z123">
        <v>1</v>
      </c>
      <c r="AA123">
        <v>0</v>
      </c>
      <c r="AB123">
        <v>0</v>
      </c>
      <c r="AC123">
        <v>0</v>
      </c>
      <c r="AD123">
        <v>0</v>
      </c>
      <c r="AE123">
        <v>0</v>
      </c>
      <c r="AF123">
        <v>0</v>
      </c>
      <c r="AG123">
        <v>0</v>
      </c>
      <c r="AH123">
        <v>0</v>
      </c>
      <c r="AI123">
        <v>0</v>
      </c>
      <c r="AJ123">
        <v>0</v>
      </c>
      <c r="AK123">
        <v>0</v>
      </c>
      <c r="AL123">
        <v>0</v>
      </c>
      <c r="AM123">
        <v>0</v>
      </c>
      <c r="AN123">
        <v>8.3760683760683765</v>
      </c>
      <c r="AO123">
        <v>0</v>
      </c>
      <c r="AP123">
        <v>0</v>
      </c>
      <c r="AQ123">
        <v>0</v>
      </c>
      <c r="AR123">
        <v>0</v>
      </c>
      <c r="AS123">
        <v>0</v>
      </c>
      <c r="AT123">
        <v>0</v>
      </c>
      <c r="AU123">
        <v>0</v>
      </c>
      <c r="AV123">
        <v>0</v>
      </c>
      <c r="AW123">
        <v>0</v>
      </c>
      <c r="AX123">
        <v>0</v>
      </c>
      <c r="AY123">
        <v>0</v>
      </c>
      <c r="AZ123">
        <v>0</v>
      </c>
      <c r="BA123">
        <v>0</v>
      </c>
      <c r="BB123">
        <v>0</v>
      </c>
      <c r="BC123">
        <v>0</v>
      </c>
      <c r="BD123">
        <v>0.1143</v>
      </c>
      <c r="BE123">
        <v>0</v>
      </c>
      <c r="BF123">
        <v>0</v>
      </c>
      <c r="BG123">
        <v>0</v>
      </c>
      <c r="BH123">
        <v>0</v>
      </c>
      <c r="BI123">
        <v>0</v>
      </c>
      <c r="BJ123">
        <v>0</v>
      </c>
      <c r="BK123">
        <v>0</v>
      </c>
      <c r="BL123">
        <v>0</v>
      </c>
      <c r="BM123">
        <v>0</v>
      </c>
      <c r="BN123">
        <v>0</v>
      </c>
      <c r="BO123">
        <v>0</v>
      </c>
      <c r="BP123">
        <v>0</v>
      </c>
      <c r="BQ123">
        <v>0</v>
      </c>
      <c r="BR123">
        <v>1.4999999999999999E-2</v>
      </c>
      <c r="BS123">
        <v>0</v>
      </c>
      <c r="BT123">
        <v>0</v>
      </c>
      <c r="BU123">
        <v>0</v>
      </c>
      <c r="BV123">
        <v>0</v>
      </c>
      <c r="BW123">
        <v>0</v>
      </c>
      <c r="BX123">
        <v>81.599999999999994</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1</v>
      </c>
      <c r="FS123">
        <v>0</v>
      </c>
      <c r="FT123">
        <v>0</v>
      </c>
      <c r="FU123">
        <v>0</v>
      </c>
      <c r="FV123">
        <v>0</v>
      </c>
      <c r="FW123">
        <v>0</v>
      </c>
      <c r="FX123">
        <v>0</v>
      </c>
      <c r="FY123">
        <v>4.4594811006005424</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0.34899999999999998</v>
      </c>
      <c r="GV123">
        <v>0</v>
      </c>
      <c r="GW123">
        <v>0</v>
      </c>
      <c r="GX123">
        <v>0</v>
      </c>
      <c r="GY123">
        <v>0</v>
      </c>
      <c r="GZ123">
        <v>0</v>
      </c>
      <c r="HA123">
        <v>0</v>
      </c>
      <c r="HB123">
        <v>0</v>
      </c>
      <c r="HC123">
        <v>0</v>
      </c>
      <c r="HD123">
        <v>0</v>
      </c>
      <c r="HE123">
        <v>0</v>
      </c>
      <c r="HF123">
        <v>0</v>
      </c>
      <c r="HG123">
        <v>0</v>
      </c>
      <c r="HH123">
        <v>0</v>
      </c>
      <c r="HI123">
        <v>1.4999999999999999E-2</v>
      </c>
      <c r="HJ123">
        <v>0</v>
      </c>
      <c r="HK123">
        <v>0</v>
      </c>
      <c r="HL123">
        <v>0</v>
      </c>
      <c r="HM123">
        <v>0</v>
      </c>
      <c r="HN123">
        <v>0</v>
      </c>
      <c r="HO123">
        <v>81.599999999999994</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0.9365</v>
      </c>
      <c r="LJ123">
        <v>0.97078771484264048</v>
      </c>
      <c r="LK123">
        <v>0</v>
      </c>
      <c r="LL123">
        <v>0</v>
      </c>
      <c r="LM123">
        <v>1</v>
      </c>
      <c r="LN123">
        <v>0.95</v>
      </c>
      <c r="LO123">
        <v>0</v>
      </c>
      <c r="LP123">
        <v>1</v>
      </c>
      <c r="LQ123">
        <v>0.78</v>
      </c>
      <c r="LR123">
        <v>0</v>
      </c>
      <c r="LS123">
        <v>8.4507042253521125E-2</v>
      </c>
      <c r="LT123">
        <v>0</v>
      </c>
    </row>
    <row r="124" spans="1:332">
      <c r="A124" t="str">
        <v>CDM AMS II.G</v>
      </c>
      <c r="B124" t="str">
        <v>AMS II.G. ver. 12</v>
      </c>
      <c r="C124">
        <v>9956</v>
      </c>
      <c r="D124" t="str">
        <v>PoA 9956 CPA26</v>
      </c>
      <c r="E124" t="str">
        <v>MR3</v>
      </c>
      <c r="F124" t="str">
        <v>Domestic (2020)</v>
      </c>
      <c r="G124">
        <v>10486</v>
      </c>
      <c r="H124" t="str">
        <v>firewood</v>
      </c>
      <c r="I124">
        <v>10486</v>
      </c>
      <c r="J124">
        <v>1.1192229693670617</v>
      </c>
      <c r="K124">
        <v>0</v>
      </c>
      <c r="L124" t="str">
        <v>cdm_imp_firewood</v>
      </c>
      <c r="M124">
        <v>1</v>
      </c>
      <c r="N124" t="str">
        <v>Sub-Saharan Africa</v>
      </c>
      <c r="O124" t="str">
        <v>Uganda</v>
      </c>
      <c r="P124" t="str">
        <v>Uganda tot</v>
      </c>
      <c r="Q124">
        <v>4.9000000000000004</v>
      </c>
      <c r="R124">
        <v>0.82</v>
      </c>
      <c r="S124">
        <v>0</v>
      </c>
      <c r="T124">
        <v>0.35</v>
      </c>
      <c r="U124">
        <v>9369</v>
      </c>
      <c r="V124">
        <v>0</v>
      </c>
      <c r="W124">
        <v>153</v>
      </c>
      <c r="X124">
        <v>0</v>
      </c>
      <c r="Y124">
        <v>1433457</v>
      </c>
      <c r="Z124">
        <v>1</v>
      </c>
      <c r="AA124">
        <v>0</v>
      </c>
      <c r="AB124">
        <v>0</v>
      </c>
      <c r="AC124">
        <v>0</v>
      </c>
      <c r="AD124">
        <v>0</v>
      </c>
      <c r="AE124">
        <v>0</v>
      </c>
      <c r="AF124">
        <v>0</v>
      </c>
      <c r="AG124">
        <v>0</v>
      </c>
      <c r="AH124">
        <v>0</v>
      </c>
      <c r="AI124">
        <v>0</v>
      </c>
      <c r="AJ124">
        <v>0</v>
      </c>
      <c r="AK124">
        <v>0</v>
      </c>
      <c r="AL124">
        <v>0</v>
      </c>
      <c r="AM124">
        <v>0</v>
      </c>
      <c r="AN124">
        <v>8.3760683760683765</v>
      </c>
      <c r="AO124">
        <v>0</v>
      </c>
      <c r="AP124">
        <v>0</v>
      </c>
      <c r="AQ124">
        <v>0</v>
      </c>
      <c r="AR124">
        <v>0</v>
      </c>
      <c r="AS124">
        <v>0</v>
      </c>
      <c r="AT124">
        <v>0</v>
      </c>
      <c r="AU124">
        <v>0</v>
      </c>
      <c r="AV124">
        <v>0</v>
      </c>
      <c r="AW124">
        <v>0</v>
      </c>
      <c r="AX124">
        <v>0</v>
      </c>
      <c r="AY124">
        <v>0</v>
      </c>
      <c r="AZ124">
        <v>0</v>
      </c>
      <c r="BA124">
        <v>0</v>
      </c>
      <c r="BB124">
        <v>0</v>
      </c>
      <c r="BC124">
        <v>0</v>
      </c>
      <c r="BD124">
        <v>0.1143</v>
      </c>
      <c r="BE124">
        <v>0</v>
      </c>
      <c r="BF124">
        <v>0</v>
      </c>
      <c r="BG124">
        <v>0</v>
      </c>
      <c r="BH124">
        <v>0</v>
      </c>
      <c r="BI124">
        <v>0</v>
      </c>
      <c r="BJ124">
        <v>0</v>
      </c>
      <c r="BK124">
        <v>0</v>
      </c>
      <c r="BL124">
        <v>0</v>
      </c>
      <c r="BM124">
        <v>0</v>
      </c>
      <c r="BN124">
        <v>0</v>
      </c>
      <c r="BO124">
        <v>0</v>
      </c>
      <c r="BP124">
        <v>0</v>
      </c>
      <c r="BQ124">
        <v>0</v>
      </c>
      <c r="BR124">
        <v>1.4999999999999999E-2</v>
      </c>
      <c r="BS124">
        <v>0</v>
      </c>
      <c r="BT124">
        <v>0</v>
      </c>
      <c r="BU124">
        <v>0</v>
      </c>
      <c r="BV124">
        <v>0</v>
      </c>
      <c r="BW124">
        <v>0</v>
      </c>
      <c r="BX124">
        <v>81.599999999999994</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1</v>
      </c>
      <c r="FS124">
        <v>0</v>
      </c>
      <c r="FT124">
        <v>0</v>
      </c>
      <c r="FU124">
        <v>0</v>
      </c>
      <c r="FV124">
        <v>0</v>
      </c>
      <c r="FW124">
        <v>0</v>
      </c>
      <c r="FX124">
        <v>0</v>
      </c>
      <c r="FY124">
        <v>4.4594811006005424</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0.34899999999999998</v>
      </c>
      <c r="GV124">
        <v>0</v>
      </c>
      <c r="GW124">
        <v>0</v>
      </c>
      <c r="GX124">
        <v>0</v>
      </c>
      <c r="GY124">
        <v>0</v>
      </c>
      <c r="GZ124">
        <v>0</v>
      </c>
      <c r="HA124">
        <v>0</v>
      </c>
      <c r="HB124">
        <v>0</v>
      </c>
      <c r="HC124">
        <v>0</v>
      </c>
      <c r="HD124">
        <v>0</v>
      </c>
      <c r="HE124">
        <v>0</v>
      </c>
      <c r="HF124">
        <v>0</v>
      </c>
      <c r="HG124">
        <v>0</v>
      </c>
      <c r="HH124">
        <v>0</v>
      </c>
      <c r="HI124">
        <v>1.4999999999999999E-2</v>
      </c>
      <c r="HJ124">
        <v>0</v>
      </c>
      <c r="HK124">
        <v>0</v>
      </c>
      <c r="HL124">
        <v>0</v>
      </c>
      <c r="HM124">
        <v>0</v>
      </c>
      <c r="HN124">
        <v>0</v>
      </c>
      <c r="HO124">
        <v>81.599999999999994</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0.9365</v>
      </c>
      <c r="LJ124">
        <v>0.97731971893801317</v>
      </c>
      <c r="LK124">
        <v>0</v>
      </c>
      <c r="LL124">
        <v>0</v>
      </c>
      <c r="LM124">
        <v>1</v>
      </c>
      <c r="LN124">
        <v>0.95</v>
      </c>
      <c r="LO124">
        <v>0</v>
      </c>
      <c r="LP124">
        <v>1</v>
      </c>
      <c r="LQ124">
        <v>0.78</v>
      </c>
      <c r="LR124">
        <v>0</v>
      </c>
      <c r="LS124">
        <v>8.4507042253521125E-2</v>
      </c>
      <c r="LT124">
        <v>0</v>
      </c>
    </row>
    <row r="125" spans="1:332">
      <c r="A125" t="str">
        <v>CDM AMS II.G</v>
      </c>
      <c r="B125" t="str">
        <v>AMS II.G. ver. 12</v>
      </c>
      <c r="C125">
        <v>9956</v>
      </c>
      <c r="D125" t="str">
        <v>PoA 9956 CPA25</v>
      </c>
      <c r="E125" t="str">
        <v>MR3</v>
      </c>
      <c r="F125" t="str">
        <v>Domestic (2020)</v>
      </c>
      <c r="G125">
        <v>10554</v>
      </c>
      <c r="H125" t="str">
        <v>firewood</v>
      </c>
      <c r="I125">
        <v>10554</v>
      </c>
      <c r="J125">
        <v>1.1264809478065962</v>
      </c>
      <c r="K125">
        <v>0</v>
      </c>
      <c r="L125" t="str">
        <v>cdm_imp_firewood</v>
      </c>
      <c r="M125">
        <v>1</v>
      </c>
      <c r="N125" t="str">
        <v>Sub-Saharan Africa</v>
      </c>
      <c r="O125" t="str">
        <v>Uganda</v>
      </c>
      <c r="P125" t="str">
        <v>Uganda tot</v>
      </c>
      <c r="Q125">
        <v>4.9000000000000004</v>
      </c>
      <c r="R125">
        <v>0.82</v>
      </c>
      <c r="S125">
        <v>0</v>
      </c>
      <c r="T125">
        <v>0.35</v>
      </c>
      <c r="U125">
        <v>9369</v>
      </c>
      <c r="V125">
        <v>0</v>
      </c>
      <c r="W125">
        <v>153</v>
      </c>
      <c r="X125">
        <v>0</v>
      </c>
      <c r="Y125">
        <v>1433457</v>
      </c>
      <c r="Z125">
        <v>1</v>
      </c>
      <c r="AA125">
        <v>0</v>
      </c>
      <c r="AB125">
        <v>0</v>
      </c>
      <c r="AC125">
        <v>0</v>
      </c>
      <c r="AD125">
        <v>0</v>
      </c>
      <c r="AE125">
        <v>0</v>
      </c>
      <c r="AF125">
        <v>0</v>
      </c>
      <c r="AG125">
        <v>0</v>
      </c>
      <c r="AH125">
        <v>0</v>
      </c>
      <c r="AI125">
        <v>0</v>
      </c>
      <c r="AJ125">
        <v>0</v>
      </c>
      <c r="AK125">
        <v>0</v>
      </c>
      <c r="AL125">
        <v>0</v>
      </c>
      <c r="AM125">
        <v>0</v>
      </c>
      <c r="AN125">
        <v>8.3760683760683765</v>
      </c>
      <c r="AO125">
        <v>0</v>
      </c>
      <c r="AP125">
        <v>0</v>
      </c>
      <c r="AQ125">
        <v>0</v>
      </c>
      <c r="AR125">
        <v>0</v>
      </c>
      <c r="AS125">
        <v>0</v>
      </c>
      <c r="AT125">
        <v>0</v>
      </c>
      <c r="AU125">
        <v>0</v>
      </c>
      <c r="AV125">
        <v>0</v>
      </c>
      <c r="AW125">
        <v>0</v>
      </c>
      <c r="AX125">
        <v>0</v>
      </c>
      <c r="AY125">
        <v>0</v>
      </c>
      <c r="AZ125">
        <v>0</v>
      </c>
      <c r="BA125">
        <v>0</v>
      </c>
      <c r="BB125">
        <v>0</v>
      </c>
      <c r="BC125">
        <v>0</v>
      </c>
      <c r="BD125">
        <v>0.1143</v>
      </c>
      <c r="BE125">
        <v>0</v>
      </c>
      <c r="BF125">
        <v>0</v>
      </c>
      <c r="BG125">
        <v>0</v>
      </c>
      <c r="BH125">
        <v>0</v>
      </c>
      <c r="BI125">
        <v>0</v>
      </c>
      <c r="BJ125">
        <v>0</v>
      </c>
      <c r="BK125">
        <v>0</v>
      </c>
      <c r="BL125">
        <v>0</v>
      </c>
      <c r="BM125">
        <v>0</v>
      </c>
      <c r="BN125">
        <v>0</v>
      </c>
      <c r="BO125">
        <v>0</v>
      </c>
      <c r="BP125">
        <v>0</v>
      </c>
      <c r="BQ125">
        <v>0</v>
      </c>
      <c r="BR125">
        <v>1.4999999999999999E-2</v>
      </c>
      <c r="BS125">
        <v>0</v>
      </c>
      <c r="BT125">
        <v>0</v>
      </c>
      <c r="BU125">
        <v>0</v>
      </c>
      <c r="BV125">
        <v>0</v>
      </c>
      <c r="BW125">
        <v>0</v>
      </c>
      <c r="BX125">
        <v>81.599999999999994</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0</v>
      </c>
      <c r="FT125">
        <v>0</v>
      </c>
      <c r="FU125">
        <v>0</v>
      </c>
      <c r="FV125">
        <v>0</v>
      </c>
      <c r="FW125">
        <v>0</v>
      </c>
      <c r="FX125">
        <v>0</v>
      </c>
      <c r="FY125">
        <v>4.4594811006005424</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0.34899999999999998</v>
      </c>
      <c r="GV125">
        <v>0</v>
      </c>
      <c r="GW125">
        <v>0</v>
      </c>
      <c r="GX125">
        <v>0</v>
      </c>
      <c r="GY125">
        <v>0</v>
      </c>
      <c r="GZ125">
        <v>0</v>
      </c>
      <c r="HA125">
        <v>0</v>
      </c>
      <c r="HB125">
        <v>0</v>
      </c>
      <c r="HC125">
        <v>0</v>
      </c>
      <c r="HD125">
        <v>0</v>
      </c>
      <c r="HE125">
        <v>0</v>
      </c>
      <c r="HF125">
        <v>0</v>
      </c>
      <c r="HG125">
        <v>0</v>
      </c>
      <c r="HH125">
        <v>0</v>
      </c>
      <c r="HI125">
        <v>1.4999999999999999E-2</v>
      </c>
      <c r="HJ125">
        <v>0</v>
      </c>
      <c r="HK125">
        <v>0</v>
      </c>
      <c r="HL125">
        <v>0</v>
      </c>
      <c r="HM125">
        <v>0</v>
      </c>
      <c r="HN125">
        <v>0</v>
      </c>
      <c r="HO125">
        <v>81.599999999999994</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0.9365</v>
      </c>
      <c r="LJ125">
        <v>0.98369101444396723</v>
      </c>
      <c r="LK125">
        <v>0</v>
      </c>
      <c r="LL125">
        <v>0</v>
      </c>
      <c r="LM125">
        <v>1</v>
      </c>
      <c r="LN125">
        <v>0.95</v>
      </c>
      <c r="LO125">
        <v>0</v>
      </c>
      <c r="LP125">
        <v>1</v>
      </c>
      <c r="LQ125">
        <v>0.78</v>
      </c>
      <c r="LR125">
        <v>0</v>
      </c>
      <c r="LS125">
        <v>8.4507042253521125E-2</v>
      </c>
      <c r="LT125">
        <v>0</v>
      </c>
    </row>
    <row r="126" spans="1:332">
      <c r="A126" t="str">
        <v>CDM AMS II.G</v>
      </c>
      <c r="B126" t="str">
        <v>AMS II.G. ver. 12</v>
      </c>
      <c r="C126">
        <v>9956</v>
      </c>
      <c r="D126" t="str">
        <v>PoA 9956 CPA24</v>
      </c>
      <c r="E126" t="str">
        <v>MR3</v>
      </c>
      <c r="F126" t="str">
        <v>Domestic (2020)</v>
      </c>
      <c r="G126">
        <v>10619</v>
      </c>
      <c r="H126" t="str">
        <v>firewood</v>
      </c>
      <c r="I126">
        <v>10619</v>
      </c>
      <c r="J126">
        <v>1.1334187213149749</v>
      </c>
      <c r="K126">
        <v>0</v>
      </c>
      <c r="L126" t="str">
        <v>cdm_imp_firewood</v>
      </c>
      <c r="M126">
        <v>1</v>
      </c>
      <c r="N126" t="str">
        <v>Sub-Saharan Africa</v>
      </c>
      <c r="O126" t="str">
        <v>Uganda</v>
      </c>
      <c r="P126" t="str">
        <v>Uganda tot</v>
      </c>
      <c r="Q126">
        <v>4.9000000000000004</v>
      </c>
      <c r="R126">
        <v>0.82</v>
      </c>
      <c r="S126">
        <v>0</v>
      </c>
      <c r="T126">
        <v>0.35</v>
      </c>
      <c r="U126">
        <v>9369</v>
      </c>
      <c r="V126">
        <v>0</v>
      </c>
      <c r="W126">
        <v>153</v>
      </c>
      <c r="X126">
        <v>0</v>
      </c>
      <c r="Y126">
        <v>1433457</v>
      </c>
      <c r="Z126">
        <v>1</v>
      </c>
      <c r="AA126">
        <v>0</v>
      </c>
      <c r="AB126">
        <v>0</v>
      </c>
      <c r="AC126">
        <v>0</v>
      </c>
      <c r="AD126">
        <v>0</v>
      </c>
      <c r="AE126">
        <v>0</v>
      </c>
      <c r="AF126">
        <v>0</v>
      </c>
      <c r="AG126">
        <v>0</v>
      </c>
      <c r="AH126">
        <v>0</v>
      </c>
      <c r="AI126">
        <v>0</v>
      </c>
      <c r="AJ126">
        <v>0</v>
      </c>
      <c r="AK126">
        <v>0</v>
      </c>
      <c r="AL126">
        <v>0</v>
      </c>
      <c r="AM126">
        <v>0</v>
      </c>
      <c r="AN126">
        <v>8.3760683760683765</v>
      </c>
      <c r="AO126">
        <v>0</v>
      </c>
      <c r="AP126">
        <v>0</v>
      </c>
      <c r="AQ126">
        <v>0</v>
      </c>
      <c r="AR126">
        <v>0</v>
      </c>
      <c r="AS126">
        <v>0</v>
      </c>
      <c r="AT126">
        <v>0</v>
      </c>
      <c r="AU126">
        <v>0</v>
      </c>
      <c r="AV126">
        <v>0</v>
      </c>
      <c r="AW126">
        <v>0</v>
      </c>
      <c r="AX126">
        <v>0</v>
      </c>
      <c r="AY126">
        <v>0</v>
      </c>
      <c r="AZ126">
        <v>0</v>
      </c>
      <c r="BA126">
        <v>0</v>
      </c>
      <c r="BB126">
        <v>0</v>
      </c>
      <c r="BC126">
        <v>0</v>
      </c>
      <c r="BD126">
        <v>0.1143</v>
      </c>
      <c r="BE126">
        <v>0</v>
      </c>
      <c r="BF126">
        <v>0</v>
      </c>
      <c r="BG126">
        <v>0</v>
      </c>
      <c r="BH126">
        <v>0</v>
      </c>
      <c r="BI126">
        <v>0</v>
      </c>
      <c r="BJ126">
        <v>0</v>
      </c>
      <c r="BK126">
        <v>0</v>
      </c>
      <c r="BL126">
        <v>0</v>
      </c>
      <c r="BM126">
        <v>0</v>
      </c>
      <c r="BN126">
        <v>0</v>
      </c>
      <c r="BO126">
        <v>0</v>
      </c>
      <c r="BP126">
        <v>0</v>
      </c>
      <c r="BQ126">
        <v>0</v>
      </c>
      <c r="BR126">
        <v>1.4999999999999999E-2</v>
      </c>
      <c r="BS126">
        <v>0</v>
      </c>
      <c r="BT126">
        <v>0</v>
      </c>
      <c r="BU126">
        <v>0</v>
      </c>
      <c r="BV126">
        <v>0</v>
      </c>
      <c r="BW126">
        <v>0</v>
      </c>
      <c r="BX126">
        <v>81.599999999999994</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1</v>
      </c>
      <c r="FS126">
        <v>0</v>
      </c>
      <c r="FT126">
        <v>0</v>
      </c>
      <c r="FU126">
        <v>0</v>
      </c>
      <c r="FV126">
        <v>0</v>
      </c>
      <c r="FW126">
        <v>0</v>
      </c>
      <c r="FX126">
        <v>0</v>
      </c>
      <c r="FY126">
        <v>4.4594811006005424</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0.34899999999999998</v>
      </c>
      <c r="GV126">
        <v>0</v>
      </c>
      <c r="GW126">
        <v>0</v>
      </c>
      <c r="GX126">
        <v>0</v>
      </c>
      <c r="GY126">
        <v>0</v>
      </c>
      <c r="GZ126">
        <v>0</v>
      </c>
      <c r="HA126">
        <v>0</v>
      </c>
      <c r="HB126">
        <v>0</v>
      </c>
      <c r="HC126">
        <v>0</v>
      </c>
      <c r="HD126">
        <v>0</v>
      </c>
      <c r="HE126">
        <v>0</v>
      </c>
      <c r="HF126">
        <v>0</v>
      </c>
      <c r="HG126">
        <v>0</v>
      </c>
      <c r="HH126">
        <v>0</v>
      </c>
      <c r="HI126">
        <v>1.4999999999999999E-2</v>
      </c>
      <c r="HJ126">
        <v>0</v>
      </c>
      <c r="HK126">
        <v>0</v>
      </c>
      <c r="HL126">
        <v>0</v>
      </c>
      <c r="HM126">
        <v>0</v>
      </c>
      <c r="HN126">
        <v>0</v>
      </c>
      <c r="HO126">
        <v>81.599999999999994</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0.9365</v>
      </c>
      <c r="LJ126">
        <v>0.98976524255735954</v>
      </c>
      <c r="LK126">
        <v>0</v>
      </c>
      <c r="LL126">
        <v>0</v>
      </c>
      <c r="LM126">
        <v>1</v>
      </c>
      <c r="LN126">
        <v>0.95</v>
      </c>
      <c r="LO126">
        <v>0</v>
      </c>
      <c r="LP126">
        <v>1</v>
      </c>
      <c r="LQ126">
        <v>0.78</v>
      </c>
      <c r="LR126">
        <v>0</v>
      </c>
      <c r="LS126">
        <v>8.4507042253521125E-2</v>
      </c>
      <c r="LT126">
        <v>0</v>
      </c>
    </row>
    <row r="127" spans="1:332">
      <c r="A127" t="str">
        <v>CDM AMS II.G</v>
      </c>
      <c r="B127" t="str">
        <v>AMS II.G. ver. 12</v>
      </c>
      <c r="C127">
        <v>9956</v>
      </c>
      <c r="D127" t="str">
        <v>PoA 9956 CPA45</v>
      </c>
      <c r="E127" t="str">
        <v>MR2</v>
      </c>
      <c r="F127" t="str">
        <v>Domestic (2020)</v>
      </c>
      <c r="G127">
        <v>278</v>
      </c>
      <c r="H127" t="str">
        <v>firewood</v>
      </c>
      <c r="I127">
        <v>278</v>
      </c>
      <c r="J127">
        <v>4.5335942596216566E-2</v>
      </c>
      <c r="K127">
        <v>0</v>
      </c>
      <c r="L127" t="str">
        <v>cdm_imp_firewood</v>
      </c>
      <c r="M127">
        <v>1</v>
      </c>
      <c r="N127" t="str">
        <v>Sub-Saharan Africa</v>
      </c>
      <c r="O127" t="str">
        <v>Uganda</v>
      </c>
      <c r="P127" t="str">
        <v>Uganda tot</v>
      </c>
      <c r="Q127">
        <v>4.9000000000000004</v>
      </c>
      <c r="R127">
        <v>0.82</v>
      </c>
      <c r="S127">
        <v>0</v>
      </c>
      <c r="T127">
        <v>0.35</v>
      </c>
      <c r="U127">
        <v>6132</v>
      </c>
      <c r="V127">
        <v>0</v>
      </c>
      <c r="W127">
        <v>182</v>
      </c>
      <c r="X127">
        <v>0</v>
      </c>
      <c r="Y127">
        <v>1116024</v>
      </c>
      <c r="Z127">
        <v>1</v>
      </c>
      <c r="AA127">
        <v>0</v>
      </c>
      <c r="AB127">
        <v>0</v>
      </c>
      <c r="AC127">
        <v>0</v>
      </c>
      <c r="AD127">
        <v>0</v>
      </c>
      <c r="AE127">
        <v>0</v>
      </c>
      <c r="AF127">
        <v>0</v>
      </c>
      <c r="AG127">
        <v>0</v>
      </c>
      <c r="AH127">
        <v>0</v>
      </c>
      <c r="AI127">
        <v>0</v>
      </c>
      <c r="AJ127">
        <v>0</v>
      </c>
      <c r="AK127">
        <v>0</v>
      </c>
      <c r="AL127">
        <v>0</v>
      </c>
      <c r="AM127">
        <v>0</v>
      </c>
      <c r="AN127">
        <v>8.3760683760683765</v>
      </c>
      <c r="AO127">
        <v>0</v>
      </c>
      <c r="AP127">
        <v>0</v>
      </c>
      <c r="AQ127">
        <v>0</v>
      </c>
      <c r="AR127">
        <v>0</v>
      </c>
      <c r="AS127">
        <v>0</v>
      </c>
      <c r="AT127">
        <v>0</v>
      </c>
      <c r="AU127">
        <v>0</v>
      </c>
      <c r="AV127">
        <v>0</v>
      </c>
      <c r="AW127">
        <v>0</v>
      </c>
      <c r="AX127">
        <v>0</v>
      </c>
      <c r="AY127">
        <v>0</v>
      </c>
      <c r="AZ127">
        <v>0</v>
      </c>
      <c r="BA127">
        <v>0</v>
      </c>
      <c r="BB127">
        <v>0</v>
      </c>
      <c r="BC127">
        <v>0</v>
      </c>
      <c r="BD127">
        <v>0.1143</v>
      </c>
      <c r="BE127">
        <v>0</v>
      </c>
      <c r="BF127">
        <v>0</v>
      </c>
      <c r="BG127">
        <v>0</v>
      </c>
      <c r="BH127">
        <v>0</v>
      </c>
      <c r="BI127">
        <v>0</v>
      </c>
      <c r="BJ127">
        <v>0</v>
      </c>
      <c r="BK127">
        <v>0</v>
      </c>
      <c r="BL127">
        <v>0</v>
      </c>
      <c r="BM127">
        <v>0</v>
      </c>
      <c r="BN127">
        <v>0</v>
      </c>
      <c r="BO127">
        <v>0</v>
      </c>
      <c r="BP127">
        <v>0</v>
      </c>
      <c r="BQ127">
        <v>0</v>
      </c>
      <c r="BR127">
        <v>1.4999999999999999E-2</v>
      </c>
      <c r="BS127">
        <v>0</v>
      </c>
      <c r="BT127">
        <v>0</v>
      </c>
      <c r="BU127">
        <v>0</v>
      </c>
      <c r="BV127">
        <v>0</v>
      </c>
      <c r="BW127">
        <v>0</v>
      </c>
      <c r="BX127">
        <v>81.599999999999994</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0</v>
      </c>
      <c r="FT127">
        <v>0</v>
      </c>
      <c r="FU127">
        <v>0</v>
      </c>
      <c r="FV127">
        <v>0</v>
      </c>
      <c r="FW127">
        <v>0</v>
      </c>
      <c r="FX127">
        <v>0</v>
      </c>
      <c r="FY127">
        <v>4.4177090664478831</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0.3523</v>
      </c>
      <c r="GV127">
        <v>0</v>
      </c>
      <c r="GW127">
        <v>0</v>
      </c>
      <c r="GX127">
        <v>0</v>
      </c>
      <c r="GY127">
        <v>0</v>
      </c>
      <c r="GZ127">
        <v>0</v>
      </c>
      <c r="HA127">
        <v>0</v>
      </c>
      <c r="HB127">
        <v>0</v>
      </c>
      <c r="HC127">
        <v>0</v>
      </c>
      <c r="HD127">
        <v>0</v>
      </c>
      <c r="HE127">
        <v>0</v>
      </c>
      <c r="HF127">
        <v>0</v>
      </c>
      <c r="HG127">
        <v>0</v>
      </c>
      <c r="HH127">
        <v>0</v>
      </c>
      <c r="HI127">
        <v>1.4999999999999999E-2</v>
      </c>
      <c r="HJ127">
        <v>0</v>
      </c>
      <c r="HK127">
        <v>0</v>
      </c>
      <c r="HL127">
        <v>0</v>
      </c>
      <c r="HM127">
        <v>0</v>
      </c>
      <c r="HN127">
        <v>0</v>
      </c>
      <c r="HO127">
        <v>81.599999999999994</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0.9546</v>
      </c>
      <c r="LJ127">
        <v>3.3957309279323292E-2</v>
      </c>
      <c r="LK127">
        <v>0</v>
      </c>
      <c r="LL127">
        <v>0</v>
      </c>
      <c r="LM127">
        <v>1</v>
      </c>
      <c r="LN127">
        <v>0.95</v>
      </c>
      <c r="LO127">
        <v>0</v>
      </c>
      <c r="LP127">
        <v>1</v>
      </c>
      <c r="LQ127">
        <v>0.78</v>
      </c>
      <c r="LR127">
        <v>0</v>
      </c>
      <c r="LS127">
        <v>0.1227364185110664</v>
      </c>
      <c r="LT127">
        <v>0</v>
      </c>
    </row>
    <row r="128" spans="1:332">
      <c r="A128" t="str">
        <v>CDM AMS II.G</v>
      </c>
      <c r="B128" t="str">
        <v>AMS II.G. ver. 12</v>
      </c>
      <c r="C128">
        <v>9956</v>
      </c>
      <c r="D128" t="str">
        <v>PoA 9956 CPA44</v>
      </c>
      <c r="E128" t="str">
        <v>MR2</v>
      </c>
      <c r="F128" t="str">
        <v>Domestic (2020)</v>
      </c>
      <c r="G128">
        <v>499</v>
      </c>
      <c r="H128" t="str">
        <v>firewood</v>
      </c>
      <c r="I128">
        <v>499</v>
      </c>
      <c r="J128">
        <v>8.1243894496906541E-2</v>
      </c>
      <c r="K128">
        <v>0</v>
      </c>
      <c r="L128" t="str">
        <v>cdm_imp_firewood</v>
      </c>
      <c r="M128">
        <v>1</v>
      </c>
      <c r="N128" t="str">
        <v>Sub-Saharan Africa</v>
      </c>
      <c r="O128" t="str">
        <v>Uganda</v>
      </c>
      <c r="P128" t="str">
        <v>Uganda tot</v>
      </c>
      <c r="Q128">
        <v>4.9000000000000004</v>
      </c>
      <c r="R128">
        <v>0.82</v>
      </c>
      <c r="S128">
        <v>0</v>
      </c>
      <c r="T128">
        <v>0.35</v>
      </c>
      <c r="U128">
        <v>6142</v>
      </c>
      <c r="V128">
        <v>0</v>
      </c>
      <c r="W128">
        <v>182</v>
      </c>
      <c r="X128">
        <v>0</v>
      </c>
      <c r="Y128">
        <v>1117844</v>
      </c>
      <c r="Z128">
        <v>1</v>
      </c>
      <c r="AA128">
        <v>0</v>
      </c>
      <c r="AB128">
        <v>0</v>
      </c>
      <c r="AC128">
        <v>0</v>
      </c>
      <c r="AD128">
        <v>0</v>
      </c>
      <c r="AE128">
        <v>0</v>
      </c>
      <c r="AF128">
        <v>0</v>
      </c>
      <c r="AG128">
        <v>0</v>
      </c>
      <c r="AH128">
        <v>0</v>
      </c>
      <c r="AI128">
        <v>0</v>
      </c>
      <c r="AJ128">
        <v>0</v>
      </c>
      <c r="AK128">
        <v>0</v>
      </c>
      <c r="AL128">
        <v>0</v>
      </c>
      <c r="AM128">
        <v>0</v>
      </c>
      <c r="AN128">
        <v>8.3760683760683765</v>
      </c>
      <c r="AO128">
        <v>0</v>
      </c>
      <c r="AP128">
        <v>0</v>
      </c>
      <c r="AQ128">
        <v>0</v>
      </c>
      <c r="AR128">
        <v>0</v>
      </c>
      <c r="AS128">
        <v>0</v>
      </c>
      <c r="AT128">
        <v>0</v>
      </c>
      <c r="AU128">
        <v>0</v>
      </c>
      <c r="AV128">
        <v>0</v>
      </c>
      <c r="AW128">
        <v>0</v>
      </c>
      <c r="AX128">
        <v>0</v>
      </c>
      <c r="AY128">
        <v>0</v>
      </c>
      <c r="AZ128">
        <v>0</v>
      </c>
      <c r="BA128">
        <v>0</v>
      </c>
      <c r="BB128">
        <v>0</v>
      </c>
      <c r="BC128">
        <v>0</v>
      </c>
      <c r="BD128">
        <v>0.1143</v>
      </c>
      <c r="BE128">
        <v>0</v>
      </c>
      <c r="BF128">
        <v>0</v>
      </c>
      <c r="BG128">
        <v>0</v>
      </c>
      <c r="BH128">
        <v>0</v>
      </c>
      <c r="BI128">
        <v>0</v>
      </c>
      <c r="BJ128">
        <v>0</v>
      </c>
      <c r="BK128">
        <v>0</v>
      </c>
      <c r="BL128">
        <v>0</v>
      </c>
      <c r="BM128">
        <v>0</v>
      </c>
      <c r="BN128">
        <v>0</v>
      </c>
      <c r="BO128">
        <v>0</v>
      </c>
      <c r="BP128">
        <v>0</v>
      </c>
      <c r="BQ128">
        <v>0</v>
      </c>
      <c r="BR128">
        <v>1.4999999999999999E-2</v>
      </c>
      <c r="BS128">
        <v>0</v>
      </c>
      <c r="BT128">
        <v>0</v>
      </c>
      <c r="BU128">
        <v>0</v>
      </c>
      <c r="BV128">
        <v>0</v>
      </c>
      <c r="BW128">
        <v>0</v>
      </c>
      <c r="BX128">
        <v>81.599999999999994</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1</v>
      </c>
      <c r="FS128">
        <v>0</v>
      </c>
      <c r="FT128">
        <v>0</v>
      </c>
      <c r="FU128">
        <v>0</v>
      </c>
      <c r="FV128">
        <v>0</v>
      </c>
      <c r="FW128">
        <v>0</v>
      </c>
      <c r="FX128">
        <v>0</v>
      </c>
      <c r="FY128">
        <v>4.4177090664478831</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0.3523</v>
      </c>
      <c r="GV128">
        <v>0</v>
      </c>
      <c r="GW128">
        <v>0</v>
      </c>
      <c r="GX128">
        <v>0</v>
      </c>
      <c r="GY128">
        <v>0</v>
      </c>
      <c r="GZ128">
        <v>0</v>
      </c>
      <c r="HA128">
        <v>0</v>
      </c>
      <c r="HB128">
        <v>0</v>
      </c>
      <c r="HC128">
        <v>0</v>
      </c>
      <c r="HD128">
        <v>0</v>
      </c>
      <c r="HE128">
        <v>0</v>
      </c>
      <c r="HF128">
        <v>0</v>
      </c>
      <c r="HG128">
        <v>0</v>
      </c>
      <c r="HH128">
        <v>0</v>
      </c>
      <c r="HI128">
        <v>1.4999999999999999E-2</v>
      </c>
      <c r="HJ128">
        <v>0</v>
      </c>
      <c r="HK128">
        <v>0</v>
      </c>
      <c r="HL128">
        <v>0</v>
      </c>
      <c r="HM128">
        <v>0</v>
      </c>
      <c r="HN128">
        <v>0</v>
      </c>
      <c r="HO128">
        <v>81.599999999999994</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0.9546</v>
      </c>
      <c r="LJ128">
        <v>6.078383411486319E-2</v>
      </c>
      <c r="LK128">
        <v>0</v>
      </c>
      <c r="LL128">
        <v>0</v>
      </c>
      <c r="LM128">
        <v>1</v>
      </c>
      <c r="LN128">
        <v>0.95</v>
      </c>
      <c r="LO128">
        <v>0</v>
      </c>
      <c r="LP128">
        <v>1</v>
      </c>
      <c r="LQ128">
        <v>0.78</v>
      </c>
      <c r="LR128">
        <v>0</v>
      </c>
      <c r="LS128">
        <v>0.1227364185110664</v>
      </c>
      <c r="LT128">
        <v>0</v>
      </c>
    </row>
    <row r="129" spans="1:332">
      <c r="A129" t="str">
        <v>CDM AMS II.G</v>
      </c>
      <c r="B129" t="str">
        <v>AMS II.G. ver. 12</v>
      </c>
      <c r="C129">
        <v>9956</v>
      </c>
      <c r="D129" t="str">
        <v>PoA 9956 CPA43</v>
      </c>
      <c r="E129" t="str">
        <v>MR2</v>
      </c>
      <c r="F129" t="str">
        <v>Domestic (2020)</v>
      </c>
      <c r="G129">
        <v>802</v>
      </c>
      <c r="H129" t="str">
        <v>firewood</v>
      </c>
      <c r="I129">
        <v>802</v>
      </c>
      <c r="J129">
        <v>0.13057635949202215</v>
      </c>
      <c r="K129">
        <v>0</v>
      </c>
      <c r="L129" t="str">
        <v>cdm_imp_firewood</v>
      </c>
      <c r="M129">
        <v>1</v>
      </c>
      <c r="N129" t="str">
        <v>Sub-Saharan Africa</v>
      </c>
      <c r="O129" t="str">
        <v>Uganda</v>
      </c>
      <c r="P129" t="str">
        <v>Uganda tot</v>
      </c>
      <c r="Q129">
        <v>4.9000000000000004</v>
      </c>
      <c r="R129">
        <v>0.82</v>
      </c>
      <c r="S129">
        <v>0</v>
      </c>
      <c r="T129">
        <v>0.35</v>
      </c>
      <c r="U129">
        <v>6142</v>
      </c>
      <c r="V129">
        <v>0</v>
      </c>
      <c r="W129">
        <v>182</v>
      </c>
      <c r="X129">
        <v>0</v>
      </c>
      <c r="Y129">
        <v>1117844</v>
      </c>
      <c r="Z129">
        <v>1</v>
      </c>
      <c r="AA129">
        <v>0</v>
      </c>
      <c r="AB129">
        <v>0</v>
      </c>
      <c r="AC129">
        <v>0</v>
      </c>
      <c r="AD129">
        <v>0</v>
      </c>
      <c r="AE129">
        <v>0</v>
      </c>
      <c r="AF129">
        <v>0</v>
      </c>
      <c r="AG129">
        <v>0</v>
      </c>
      <c r="AH129">
        <v>0</v>
      </c>
      <c r="AI129">
        <v>0</v>
      </c>
      <c r="AJ129">
        <v>0</v>
      </c>
      <c r="AK129">
        <v>0</v>
      </c>
      <c r="AL129">
        <v>0</v>
      </c>
      <c r="AM129">
        <v>0</v>
      </c>
      <c r="AN129">
        <v>8.3760683760683765</v>
      </c>
      <c r="AO129">
        <v>0</v>
      </c>
      <c r="AP129">
        <v>0</v>
      </c>
      <c r="AQ129">
        <v>0</v>
      </c>
      <c r="AR129">
        <v>0</v>
      </c>
      <c r="AS129">
        <v>0</v>
      </c>
      <c r="AT129">
        <v>0</v>
      </c>
      <c r="AU129">
        <v>0</v>
      </c>
      <c r="AV129">
        <v>0</v>
      </c>
      <c r="AW129">
        <v>0</v>
      </c>
      <c r="AX129">
        <v>0</v>
      </c>
      <c r="AY129">
        <v>0</v>
      </c>
      <c r="AZ129">
        <v>0</v>
      </c>
      <c r="BA129">
        <v>0</v>
      </c>
      <c r="BB129">
        <v>0</v>
      </c>
      <c r="BC129">
        <v>0</v>
      </c>
      <c r="BD129">
        <v>0.1143</v>
      </c>
      <c r="BE129">
        <v>0</v>
      </c>
      <c r="BF129">
        <v>0</v>
      </c>
      <c r="BG129">
        <v>0</v>
      </c>
      <c r="BH129">
        <v>0</v>
      </c>
      <c r="BI129">
        <v>0</v>
      </c>
      <c r="BJ129">
        <v>0</v>
      </c>
      <c r="BK129">
        <v>0</v>
      </c>
      <c r="BL129">
        <v>0</v>
      </c>
      <c r="BM129">
        <v>0</v>
      </c>
      <c r="BN129">
        <v>0</v>
      </c>
      <c r="BO129">
        <v>0</v>
      </c>
      <c r="BP129">
        <v>0</v>
      </c>
      <c r="BQ129">
        <v>0</v>
      </c>
      <c r="BR129">
        <v>1.4999999999999999E-2</v>
      </c>
      <c r="BS129">
        <v>0</v>
      </c>
      <c r="BT129">
        <v>0</v>
      </c>
      <c r="BU129">
        <v>0</v>
      </c>
      <c r="BV129">
        <v>0</v>
      </c>
      <c r="BW129">
        <v>0</v>
      </c>
      <c r="BX129">
        <v>81.599999999999994</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1</v>
      </c>
      <c r="FS129">
        <v>0</v>
      </c>
      <c r="FT129">
        <v>0</v>
      </c>
      <c r="FU129">
        <v>0</v>
      </c>
      <c r="FV129">
        <v>0</v>
      </c>
      <c r="FW129">
        <v>0</v>
      </c>
      <c r="FX129">
        <v>0</v>
      </c>
      <c r="FY129">
        <v>4.4177090664478831</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0.3523</v>
      </c>
      <c r="GV129">
        <v>0</v>
      </c>
      <c r="GW129">
        <v>0</v>
      </c>
      <c r="GX129">
        <v>0</v>
      </c>
      <c r="GY129">
        <v>0</v>
      </c>
      <c r="GZ129">
        <v>0</v>
      </c>
      <c r="HA129">
        <v>0</v>
      </c>
      <c r="HB129">
        <v>0</v>
      </c>
      <c r="HC129">
        <v>0</v>
      </c>
      <c r="HD129">
        <v>0</v>
      </c>
      <c r="HE129">
        <v>0</v>
      </c>
      <c r="HF129">
        <v>0</v>
      </c>
      <c r="HG129">
        <v>0</v>
      </c>
      <c r="HH129">
        <v>0</v>
      </c>
      <c r="HI129">
        <v>1.4999999999999999E-2</v>
      </c>
      <c r="HJ129">
        <v>0</v>
      </c>
      <c r="HK129">
        <v>0</v>
      </c>
      <c r="HL129">
        <v>0</v>
      </c>
      <c r="HM129">
        <v>0</v>
      </c>
      <c r="HN129">
        <v>0</v>
      </c>
      <c r="HO129">
        <v>81.599999999999994</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0.9546</v>
      </c>
      <c r="LJ129">
        <v>9.7665587246863181E-2</v>
      </c>
      <c r="LK129">
        <v>0</v>
      </c>
      <c r="LL129">
        <v>0</v>
      </c>
      <c r="LM129">
        <v>1</v>
      </c>
      <c r="LN129">
        <v>0.95</v>
      </c>
      <c r="LO129">
        <v>0</v>
      </c>
      <c r="LP129">
        <v>1</v>
      </c>
      <c r="LQ129">
        <v>0.78</v>
      </c>
      <c r="LR129">
        <v>0</v>
      </c>
      <c r="LS129">
        <v>0.1227364185110664</v>
      </c>
      <c r="LT129">
        <v>0</v>
      </c>
    </row>
    <row r="130" spans="1:332">
      <c r="A130" t="str">
        <v>CDM AMS II.G</v>
      </c>
      <c r="B130" t="str">
        <v>AMS II.G. ver. 12</v>
      </c>
      <c r="C130">
        <v>9956</v>
      </c>
      <c r="D130" t="str">
        <v>PoA 9956 CPA42</v>
      </c>
      <c r="E130" t="str">
        <v>MR2</v>
      </c>
      <c r="F130" t="str">
        <v>Domestic (2020)</v>
      </c>
      <c r="G130">
        <v>1064</v>
      </c>
      <c r="H130" t="str">
        <v>firewood</v>
      </c>
      <c r="I130">
        <v>1064</v>
      </c>
      <c r="J130">
        <v>0.17323347443829371</v>
      </c>
      <c r="K130">
        <v>0</v>
      </c>
      <c r="L130" t="str">
        <v>cdm_imp_firewood</v>
      </c>
      <c r="M130">
        <v>1</v>
      </c>
      <c r="N130" t="str">
        <v>Sub-Saharan Africa</v>
      </c>
      <c r="O130" t="str">
        <v>Uganda</v>
      </c>
      <c r="P130" t="str">
        <v>Uganda tot</v>
      </c>
      <c r="Q130">
        <v>4.9000000000000004</v>
      </c>
      <c r="R130">
        <v>0.82</v>
      </c>
      <c r="S130">
        <v>0</v>
      </c>
      <c r="T130">
        <v>0.35</v>
      </c>
      <c r="U130">
        <v>6142</v>
      </c>
      <c r="V130">
        <v>0</v>
      </c>
      <c r="W130">
        <v>182</v>
      </c>
      <c r="X130">
        <v>0</v>
      </c>
      <c r="Y130">
        <v>1117844</v>
      </c>
      <c r="Z130">
        <v>1</v>
      </c>
      <c r="AA130">
        <v>0</v>
      </c>
      <c r="AB130">
        <v>0</v>
      </c>
      <c r="AC130">
        <v>0</v>
      </c>
      <c r="AD130">
        <v>0</v>
      </c>
      <c r="AE130">
        <v>0</v>
      </c>
      <c r="AF130">
        <v>0</v>
      </c>
      <c r="AG130">
        <v>0</v>
      </c>
      <c r="AH130">
        <v>0</v>
      </c>
      <c r="AI130">
        <v>0</v>
      </c>
      <c r="AJ130">
        <v>0</v>
      </c>
      <c r="AK130">
        <v>0</v>
      </c>
      <c r="AL130">
        <v>0</v>
      </c>
      <c r="AM130">
        <v>0</v>
      </c>
      <c r="AN130">
        <v>8.3760683760683765</v>
      </c>
      <c r="AO130">
        <v>0</v>
      </c>
      <c r="AP130">
        <v>0</v>
      </c>
      <c r="AQ130">
        <v>0</v>
      </c>
      <c r="AR130">
        <v>0</v>
      </c>
      <c r="AS130">
        <v>0</v>
      </c>
      <c r="AT130">
        <v>0</v>
      </c>
      <c r="AU130">
        <v>0</v>
      </c>
      <c r="AV130">
        <v>0</v>
      </c>
      <c r="AW130">
        <v>0</v>
      </c>
      <c r="AX130">
        <v>0</v>
      </c>
      <c r="AY130">
        <v>0</v>
      </c>
      <c r="AZ130">
        <v>0</v>
      </c>
      <c r="BA130">
        <v>0</v>
      </c>
      <c r="BB130">
        <v>0</v>
      </c>
      <c r="BC130">
        <v>0</v>
      </c>
      <c r="BD130">
        <v>0.1143</v>
      </c>
      <c r="BE130">
        <v>0</v>
      </c>
      <c r="BF130">
        <v>0</v>
      </c>
      <c r="BG130">
        <v>0</v>
      </c>
      <c r="BH130">
        <v>0</v>
      </c>
      <c r="BI130">
        <v>0</v>
      </c>
      <c r="BJ130">
        <v>0</v>
      </c>
      <c r="BK130">
        <v>0</v>
      </c>
      <c r="BL130">
        <v>0</v>
      </c>
      <c r="BM130">
        <v>0</v>
      </c>
      <c r="BN130">
        <v>0</v>
      </c>
      <c r="BO130">
        <v>0</v>
      </c>
      <c r="BP130">
        <v>0</v>
      </c>
      <c r="BQ130">
        <v>0</v>
      </c>
      <c r="BR130">
        <v>1.4999999999999999E-2</v>
      </c>
      <c r="BS130">
        <v>0</v>
      </c>
      <c r="BT130">
        <v>0</v>
      </c>
      <c r="BU130">
        <v>0</v>
      </c>
      <c r="BV130">
        <v>0</v>
      </c>
      <c r="BW130">
        <v>0</v>
      </c>
      <c r="BX130">
        <v>81.599999999999994</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0</v>
      </c>
      <c r="FU130">
        <v>0</v>
      </c>
      <c r="FV130">
        <v>0</v>
      </c>
      <c r="FW130">
        <v>0</v>
      </c>
      <c r="FX130">
        <v>0</v>
      </c>
      <c r="FY130">
        <v>4.4177090664478831</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0.3523</v>
      </c>
      <c r="GV130">
        <v>0</v>
      </c>
      <c r="GW130">
        <v>0</v>
      </c>
      <c r="GX130">
        <v>0</v>
      </c>
      <c r="GY130">
        <v>0</v>
      </c>
      <c r="GZ130">
        <v>0</v>
      </c>
      <c r="HA130">
        <v>0</v>
      </c>
      <c r="HB130">
        <v>0</v>
      </c>
      <c r="HC130">
        <v>0</v>
      </c>
      <c r="HD130">
        <v>0</v>
      </c>
      <c r="HE130">
        <v>0</v>
      </c>
      <c r="HF130">
        <v>0</v>
      </c>
      <c r="HG130">
        <v>0</v>
      </c>
      <c r="HH130">
        <v>0</v>
      </c>
      <c r="HI130">
        <v>1.4999999999999999E-2</v>
      </c>
      <c r="HJ130">
        <v>0</v>
      </c>
      <c r="HK130">
        <v>0</v>
      </c>
      <c r="HL130">
        <v>0</v>
      </c>
      <c r="HM130">
        <v>0</v>
      </c>
      <c r="HN130">
        <v>0</v>
      </c>
      <c r="HO130">
        <v>81.599999999999994</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0.9546</v>
      </c>
      <c r="LJ130">
        <v>0.12958350122580825</v>
      </c>
      <c r="LK130">
        <v>0</v>
      </c>
      <c r="LL130">
        <v>0</v>
      </c>
      <c r="LM130">
        <v>1</v>
      </c>
      <c r="LN130">
        <v>0.95</v>
      </c>
      <c r="LO130">
        <v>0</v>
      </c>
      <c r="LP130">
        <v>1</v>
      </c>
      <c r="LQ130">
        <v>0.78</v>
      </c>
      <c r="LR130">
        <v>0</v>
      </c>
      <c r="LS130">
        <v>0.1227364185110664</v>
      </c>
      <c r="LT130">
        <v>0</v>
      </c>
    </row>
    <row r="131" spans="1:332">
      <c r="A131" t="str">
        <v>CDM AMS II.G</v>
      </c>
      <c r="B131" t="str">
        <v>AMS II.G. ver. 12</v>
      </c>
      <c r="C131">
        <v>9956</v>
      </c>
      <c r="D131" t="str">
        <v>PoA 9956 CPA41</v>
      </c>
      <c r="E131" t="str">
        <v>MR2</v>
      </c>
      <c r="F131" t="str">
        <v>Domestic (2020)</v>
      </c>
      <c r="G131">
        <v>1295</v>
      </c>
      <c r="H131" t="str">
        <v>firewood</v>
      </c>
      <c r="I131">
        <v>1295</v>
      </c>
      <c r="J131">
        <v>0.21084337349397592</v>
      </c>
      <c r="K131">
        <v>0</v>
      </c>
      <c r="L131" t="str">
        <v>cdm_imp_firewood</v>
      </c>
      <c r="M131">
        <v>1</v>
      </c>
      <c r="N131" t="str">
        <v>Sub-Saharan Africa</v>
      </c>
      <c r="O131" t="str">
        <v>Uganda</v>
      </c>
      <c r="P131" t="str">
        <v>Uganda tot</v>
      </c>
      <c r="Q131">
        <v>4.9000000000000004</v>
      </c>
      <c r="R131">
        <v>0.82</v>
      </c>
      <c r="S131">
        <v>0</v>
      </c>
      <c r="T131">
        <v>0.35</v>
      </c>
      <c r="U131">
        <v>6142</v>
      </c>
      <c r="V131">
        <v>0</v>
      </c>
      <c r="W131">
        <v>182</v>
      </c>
      <c r="X131">
        <v>0</v>
      </c>
      <c r="Y131">
        <v>1117844</v>
      </c>
      <c r="Z131">
        <v>1</v>
      </c>
      <c r="AA131">
        <v>0</v>
      </c>
      <c r="AB131">
        <v>0</v>
      </c>
      <c r="AC131">
        <v>0</v>
      </c>
      <c r="AD131">
        <v>0</v>
      </c>
      <c r="AE131">
        <v>0</v>
      </c>
      <c r="AF131">
        <v>0</v>
      </c>
      <c r="AG131">
        <v>0</v>
      </c>
      <c r="AH131">
        <v>0</v>
      </c>
      <c r="AI131">
        <v>0</v>
      </c>
      <c r="AJ131">
        <v>0</v>
      </c>
      <c r="AK131">
        <v>0</v>
      </c>
      <c r="AL131">
        <v>0</v>
      </c>
      <c r="AM131">
        <v>0</v>
      </c>
      <c r="AN131">
        <v>8.3760683760683765</v>
      </c>
      <c r="AO131">
        <v>0</v>
      </c>
      <c r="AP131">
        <v>0</v>
      </c>
      <c r="AQ131">
        <v>0</v>
      </c>
      <c r="AR131">
        <v>0</v>
      </c>
      <c r="AS131">
        <v>0</v>
      </c>
      <c r="AT131">
        <v>0</v>
      </c>
      <c r="AU131">
        <v>0</v>
      </c>
      <c r="AV131">
        <v>0</v>
      </c>
      <c r="AW131">
        <v>0</v>
      </c>
      <c r="AX131">
        <v>0</v>
      </c>
      <c r="AY131">
        <v>0</v>
      </c>
      <c r="AZ131">
        <v>0</v>
      </c>
      <c r="BA131">
        <v>0</v>
      </c>
      <c r="BB131">
        <v>0</v>
      </c>
      <c r="BC131">
        <v>0</v>
      </c>
      <c r="BD131">
        <v>0.1143</v>
      </c>
      <c r="BE131">
        <v>0</v>
      </c>
      <c r="BF131">
        <v>0</v>
      </c>
      <c r="BG131">
        <v>0</v>
      </c>
      <c r="BH131">
        <v>0</v>
      </c>
      <c r="BI131">
        <v>0</v>
      </c>
      <c r="BJ131">
        <v>0</v>
      </c>
      <c r="BK131">
        <v>0</v>
      </c>
      <c r="BL131">
        <v>0</v>
      </c>
      <c r="BM131">
        <v>0</v>
      </c>
      <c r="BN131">
        <v>0</v>
      </c>
      <c r="BO131">
        <v>0</v>
      </c>
      <c r="BP131">
        <v>0</v>
      </c>
      <c r="BQ131">
        <v>0</v>
      </c>
      <c r="BR131">
        <v>1.4999999999999999E-2</v>
      </c>
      <c r="BS131">
        <v>0</v>
      </c>
      <c r="BT131">
        <v>0</v>
      </c>
      <c r="BU131">
        <v>0</v>
      </c>
      <c r="BV131">
        <v>0</v>
      </c>
      <c r="BW131">
        <v>0</v>
      </c>
      <c r="BX131">
        <v>81.599999999999994</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0</v>
      </c>
      <c r="FT131">
        <v>0</v>
      </c>
      <c r="FU131">
        <v>0</v>
      </c>
      <c r="FV131">
        <v>0</v>
      </c>
      <c r="FW131">
        <v>0</v>
      </c>
      <c r="FX131">
        <v>0</v>
      </c>
      <c r="FY131">
        <v>4.4177090664478831</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0.3523</v>
      </c>
      <c r="GV131">
        <v>0</v>
      </c>
      <c r="GW131">
        <v>0</v>
      </c>
      <c r="GX131">
        <v>0</v>
      </c>
      <c r="GY131">
        <v>0</v>
      </c>
      <c r="GZ131">
        <v>0</v>
      </c>
      <c r="HA131">
        <v>0</v>
      </c>
      <c r="HB131">
        <v>0</v>
      </c>
      <c r="HC131">
        <v>0</v>
      </c>
      <c r="HD131">
        <v>0</v>
      </c>
      <c r="HE131">
        <v>0</v>
      </c>
      <c r="HF131">
        <v>0</v>
      </c>
      <c r="HG131">
        <v>0</v>
      </c>
      <c r="HH131">
        <v>0</v>
      </c>
      <c r="HI131">
        <v>1.4999999999999999E-2</v>
      </c>
      <c r="HJ131">
        <v>0</v>
      </c>
      <c r="HK131">
        <v>0</v>
      </c>
      <c r="HL131">
        <v>0</v>
      </c>
      <c r="HM131">
        <v>0</v>
      </c>
      <c r="HN131">
        <v>0</v>
      </c>
      <c r="HO131">
        <v>81.599999999999994</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0.9546</v>
      </c>
      <c r="LJ131">
        <v>0.15770270436476264</v>
      </c>
      <c r="LK131">
        <v>0</v>
      </c>
      <c r="LL131">
        <v>0</v>
      </c>
      <c r="LM131">
        <v>1</v>
      </c>
      <c r="LN131">
        <v>0.95</v>
      </c>
      <c r="LO131">
        <v>0</v>
      </c>
      <c r="LP131">
        <v>1</v>
      </c>
      <c r="LQ131">
        <v>0.78</v>
      </c>
      <c r="LR131">
        <v>0</v>
      </c>
      <c r="LS131">
        <v>0.1227364185110664</v>
      </c>
      <c r="LT131">
        <v>0</v>
      </c>
    </row>
    <row r="132" spans="1:332">
      <c r="A132" t="str">
        <v>CDM AMS II.G</v>
      </c>
      <c r="B132" t="str">
        <v>AMS II.G. ver. 12</v>
      </c>
      <c r="C132">
        <v>9956</v>
      </c>
      <c r="D132" t="str">
        <v>PoA 9956 CPA40</v>
      </c>
      <c r="E132" t="str">
        <v>MR2</v>
      </c>
      <c r="F132" t="str">
        <v>Domestic (2020)</v>
      </c>
      <c r="G132">
        <v>3782</v>
      </c>
      <c r="H132" t="str">
        <v>firewood</v>
      </c>
      <c r="I132">
        <v>3782</v>
      </c>
      <c r="J132">
        <v>0.61576033865190494</v>
      </c>
      <c r="K132">
        <v>0</v>
      </c>
      <c r="L132" t="str">
        <v>cdm_imp_firewood</v>
      </c>
      <c r="M132">
        <v>1</v>
      </c>
      <c r="N132" t="str">
        <v>Sub-Saharan Africa</v>
      </c>
      <c r="O132" t="str">
        <v>Uganda</v>
      </c>
      <c r="P132" t="str">
        <v>Uganda tot</v>
      </c>
      <c r="Q132">
        <v>4.9000000000000004</v>
      </c>
      <c r="R132">
        <v>0.82</v>
      </c>
      <c r="S132">
        <v>0</v>
      </c>
      <c r="T132">
        <v>0.35</v>
      </c>
      <c r="U132">
        <v>6142</v>
      </c>
      <c r="V132">
        <v>0</v>
      </c>
      <c r="W132">
        <v>182</v>
      </c>
      <c r="X132">
        <v>0</v>
      </c>
      <c r="Y132">
        <v>1117844</v>
      </c>
      <c r="Z132">
        <v>1</v>
      </c>
      <c r="AA132">
        <v>0</v>
      </c>
      <c r="AB132">
        <v>0</v>
      </c>
      <c r="AC132">
        <v>0</v>
      </c>
      <c r="AD132">
        <v>0</v>
      </c>
      <c r="AE132">
        <v>0</v>
      </c>
      <c r="AF132">
        <v>0</v>
      </c>
      <c r="AG132">
        <v>0</v>
      </c>
      <c r="AH132">
        <v>0</v>
      </c>
      <c r="AI132">
        <v>0</v>
      </c>
      <c r="AJ132">
        <v>0</v>
      </c>
      <c r="AK132">
        <v>0</v>
      </c>
      <c r="AL132">
        <v>0</v>
      </c>
      <c r="AM132">
        <v>0</v>
      </c>
      <c r="AN132">
        <v>8.3760683760683765</v>
      </c>
      <c r="AO132">
        <v>0</v>
      </c>
      <c r="AP132">
        <v>0</v>
      </c>
      <c r="AQ132">
        <v>0</v>
      </c>
      <c r="AR132">
        <v>0</v>
      </c>
      <c r="AS132">
        <v>0</v>
      </c>
      <c r="AT132">
        <v>0</v>
      </c>
      <c r="AU132">
        <v>0</v>
      </c>
      <c r="AV132">
        <v>0</v>
      </c>
      <c r="AW132">
        <v>0</v>
      </c>
      <c r="AX132">
        <v>0</v>
      </c>
      <c r="AY132">
        <v>0</v>
      </c>
      <c r="AZ132">
        <v>0</v>
      </c>
      <c r="BA132">
        <v>0</v>
      </c>
      <c r="BB132">
        <v>0</v>
      </c>
      <c r="BC132">
        <v>0</v>
      </c>
      <c r="BD132">
        <v>0.1143</v>
      </c>
      <c r="BE132">
        <v>0</v>
      </c>
      <c r="BF132">
        <v>0</v>
      </c>
      <c r="BG132">
        <v>0</v>
      </c>
      <c r="BH132">
        <v>0</v>
      </c>
      <c r="BI132">
        <v>0</v>
      </c>
      <c r="BJ132">
        <v>0</v>
      </c>
      <c r="BK132">
        <v>0</v>
      </c>
      <c r="BL132">
        <v>0</v>
      </c>
      <c r="BM132">
        <v>0</v>
      </c>
      <c r="BN132">
        <v>0</v>
      </c>
      <c r="BO132">
        <v>0</v>
      </c>
      <c r="BP132">
        <v>0</v>
      </c>
      <c r="BQ132">
        <v>0</v>
      </c>
      <c r="BR132">
        <v>1.4999999999999999E-2</v>
      </c>
      <c r="BS132">
        <v>0</v>
      </c>
      <c r="BT132">
        <v>0</v>
      </c>
      <c r="BU132">
        <v>0</v>
      </c>
      <c r="BV132">
        <v>0</v>
      </c>
      <c r="BW132">
        <v>0</v>
      </c>
      <c r="BX132">
        <v>81.599999999999994</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4.4177090664478831</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0.3523</v>
      </c>
      <c r="GV132">
        <v>0</v>
      </c>
      <c r="GW132">
        <v>0</v>
      </c>
      <c r="GX132">
        <v>0</v>
      </c>
      <c r="GY132">
        <v>0</v>
      </c>
      <c r="GZ132">
        <v>0</v>
      </c>
      <c r="HA132">
        <v>0</v>
      </c>
      <c r="HB132">
        <v>0</v>
      </c>
      <c r="HC132">
        <v>0</v>
      </c>
      <c r="HD132">
        <v>0</v>
      </c>
      <c r="HE132">
        <v>0</v>
      </c>
      <c r="HF132">
        <v>0</v>
      </c>
      <c r="HG132">
        <v>0</v>
      </c>
      <c r="HH132">
        <v>0</v>
      </c>
      <c r="HI132">
        <v>1.4999999999999999E-2</v>
      </c>
      <c r="HJ132">
        <v>0</v>
      </c>
      <c r="HK132">
        <v>0</v>
      </c>
      <c r="HL132">
        <v>0</v>
      </c>
      <c r="HM132">
        <v>0</v>
      </c>
      <c r="HN132">
        <v>0</v>
      </c>
      <c r="HO132">
        <v>81.599999999999994</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0.9546</v>
      </c>
      <c r="LJ132">
        <v>0.46033452413069231</v>
      </c>
      <c r="LK132">
        <v>0</v>
      </c>
      <c r="LL132">
        <v>0</v>
      </c>
      <c r="LM132">
        <v>1</v>
      </c>
      <c r="LN132">
        <v>0.95</v>
      </c>
      <c r="LO132">
        <v>0</v>
      </c>
      <c r="LP132">
        <v>1</v>
      </c>
      <c r="LQ132">
        <v>0.78</v>
      </c>
      <c r="LR132">
        <v>0</v>
      </c>
      <c r="LS132">
        <v>0.1227364185110664</v>
      </c>
      <c r="LT132">
        <v>0</v>
      </c>
    </row>
    <row r="133" spans="1:332">
      <c r="A133" t="str">
        <v>CDM AMS II.G</v>
      </c>
      <c r="B133" t="str">
        <v>AMS II.G. ver. 12</v>
      </c>
      <c r="C133">
        <v>9956</v>
      </c>
      <c r="D133" t="str">
        <v>PoA 9956 CPA39</v>
      </c>
      <c r="E133" t="str">
        <v>MR2</v>
      </c>
      <c r="F133" t="str">
        <v>Domestic (2020)</v>
      </c>
      <c r="G133">
        <v>4133</v>
      </c>
      <c r="H133" t="str">
        <v>firewood</v>
      </c>
      <c r="I133">
        <v>4133</v>
      </c>
      <c r="J133">
        <v>0.67290784760664279</v>
      </c>
      <c r="K133">
        <v>0</v>
      </c>
      <c r="L133" t="str">
        <v>cdm_imp_firewood</v>
      </c>
      <c r="M133">
        <v>1</v>
      </c>
      <c r="N133" t="str">
        <v>Sub-Saharan Africa</v>
      </c>
      <c r="O133" t="str">
        <v>Uganda</v>
      </c>
      <c r="P133" t="str">
        <v>Uganda tot</v>
      </c>
      <c r="Q133">
        <v>4.9000000000000004</v>
      </c>
      <c r="R133">
        <v>0.82</v>
      </c>
      <c r="S133">
        <v>0</v>
      </c>
      <c r="T133">
        <v>0.35</v>
      </c>
      <c r="U133">
        <v>6142</v>
      </c>
      <c r="V133">
        <v>0</v>
      </c>
      <c r="W133">
        <v>182</v>
      </c>
      <c r="X133">
        <v>0</v>
      </c>
      <c r="Y133">
        <v>1117844</v>
      </c>
      <c r="Z133">
        <v>1</v>
      </c>
      <c r="AA133">
        <v>0</v>
      </c>
      <c r="AB133">
        <v>0</v>
      </c>
      <c r="AC133">
        <v>0</v>
      </c>
      <c r="AD133">
        <v>0</v>
      </c>
      <c r="AE133">
        <v>0</v>
      </c>
      <c r="AF133">
        <v>0</v>
      </c>
      <c r="AG133">
        <v>0</v>
      </c>
      <c r="AH133">
        <v>0</v>
      </c>
      <c r="AI133">
        <v>0</v>
      </c>
      <c r="AJ133">
        <v>0</v>
      </c>
      <c r="AK133">
        <v>0</v>
      </c>
      <c r="AL133">
        <v>0</v>
      </c>
      <c r="AM133">
        <v>0</v>
      </c>
      <c r="AN133">
        <v>8.3760683760683765</v>
      </c>
      <c r="AO133">
        <v>0</v>
      </c>
      <c r="AP133">
        <v>0</v>
      </c>
      <c r="AQ133">
        <v>0</v>
      </c>
      <c r="AR133">
        <v>0</v>
      </c>
      <c r="AS133">
        <v>0</v>
      </c>
      <c r="AT133">
        <v>0</v>
      </c>
      <c r="AU133">
        <v>0</v>
      </c>
      <c r="AV133">
        <v>0</v>
      </c>
      <c r="AW133">
        <v>0</v>
      </c>
      <c r="AX133">
        <v>0</v>
      </c>
      <c r="AY133">
        <v>0</v>
      </c>
      <c r="AZ133">
        <v>0</v>
      </c>
      <c r="BA133">
        <v>0</v>
      </c>
      <c r="BB133">
        <v>0</v>
      </c>
      <c r="BC133">
        <v>0</v>
      </c>
      <c r="BD133">
        <v>0.1143</v>
      </c>
      <c r="BE133">
        <v>0</v>
      </c>
      <c r="BF133">
        <v>0</v>
      </c>
      <c r="BG133">
        <v>0</v>
      </c>
      <c r="BH133">
        <v>0</v>
      </c>
      <c r="BI133">
        <v>0</v>
      </c>
      <c r="BJ133">
        <v>0</v>
      </c>
      <c r="BK133">
        <v>0</v>
      </c>
      <c r="BL133">
        <v>0</v>
      </c>
      <c r="BM133">
        <v>0</v>
      </c>
      <c r="BN133">
        <v>0</v>
      </c>
      <c r="BO133">
        <v>0</v>
      </c>
      <c r="BP133">
        <v>0</v>
      </c>
      <c r="BQ133">
        <v>0</v>
      </c>
      <c r="BR133">
        <v>1.4999999999999999E-2</v>
      </c>
      <c r="BS133">
        <v>0</v>
      </c>
      <c r="BT133">
        <v>0</v>
      </c>
      <c r="BU133">
        <v>0</v>
      </c>
      <c r="BV133">
        <v>0</v>
      </c>
      <c r="BW133">
        <v>0</v>
      </c>
      <c r="BX133">
        <v>81.599999999999994</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1</v>
      </c>
      <c r="FS133">
        <v>0</v>
      </c>
      <c r="FT133">
        <v>0</v>
      </c>
      <c r="FU133">
        <v>0</v>
      </c>
      <c r="FV133">
        <v>0</v>
      </c>
      <c r="FW133">
        <v>0</v>
      </c>
      <c r="FX133">
        <v>0</v>
      </c>
      <c r="FY133">
        <v>4.4177090664478831</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0.3523</v>
      </c>
      <c r="GV133">
        <v>0</v>
      </c>
      <c r="GW133">
        <v>0</v>
      </c>
      <c r="GX133">
        <v>0</v>
      </c>
      <c r="GY133">
        <v>0</v>
      </c>
      <c r="GZ133">
        <v>0</v>
      </c>
      <c r="HA133">
        <v>0</v>
      </c>
      <c r="HB133">
        <v>0</v>
      </c>
      <c r="HC133">
        <v>0</v>
      </c>
      <c r="HD133">
        <v>0</v>
      </c>
      <c r="HE133">
        <v>0</v>
      </c>
      <c r="HF133">
        <v>0</v>
      </c>
      <c r="HG133">
        <v>0</v>
      </c>
      <c r="HH133">
        <v>0</v>
      </c>
      <c r="HI133">
        <v>1.4999999999999999E-2</v>
      </c>
      <c r="HJ133">
        <v>0</v>
      </c>
      <c r="HK133">
        <v>0</v>
      </c>
      <c r="HL133">
        <v>0</v>
      </c>
      <c r="HM133">
        <v>0</v>
      </c>
      <c r="HN133">
        <v>0</v>
      </c>
      <c r="HO133">
        <v>81.599999999999994</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0.9546</v>
      </c>
      <c r="LJ133">
        <v>0.50304191882801375</v>
      </c>
      <c r="LK133">
        <v>0</v>
      </c>
      <c r="LL133">
        <v>0</v>
      </c>
      <c r="LM133">
        <v>1</v>
      </c>
      <c r="LN133">
        <v>0.95</v>
      </c>
      <c r="LO133">
        <v>0</v>
      </c>
      <c r="LP133">
        <v>1</v>
      </c>
      <c r="LQ133">
        <v>0.78</v>
      </c>
      <c r="LR133">
        <v>0</v>
      </c>
      <c r="LS133">
        <v>0.1227364185110664</v>
      </c>
      <c r="LT133">
        <v>0</v>
      </c>
    </row>
    <row r="134" spans="1:332">
      <c r="A134" t="str">
        <v>CDM AMS II.G</v>
      </c>
      <c r="B134" t="str">
        <v>AMS II.G. ver. 12</v>
      </c>
      <c r="C134">
        <v>9956</v>
      </c>
      <c r="D134" t="str">
        <v>PoA 9956 CPA38</v>
      </c>
      <c r="E134" t="str">
        <v>MR2</v>
      </c>
      <c r="F134" t="str">
        <v>Domestic (2020)</v>
      </c>
      <c r="G134">
        <v>2033</v>
      </c>
      <c r="H134" t="str">
        <v>firewood</v>
      </c>
      <c r="I134">
        <v>2033</v>
      </c>
      <c r="J134">
        <v>0.33099967437316835</v>
      </c>
      <c r="K134">
        <v>0</v>
      </c>
      <c r="L134" t="str">
        <v>cdm_imp_firewood</v>
      </c>
      <c r="M134">
        <v>1</v>
      </c>
      <c r="N134" t="str">
        <v>Sub-Saharan Africa</v>
      </c>
      <c r="O134" t="str">
        <v>Uganda</v>
      </c>
      <c r="P134" t="str">
        <v>Uganda tot</v>
      </c>
      <c r="Q134">
        <v>4.9000000000000004</v>
      </c>
      <c r="R134">
        <v>0.82</v>
      </c>
      <c r="S134">
        <v>0</v>
      </c>
      <c r="T134">
        <v>0.35</v>
      </c>
      <c r="U134">
        <v>6142</v>
      </c>
      <c r="V134">
        <v>0</v>
      </c>
      <c r="W134">
        <v>182</v>
      </c>
      <c r="X134">
        <v>0</v>
      </c>
      <c r="Y134">
        <v>1117844</v>
      </c>
      <c r="Z134">
        <v>1</v>
      </c>
      <c r="AA134">
        <v>0</v>
      </c>
      <c r="AB134">
        <v>0</v>
      </c>
      <c r="AC134">
        <v>0</v>
      </c>
      <c r="AD134">
        <v>0</v>
      </c>
      <c r="AE134">
        <v>0</v>
      </c>
      <c r="AF134">
        <v>0</v>
      </c>
      <c r="AG134">
        <v>0</v>
      </c>
      <c r="AH134">
        <v>0</v>
      </c>
      <c r="AI134">
        <v>0</v>
      </c>
      <c r="AJ134">
        <v>0</v>
      </c>
      <c r="AK134">
        <v>0</v>
      </c>
      <c r="AL134">
        <v>0</v>
      </c>
      <c r="AM134">
        <v>0</v>
      </c>
      <c r="AN134">
        <v>8.3760683760683765</v>
      </c>
      <c r="AO134">
        <v>0</v>
      </c>
      <c r="AP134">
        <v>0</v>
      </c>
      <c r="AQ134">
        <v>0</v>
      </c>
      <c r="AR134">
        <v>0</v>
      </c>
      <c r="AS134">
        <v>0</v>
      </c>
      <c r="AT134">
        <v>0</v>
      </c>
      <c r="AU134">
        <v>0</v>
      </c>
      <c r="AV134">
        <v>0</v>
      </c>
      <c r="AW134">
        <v>0</v>
      </c>
      <c r="AX134">
        <v>0</v>
      </c>
      <c r="AY134">
        <v>0</v>
      </c>
      <c r="AZ134">
        <v>0</v>
      </c>
      <c r="BA134">
        <v>0</v>
      </c>
      <c r="BB134">
        <v>0</v>
      </c>
      <c r="BC134">
        <v>0</v>
      </c>
      <c r="BD134">
        <v>0.1143</v>
      </c>
      <c r="BE134">
        <v>0</v>
      </c>
      <c r="BF134">
        <v>0</v>
      </c>
      <c r="BG134">
        <v>0</v>
      </c>
      <c r="BH134">
        <v>0</v>
      </c>
      <c r="BI134">
        <v>0</v>
      </c>
      <c r="BJ134">
        <v>0</v>
      </c>
      <c r="BK134">
        <v>0</v>
      </c>
      <c r="BL134">
        <v>0</v>
      </c>
      <c r="BM134">
        <v>0</v>
      </c>
      <c r="BN134">
        <v>0</v>
      </c>
      <c r="BO134">
        <v>0</v>
      </c>
      <c r="BP134">
        <v>0</v>
      </c>
      <c r="BQ134">
        <v>0</v>
      </c>
      <c r="BR134">
        <v>1.4999999999999999E-2</v>
      </c>
      <c r="BS134">
        <v>0</v>
      </c>
      <c r="BT134">
        <v>0</v>
      </c>
      <c r="BU134">
        <v>0</v>
      </c>
      <c r="BV134">
        <v>0</v>
      </c>
      <c r="BW134">
        <v>0</v>
      </c>
      <c r="BX134">
        <v>81.599999999999994</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1</v>
      </c>
      <c r="FS134">
        <v>0</v>
      </c>
      <c r="FT134">
        <v>0</v>
      </c>
      <c r="FU134">
        <v>0</v>
      </c>
      <c r="FV134">
        <v>0</v>
      </c>
      <c r="FW134">
        <v>0</v>
      </c>
      <c r="FX134">
        <v>0</v>
      </c>
      <c r="FY134">
        <v>4.4177090664478831</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0.3523</v>
      </c>
      <c r="GV134">
        <v>0</v>
      </c>
      <c r="GW134">
        <v>0</v>
      </c>
      <c r="GX134">
        <v>0</v>
      </c>
      <c r="GY134">
        <v>0</v>
      </c>
      <c r="GZ134">
        <v>0</v>
      </c>
      <c r="HA134">
        <v>0</v>
      </c>
      <c r="HB134">
        <v>0</v>
      </c>
      <c r="HC134">
        <v>0</v>
      </c>
      <c r="HD134">
        <v>0</v>
      </c>
      <c r="HE134">
        <v>0</v>
      </c>
      <c r="HF134">
        <v>0</v>
      </c>
      <c r="HG134">
        <v>0</v>
      </c>
      <c r="HH134">
        <v>0</v>
      </c>
      <c r="HI134">
        <v>1.4999999999999999E-2</v>
      </c>
      <c r="HJ134">
        <v>0</v>
      </c>
      <c r="HK134">
        <v>0</v>
      </c>
      <c r="HL134">
        <v>0</v>
      </c>
      <c r="HM134">
        <v>0</v>
      </c>
      <c r="HN134">
        <v>0</v>
      </c>
      <c r="HO134">
        <v>81.599999999999994</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0.9546</v>
      </c>
      <c r="LJ134">
        <v>0.24745862268082305</v>
      </c>
      <c r="LK134">
        <v>0</v>
      </c>
      <c r="LL134">
        <v>0</v>
      </c>
      <c r="LM134">
        <v>1</v>
      </c>
      <c r="LN134">
        <v>0.95</v>
      </c>
      <c r="LO134">
        <v>0</v>
      </c>
      <c r="LP134">
        <v>1</v>
      </c>
      <c r="LQ134">
        <v>0.78</v>
      </c>
      <c r="LR134">
        <v>0</v>
      </c>
      <c r="LS134">
        <v>0.1227364185110664</v>
      </c>
      <c r="LT134">
        <v>0</v>
      </c>
    </row>
    <row r="135" spans="1:332">
      <c r="A135" t="str">
        <v>CDM AMS II.G</v>
      </c>
      <c r="B135" t="str">
        <v>AMS II.G. ver. 12</v>
      </c>
      <c r="C135">
        <v>9956</v>
      </c>
      <c r="D135" t="str">
        <v>PoA 9956 CPA37</v>
      </c>
      <c r="E135" t="str">
        <v>MR2</v>
      </c>
      <c r="F135" t="str">
        <v>Domestic (2020)</v>
      </c>
      <c r="G135">
        <v>2247</v>
      </c>
      <c r="H135" t="str">
        <v>firewood</v>
      </c>
      <c r="I135">
        <v>2247</v>
      </c>
      <c r="J135">
        <v>0.36584174535981767</v>
      </c>
      <c r="K135">
        <v>0</v>
      </c>
      <c r="L135" t="str">
        <v>cdm_imp_firewood</v>
      </c>
      <c r="M135">
        <v>1</v>
      </c>
      <c r="N135" t="str">
        <v>Sub-Saharan Africa</v>
      </c>
      <c r="O135" t="str">
        <v>Uganda</v>
      </c>
      <c r="P135" t="str">
        <v>Uganda tot</v>
      </c>
      <c r="Q135">
        <v>4.9000000000000004</v>
      </c>
      <c r="R135">
        <v>0.82</v>
      </c>
      <c r="S135">
        <v>0</v>
      </c>
      <c r="T135">
        <v>0.35</v>
      </c>
      <c r="U135">
        <v>6142</v>
      </c>
      <c r="V135">
        <v>0</v>
      </c>
      <c r="W135">
        <v>182</v>
      </c>
      <c r="X135">
        <v>0</v>
      </c>
      <c r="Y135">
        <v>1117844</v>
      </c>
      <c r="Z135">
        <v>1</v>
      </c>
      <c r="AA135">
        <v>0</v>
      </c>
      <c r="AB135">
        <v>0</v>
      </c>
      <c r="AC135">
        <v>0</v>
      </c>
      <c r="AD135">
        <v>0</v>
      </c>
      <c r="AE135">
        <v>0</v>
      </c>
      <c r="AF135">
        <v>0</v>
      </c>
      <c r="AG135">
        <v>0</v>
      </c>
      <c r="AH135">
        <v>0</v>
      </c>
      <c r="AI135">
        <v>0</v>
      </c>
      <c r="AJ135">
        <v>0</v>
      </c>
      <c r="AK135">
        <v>0</v>
      </c>
      <c r="AL135">
        <v>0</v>
      </c>
      <c r="AM135">
        <v>0</v>
      </c>
      <c r="AN135">
        <v>8.3760683760683765</v>
      </c>
      <c r="AO135">
        <v>0</v>
      </c>
      <c r="AP135">
        <v>0</v>
      </c>
      <c r="AQ135">
        <v>0</v>
      </c>
      <c r="AR135">
        <v>0</v>
      </c>
      <c r="AS135">
        <v>0</v>
      </c>
      <c r="AT135">
        <v>0</v>
      </c>
      <c r="AU135">
        <v>0</v>
      </c>
      <c r="AV135">
        <v>0</v>
      </c>
      <c r="AW135">
        <v>0</v>
      </c>
      <c r="AX135">
        <v>0</v>
      </c>
      <c r="AY135">
        <v>0</v>
      </c>
      <c r="AZ135">
        <v>0</v>
      </c>
      <c r="BA135">
        <v>0</v>
      </c>
      <c r="BB135">
        <v>0</v>
      </c>
      <c r="BC135">
        <v>0</v>
      </c>
      <c r="BD135">
        <v>0.1143</v>
      </c>
      <c r="BE135">
        <v>0</v>
      </c>
      <c r="BF135">
        <v>0</v>
      </c>
      <c r="BG135">
        <v>0</v>
      </c>
      <c r="BH135">
        <v>0</v>
      </c>
      <c r="BI135">
        <v>0</v>
      </c>
      <c r="BJ135">
        <v>0</v>
      </c>
      <c r="BK135">
        <v>0</v>
      </c>
      <c r="BL135">
        <v>0</v>
      </c>
      <c r="BM135">
        <v>0</v>
      </c>
      <c r="BN135">
        <v>0</v>
      </c>
      <c r="BO135">
        <v>0</v>
      </c>
      <c r="BP135">
        <v>0</v>
      </c>
      <c r="BQ135">
        <v>0</v>
      </c>
      <c r="BR135">
        <v>1.4999999999999999E-2</v>
      </c>
      <c r="BS135">
        <v>0</v>
      </c>
      <c r="BT135">
        <v>0</v>
      </c>
      <c r="BU135">
        <v>0</v>
      </c>
      <c r="BV135">
        <v>0</v>
      </c>
      <c r="BW135">
        <v>0</v>
      </c>
      <c r="BX135">
        <v>81.599999999999994</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4.4177090664478831</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0.3523</v>
      </c>
      <c r="GV135">
        <v>0</v>
      </c>
      <c r="GW135">
        <v>0</v>
      </c>
      <c r="GX135">
        <v>0</v>
      </c>
      <c r="GY135">
        <v>0</v>
      </c>
      <c r="GZ135">
        <v>0</v>
      </c>
      <c r="HA135">
        <v>0</v>
      </c>
      <c r="HB135">
        <v>0</v>
      </c>
      <c r="HC135">
        <v>0</v>
      </c>
      <c r="HD135">
        <v>0</v>
      </c>
      <c r="HE135">
        <v>0</v>
      </c>
      <c r="HF135">
        <v>0</v>
      </c>
      <c r="HG135">
        <v>0</v>
      </c>
      <c r="HH135">
        <v>0</v>
      </c>
      <c r="HI135">
        <v>1.4999999999999999E-2</v>
      </c>
      <c r="HJ135">
        <v>0</v>
      </c>
      <c r="HK135">
        <v>0</v>
      </c>
      <c r="HL135">
        <v>0</v>
      </c>
      <c r="HM135">
        <v>0</v>
      </c>
      <c r="HN135">
        <v>0</v>
      </c>
      <c r="HO135">
        <v>81.599999999999994</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0.9546</v>
      </c>
      <c r="LJ135">
        <v>0.27347149507923735</v>
      </c>
      <c r="LK135">
        <v>0</v>
      </c>
      <c r="LL135">
        <v>0</v>
      </c>
      <c r="LM135">
        <v>1</v>
      </c>
      <c r="LN135">
        <v>0.95</v>
      </c>
      <c r="LO135">
        <v>0</v>
      </c>
      <c r="LP135">
        <v>1</v>
      </c>
      <c r="LQ135">
        <v>0.78</v>
      </c>
      <c r="LR135">
        <v>0</v>
      </c>
      <c r="LS135">
        <v>0.1227364185110664</v>
      </c>
      <c r="LT135">
        <v>0</v>
      </c>
    </row>
    <row r="136" spans="1:332">
      <c r="A136" t="str">
        <v>CDM AMS II.G</v>
      </c>
      <c r="B136" t="str">
        <v>AMS II.G. ver. 12</v>
      </c>
      <c r="C136">
        <v>9956</v>
      </c>
      <c r="D136" t="str">
        <v>PoA 9956 CPA36</v>
      </c>
      <c r="E136" t="str">
        <v>MR2</v>
      </c>
      <c r="F136" t="str">
        <v>Domestic (2020)</v>
      </c>
      <c r="G136">
        <v>2420</v>
      </c>
      <c r="H136" t="str">
        <v>firewood</v>
      </c>
      <c r="I136">
        <v>2420</v>
      </c>
      <c r="J136">
        <v>0.39400846629762293</v>
      </c>
      <c r="K136">
        <v>0</v>
      </c>
      <c r="L136" t="str">
        <v>cdm_imp_firewood</v>
      </c>
      <c r="M136">
        <v>1</v>
      </c>
      <c r="N136" t="str">
        <v>Sub-Saharan Africa</v>
      </c>
      <c r="O136" t="str">
        <v>Uganda</v>
      </c>
      <c r="P136" t="str">
        <v>Uganda tot</v>
      </c>
      <c r="Q136">
        <v>4.9000000000000004</v>
      </c>
      <c r="R136">
        <v>0.82</v>
      </c>
      <c r="S136">
        <v>0</v>
      </c>
      <c r="T136">
        <v>0.35</v>
      </c>
      <c r="U136">
        <v>6142</v>
      </c>
      <c r="V136">
        <v>0</v>
      </c>
      <c r="W136">
        <v>182</v>
      </c>
      <c r="X136">
        <v>0</v>
      </c>
      <c r="Y136">
        <v>1117844</v>
      </c>
      <c r="Z136">
        <v>1</v>
      </c>
      <c r="AA136">
        <v>0</v>
      </c>
      <c r="AB136">
        <v>0</v>
      </c>
      <c r="AC136">
        <v>0</v>
      </c>
      <c r="AD136">
        <v>0</v>
      </c>
      <c r="AE136">
        <v>0</v>
      </c>
      <c r="AF136">
        <v>0</v>
      </c>
      <c r="AG136">
        <v>0</v>
      </c>
      <c r="AH136">
        <v>0</v>
      </c>
      <c r="AI136">
        <v>0</v>
      </c>
      <c r="AJ136">
        <v>0</v>
      </c>
      <c r="AK136">
        <v>0</v>
      </c>
      <c r="AL136">
        <v>0</v>
      </c>
      <c r="AM136">
        <v>0</v>
      </c>
      <c r="AN136">
        <v>8.3760683760683765</v>
      </c>
      <c r="AO136">
        <v>0</v>
      </c>
      <c r="AP136">
        <v>0</v>
      </c>
      <c r="AQ136">
        <v>0</v>
      </c>
      <c r="AR136">
        <v>0</v>
      </c>
      <c r="AS136">
        <v>0</v>
      </c>
      <c r="AT136">
        <v>0</v>
      </c>
      <c r="AU136">
        <v>0</v>
      </c>
      <c r="AV136">
        <v>0</v>
      </c>
      <c r="AW136">
        <v>0</v>
      </c>
      <c r="AX136">
        <v>0</v>
      </c>
      <c r="AY136">
        <v>0</v>
      </c>
      <c r="AZ136">
        <v>0</v>
      </c>
      <c r="BA136">
        <v>0</v>
      </c>
      <c r="BB136">
        <v>0</v>
      </c>
      <c r="BC136">
        <v>0</v>
      </c>
      <c r="BD136">
        <v>0.1143</v>
      </c>
      <c r="BE136">
        <v>0</v>
      </c>
      <c r="BF136">
        <v>0</v>
      </c>
      <c r="BG136">
        <v>0</v>
      </c>
      <c r="BH136">
        <v>0</v>
      </c>
      <c r="BI136">
        <v>0</v>
      </c>
      <c r="BJ136">
        <v>0</v>
      </c>
      <c r="BK136">
        <v>0</v>
      </c>
      <c r="BL136">
        <v>0</v>
      </c>
      <c r="BM136">
        <v>0</v>
      </c>
      <c r="BN136">
        <v>0</v>
      </c>
      <c r="BO136">
        <v>0</v>
      </c>
      <c r="BP136">
        <v>0</v>
      </c>
      <c r="BQ136">
        <v>0</v>
      </c>
      <c r="BR136">
        <v>1.4999999999999999E-2</v>
      </c>
      <c r="BS136">
        <v>0</v>
      </c>
      <c r="BT136">
        <v>0</v>
      </c>
      <c r="BU136">
        <v>0</v>
      </c>
      <c r="BV136">
        <v>0</v>
      </c>
      <c r="BW136">
        <v>0</v>
      </c>
      <c r="BX136">
        <v>81.599999999999994</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0</v>
      </c>
      <c r="FT136">
        <v>0</v>
      </c>
      <c r="FU136">
        <v>0</v>
      </c>
      <c r="FV136">
        <v>0</v>
      </c>
      <c r="FW136">
        <v>0</v>
      </c>
      <c r="FX136">
        <v>0</v>
      </c>
      <c r="FY136">
        <v>4.4177090664478831</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0.3523</v>
      </c>
      <c r="GV136">
        <v>0</v>
      </c>
      <c r="GW136">
        <v>0</v>
      </c>
      <c r="GX136">
        <v>0</v>
      </c>
      <c r="GY136">
        <v>0</v>
      </c>
      <c r="GZ136">
        <v>0</v>
      </c>
      <c r="HA136">
        <v>0</v>
      </c>
      <c r="HB136">
        <v>0</v>
      </c>
      <c r="HC136">
        <v>0</v>
      </c>
      <c r="HD136">
        <v>0</v>
      </c>
      <c r="HE136">
        <v>0</v>
      </c>
      <c r="HF136">
        <v>0</v>
      </c>
      <c r="HG136">
        <v>0</v>
      </c>
      <c r="HH136">
        <v>0</v>
      </c>
      <c r="HI136">
        <v>1.4999999999999999E-2</v>
      </c>
      <c r="HJ136">
        <v>0</v>
      </c>
      <c r="HK136">
        <v>0</v>
      </c>
      <c r="HL136">
        <v>0</v>
      </c>
      <c r="HM136">
        <v>0</v>
      </c>
      <c r="HN136">
        <v>0</v>
      </c>
      <c r="HO136">
        <v>81.599999999999994</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0.9546</v>
      </c>
      <c r="LJ136">
        <v>0.29460617328482253</v>
      </c>
      <c r="LK136">
        <v>0</v>
      </c>
      <c r="LL136">
        <v>0</v>
      </c>
      <c r="LM136">
        <v>1</v>
      </c>
      <c r="LN136">
        <v>0.95</v>
      </c>
      <c r="LO136">
        <v>0</v>
      </c>
      <c r="LP136">
        <v>1</v>
      </c>
      <c r="LQ136">
        <v>0.78</v>
      </c>
      <c r="LR136">
        <v>0</v>
      </c>
      <c r="LS136">
        <v>0.1227364185110664</v>
      </c>
      <c r="LT136">
        <v>0</v>
      </c>
    </row>
    <row r="137" spans="1:332">
      <c r="A137" t="str">
        <v>CDM AMS II.G</v>
      </c>
      <c r="B137" t="str">
        <v>AMS II.G. ver. 12</v>
      </c>
      <c r="C137">
        <v>9956</v>
      </c>
      <c r="D137" t="str">
        <v>PoA 9956 CPA35</v>
      </c>
      <c r="E137" t="str">
        <v>MR2</v>
      </c>
      <c r="F137" t="str">
        <v>Domestic (2020)</v>
      </c>
      <c r="G137">
        <v>2656</v>
      </c>
      <c r="H137" t="str">
        <v>firewood</v>
      </c>
      <c r="I137">
        <v>2656</v>
      </c>
      <c r="J137">
        <v>0.43243243243243246</v>
      </c>
      <c r="K137">
        <v>0</v>
      </c>
      <c r="L137" t="str">
        <v>cdm_imp_firewood</v>
      </c>
      <c r="M137">
        <v>1</v>
      </c>
      <c r="N137" t="str">
        <v>Sub-Saharan Africa</v>
      </c>
      <c r="O137" t="str">
        <v>Uganda</v>
      </c>
      <c r="P137" t="str">
        <v>Uganda tot</v>
      </c>
      <c r="Q137">
        <v>4.9000000000000004</v>
      </c>
      <c r="R137">
        <v>0.82</v>
      </c>
      <c r="S137">
        <v>0</v>
      </c>
      <c r="T137">
        <v>0.35</v>
      </c>
      <c r="U137">
        <v>6142</v>
      </c>
      <c r="V137">
        <v>0</v>
      </c>
      <c r="W137">
        <v>182</v>
      </c>
      <c r="X137">
        <v>0</v>
      </c>
      <c r="Y137">
        <v>1117844</v>
      </c>
      <c r="Z137">
        <v>1</v>
      </c>
      <c r="AA137">
        <v>0</v>
      </c>
      <c r="AB137">
        <v>0</v>
      </c>
      <c r="AC137">
        <v>0</v>
      </c>
      <c r="AD137">
        <v>0</v>
      </c>
      <c r="AE137">
        <v>0</v>
      </c>
      <c r="AF137">
        <v>0</v>
      </c>
      <c r="AG137">
        <v>0</v>
      </c>
      <c r="AH137">
        <v>0</v>
      </c>
      <c r="AI137">
        <v>0</v>
      </c>
      <c r="AJ137">
        <v>0</v>
      </c>
      <c r="AK137">
        <v>0</v>
      </c>
      <c r="AL137">
        <v>0</v>
      </c>
      <c r="AM137">
        <v>0</v>
      </c>
      <c r="AN137">
        <v>8.3760683760683765</v>
      </c>
      <c r="AO137">
        <v>0</v>
      </c>
      <c r="AP137">
        <v>0</v>
      </c>
      <c r="AQ137">
        <v>0</v>
      </c>
      <c r="AR137">
        <v>0</v>
      </c>
      <c r="AS137">
        <v>0</v>
      </c>
      <c r="AT137">
        <v>0</v>
      </c>
      <c r="AU137">
        <v>0</v>
      </c>
      <c r="AV137">
        <v>0</v>
      </c>
      <c r="AW137">
        <v>0</v>
      </c>
      <c r="AX137">
        <v>0</v>
      </c>
      <c r="AY137">
        <v>0</v>
      </c>
      <c r="AZ137">
        <v>0</v>
      </c>
      <c r="BA137">
        <v>0</v>
      </c>
      <c r="BB137">
        <v>0</v>
      </c>
      <c r="BC137">
        <v>0</v>
      </c>
      <c r="BD137">
        <v>0.1143</v>
      </c>
      <c r="BE137">
        <v>0</v>
      </c>
      <c r="BF137">
        <v>0</v>
      </c>
      <c r="BG137">
        <v>0</v>
      </c>
      <c r="BH137">
        <v>0</v>
      </c>
      <c r="BI137">
        <v>0</v>
      </c>
      <c r="BJ137">
        <v>0</v>
      </c>
      <c r="BK137">
        <v>0</v>
      </c>
      <c r="BL137">
        <v>0</v>
      </c>
      <c r="BM137">
        <v>0</v>
      </c>
      <c r="BN137">
        <v>0</v>
      </c>
      <c r="BO137">
        <v>0</v>
      </c>
      <c r="BP137">
        <v>0</v>
      </c>
      <c r="BQ137">
        <v>0</v>
      </c>
      <c r="BR137">
        <v>1.4999999999999999E-2</v>
      </c>
      <c r="BS137">
        <v>0</v>
      </c>
      <c r="BT137">
        <v>0</v>
      </c>
      <c r="BU137">
        <v>0</v>
      </c>
      <c r="BV137">
        <v>0</v>
      </c>
      <c r="BW137">
        <v>0</v>
      </c>
      <c r="BX137">
        <v>81.599999999999994</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1</v>
      </c>
      <c r="FS137">
        <v>0</v>
      </c>
      <c r="FT137">
        <v>0</v>
      </c>
      <c r="FU137">
        <v>0</v>
      </c>
      <c r="FV137">
        <v>0</v>
      </c>
      <c r="FW137">
        <v>0</v>
      </c>
      <c r="FX137">
        <v>0</v>
      </c>
      <c r="FY137">
        <v>4.4177090664478831</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0.3523</v>
      </c>
      <c r="GV137">
        <v>0</v>
      </c>
      <c r="GW137">
        <v>0</v>
      </c>
      <c r="GX137">
        <v>0</v>
      </c>
      <c r="GY137">
        <v>0</v>
      </c>
      <c r="GZ137">
        <v>0</v>
      </c>
      <c r="HA137">
        <v>0</v>
      </c>
      <c r="HB137">
        <v>0</v>
      </c>
      <c r="HC137">
        <v>0</v>
      </c>
      <c r="HD137">
        <v>0</v>
      </c>
      <c r="HE137">
        <v>0</v>
      </c>
      <c r="HF137">
        <v>0</v>
      </c>
      <c r="HG137">
        <v>0</v>
      </c>
      <c r="HH137">
        <v>0</v>
      </c>
      <c r="HI137">
        <v>1.4999999999999999E-2</v>
      </c>
      <c r="HJ137">
        <v>0</v>
      </c>
      <c r="HK137">
        <v>0</v>
      </c>
      <c r="HL137">
        <v>0</v>
      </c>
      <c r="HM137">
        <v>0</v>
      </c>
      <c r="HN137">
        <v>0</v>
      </c>
      <c r="HO137">
        <v>81.599999999999994</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0.9546</v>
      </c>
      <c r="LJ137">
        <v>0.32329634282527803</v>
      </c>
      <c r="LK137">
        <v>0</v>
      </c>
      <c r="LL137">
        <v>0</v>
      </c>
      <c r="LM137">
        <v>1</v>
      </c>
      <c r="LN137">
        <v>0.95</v>
      </c>
      <c r="LO137">
        <v>0</v>
      </c>
      <c r="LP137">
        <v>1</v>
      </c>
      <c r="LQ137">
        <v>0.78</v>
      </c>
      <c r="LR137">
        <v>0</v>
      </c>
      <c r="LS137">
        <v>0.1227364185110664</v>
      </c>
      <c r="LT137">
        <v>0</v>
      </c>
    </row>
    <row r="138" spans="1:332">
      <c r="A138" t="str">
        <v>CDM AMS II.G</v>
      </c>
      <c r="B138" t="str">
        <v>AMS II.G. ver. 12</v>
      </c>
      <c r="C138">
        <v>9956</v>
      </c>
      <c r="D138" t="str">
        <v>PoA 9956 CPA34</v>
      </c>
      <c r="E138" t="str">
        <v>MR2</v>
      </c>
      <c r="F138" t="str">
        <v>Domestic (2020)</v>
      </c>
      <c r="G138">
        <v>2932</v>
      </c>
      <c r="H138" t="str">
        <v>firewood</v>
      </c>
      <c r="I138">
        <v>2932</v>
      </c>
      <c r="J138">
        <v>0.47736893520026052</v>
      </c>
      <c r="K138">
        <v>0</v>
      </c>
      <c r="L138" t="str">
        <v>cdm_imp_firewood</v>
      </c>
      <c r="M138">
        <v>1</v>
      </c>
      <c r="N138" t="str">
        <v>Sub-Saharan Africa</v>
      </c>
      <c r="O138" t="str">
        <v>Uganda</v>
      </c>
      <c r="P138" t="str">
        <v>Uganda tot</v>
      </c>
      <c r="Q138">
        <v>4.9000000000000004</v>
      </c>
      <c r="R138">
        <v>0.82</v>
      </c>
      <c r="S138">
        <v>0</v>
      </c>
      <c r="T138">
        <v>0.35</v>
      </c>
      <c r="U138">
        <v>6142</v>
      </c>
      <c r="V138">
        <v>0</v>
      </c>
      <c r="W138">
        <v>182</v>
      </c>
      <c r="X138">
        <v>0</v>
      </c>
      <c r="Y138">
        <v>1117844</v>
      </c>
      <c r="Z138">
        <v>1</v>
      </c>
      <c r="AA138">
        <v>0</v>
      </c>
      <c r="AB138">
        <v>0</v>
      </c>
      <c r="AC138">
        <v>0</v>
      </c>
      <c r="AD138">
        <v>0</v>
      </c>
      <c r="AE138">
        <v>0</v>
      </c>
      <c r="AF138">
        <v>0</v>
      </c>
      <c r="AG138">
        <v>0</v>
      </c>
      <c r="AH138">
        <v>0</v>
      </c>
      <c r="AI138">
        <v>0</v>
      </c>
      <c r="AJ138">
        <v>0</v>
      </c>
      <c r="AK138">
        <v>0</v>
      </c>
      <c r="AL138">
        <v>0</v>
      </c>
      <c r="AM138">
        <v>0</v>
      </c>
      <c r="AN138">
        <v>8.3760683760683765</v>
      </c>
      <c r="AO138">
        <v>0</v>
      </c>
      <c r="AP138">
        <v>0</v>
      </c>
      <c r="AQ138">
        <v>0</v>
      </c>
      <c r="AR138">
        <v>0</v>
      </c>
      <c r="AS138">
        <v>0</v>
      </c>
      <c r="AT138">
        <v>0</v>
      </c>
      <c r="AU138">
        <v>0</v>
      </c>
      <c r="AV138">
        <v>0</v>
      </c>
      <c r="AW138">
        <v>0</v>
      </c>
      <c r="AX138">
        <v>0</v>
      </c>
      <c r="AY138">
        <v>0</v>
      </c>
      <c r="AZ138">
        <v>0</v>
      </c>
      <c r="BA138">
        <v>0</v>
      </c>
      <c r="BB138">
        <v>0</v>
      </c>
      <c r="BC138">
        <v>0</v>
      </c>
      <c r="BD138">
        <v>0.1143</v>
      </c>
      <c r="BE138">
        <v>0</v>
      </c>
      <c r="BF138">
        <v>0</v>
      </c>
      <c r="BG138">
        <v>0</v>
      </c>
      <c r="BH138">
        <v>0</v>
      </c>
      <c r="BI138">
        <v>0</v>
      </c>
      <c r="BJ138">
        <v>0</v>
      </c>
      <c r="BK138">
        <v>0</v>
      </c>
      <c r="BL138">
        <v>0</v>
      </c>
      <c r="BM138">
        <v>0</v>
      </c>
      <c r="BN138">
        <v>0</v>
      </c>
      <c r="BO138">
        <v>0</v>
      </c>
      <c r="BP138">
        <v>0</v>
      </c>
      <c r="BQ138">
        <v>0</v>
      </c>
      <c r="BR138">
        <v>1.4999999999999999E-2</v>
      </c>
      <c r="BS138">
        <v>0</v>
      </c>
      <c r="BT138">
        <v>0</v>
      </c>
      <c r="BU138">
        <v>0</v>
      </c>
      <c r="BV138">
        <v>0</v>
      </c>
      <c r="BW138">
        <v>0</v>
      </c>
      <c r="BX138">
        <v>81.599999999999994</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0</v>
      </c>
      <c r="FT138">
        <v>0</v>
      </c>
      <c r="FU138">
        <v>0</v>
      </c>
      <c r="FV138">
        <v>0</v>
      </c>
      <c r="FW138">
        <v>0</v>
      </c>
      <c r="FX138">
        <v>0</v>
      </c>
      <c r="FY138">
        <v>4.4177090664478831</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0.3523</v>
      </c>
      <c r="GV138">
        <v>0</v>
      </c>
      <c r="GW138">
        <v>0</v>
      </c>
      <c r="GX138">
        <v>0</v>
      </c>
      <c r="GY138">
        <v>0</v>
      </c>
      <c r="GZ138">
        <v>0</v>
      </c>
      <c r="HA138">
        <v>0</v>
      </c>
      <c r="HB138">
        <v>0</v>
      </c>
      <c r="HC138">
        <v>0</v>
      </c>
      <c r="HD138">
        <v>0</v>
      </c>
      <c r="HE138">
        <v>0</v>
      </c>
      <c r="HF138">
        <v>0</v>
      </c>
      <c r="HG138">
        <v>0</v>
      </c>
      <c r="HH138">
        <v>0</v>
      </c>
      <c r="HI138">
        <v>1.4999999999999999E-2</v>
      </c>
      <c r="HJ138">
        <v>0</v>
      </c>
      <c r="HK138">
        <v>0</v>
      </c>
      <c r="HL138">
        <v>0</v>
      </c>
      <c r="HM138">
        <v>0</v>
      </c>
      <c r="HN138">
        <v>0</v>
      </c>
      <c r="HO138">
        <v>81.599999999999994</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0.9546</v>
      </c>
      <c r="LJ138">
        <v>0.3568477559935192</v>
      </c>
      <c r="LK138">
        <v>0</v>
      </c>
      <c r="LL138">
        <v>0</v>
      </c>
      <c r="LM138">
        <v>1</v>
      </c>
      <c r="LN138">
        <v>0.95</v>
      </c>
      <c r="LO138">
        <v>0</v>
      </c>
      <c r="LP138">
        <v>1</v>
      </c>
      <c r="LQ138">
        <v>0.78</v>
      </c>
      <c r="LR138">
        <v>0</v>
      </c>
      <c r="LS138">
        <v>0.1227364185110664</v>
      </c>
      <c r="LT138">
        <v>0</v>
      </c>
    </row>
    <row r="139" spans="1:332">
      <c r="A139" t="str">
        <v>CDM AMS II.G</v>
      </c>
      <c r="B139" t="str">
        <v>AMS II.G. ver. 12</v>
      </c>
      <c r="C139">
        <v>9956</v>
      </c>
      <c r="D139" t="str">
        <v>PoA 9956 CPA33</v>
      </c>
      <c r="E139" t="str">
        <v>MR2</v>
      </c>
      <c r="F139" t="str">
        <v>Domestic (2020)</v>
      </c>
      <c r="G139">
        <v>3996</v>
      </c>
      <c r="H139" t="str">
        <v>firewood</v>
      </c>
      <c r="I139">
        <v>3996</v>
      </c>
      <c r="J139">
        <v>0.6506024096385542</v>
      </c>
      <c r="K139">
        <v>0</v>
      </c>
      <c r="L139" t="str">
        <v>cdm_imp_firewood</v>
      </c>
      <c r="M139">
        <v>1</v>
      </c>
      <c r="N139" t="str">
        <v>Sub-Saharan Africa</v>
      </c>
      <c r="O139" t="str">
        <v>Uganda</v>
      </c>
      <c r="P139" t="str">
        <v>Uganda tot</v>
      </c>
      <c r="Q139">
        <v>4.9000000000000004</v>
      </c>
      <c r="R139">
        <v>0.82</v>
      </c>
      <c r="S139">
        <v>0</v>
      </c>
      <c r="T139">
        <v>0.35</v>
      </c>
      <c r="U139">
        <v>6142</v>
      </c>
      <c r="V139">
        <v>0</v>
      </c>
      <c r="W139">
        <v>182</v>
      </c>
      <c r="X139">
        <v>0</v>
      </c>
      <c r="Y139">
        <v>1117844</v>
      </c>
      <c r="Z139">
        <v>1</v>
      </c>
      <c r="AA139">
        <v>0</v>
      </c>
      <c r="AB139">
        <v>0</v>
      </c>
      <c r="AC139">
        <v>0</v>
      </c>
      <c r="AD139">
        <v>0</v>
      </c>
      <c r="AE139">
        <v>0</v>
      </c>
      <c r="AF139">
        <v>0</v>
      </c>
      <c r="AG139">
        <v>0</v>
      </c>
      <c r="AH139">
        <v>0</v>
      </c>
      <c r="AI139">
        <v>0</v>
      </c>
      <c r="AJ139">
        <v>0</v>
      </c>
      <c r="AK139">
        <v>0</v>
      </c>
      <c r="AL139">
        <v>0</v>
      </c>
      <c r="AM139">
        <v>0</v>
      </c>
      <c r="AN139">
        <v>8.3760683760683765</v>
      </c>
      <c r="AO139">
        <v>0</v>
      </c>
      <c r="AP139">
        <v>0</v>
      </c>
      <c r="AQ139">
        <v>0</v>
      </c>
      <c r="AR139">
        <v>0</v>
      </c>
      <c r="AS139">
        <v>0</v>
      </c>
      <c r="AT139">
        <v>0</v>
      </c>
      <c r="AU139">
        <v>0</v>
      </c>
      <c r="AV139">
        <v>0</v>
      </c>
      <c r="AW139">
        <v>0</v>
      </c>
      <c r="AX139">
        <v>0</v>
      </c>
      <c r="AY139">
        <v>0</v>
      </c>
      <c r="AZ139">
        <v>0</v>
      </c>
      <c r="BA139">
        <v>0</v>
      </c>
      <c r="BB139">
        <v>0</v>
      </c>
      <c r="BC139">
        <v>0</v>
      </c>
      <c r="BD139">
        <v>0.1143</v>
      </c>
      <c r="BE139">
        <v>0</v>
      </c>
      <c r="BF139">
        <v>0</v>
      </c>
      <c r="BG139">
        <v>0</v>
      </c>
      <c r="BH139">
        <v>0</v>
      </c>
      <c r="BI139">
        <v>0</v>
      </c>
      <c r="BJ139">
        <v>0</v>
      </c>
      <c r="BK139">
        <v>0</v>
      </c>
      <c r="BL139">
        <v>0</v>
      </c>
      <c r="BM139">
        <v>0</v>
      </c>
      <c r="BN139">
        <v>0</v>
      </c>
      <c r="BO139">
        <v>0</v>
      </c>
      <c r="BP139">
        <v>0</v>
      </c>
      <c r="BQ139">
        <v>0</v>
      </c>
      <c r="BR139">
        <v>1.4999999999999999E-2</v>
      </c>
      <c r="BS139">
        <v>0</v>
      </c>
      <c r="BT139">
        <v>0</v>
      </c>
      <c r="BU139">
        <v>0</v>
      </c>
      <c r="BV139">
        <v>0</v>
      </c>
      <c r="BW139">
        <v>0</v>
      </c>
      <c r="BX139">
        <v>81.599999999999994</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0</v>
      </c>
      <c r="FT139">
        <v>0</v>
      </c>
      <c r="FU139">
        <v>0</v>
      </c>
      <c r="FV139">
        <v>0</v>
      </c>
      <c r="FW139">
        <v>0</v>
      </c>
      <c r="FX139">
        <v>0</v>
      </c>
      <c r="FY139">
        <v>4.4177090664478831</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0.3523</v>
      </c>
      <c r="GV139">
        <v>0</v>
      </c>
      <c r="GW139">
        <v>0</v>
      </c>
      <c r="GX139">
        <v>0</v>
      </c>
      <c r="GY139">
        <v>0</v>
      </c>
      <c r="GZ139">
        <v>0</v>
      </c>
      <c r="HA139">
        <v>0</v>
      </c>
      <c r="HB139">
        <v>0</v>
      </c>
      <c r="HC139">
        <v>0</v>
      </c>
      <c r="HD139">
        <v>0</v>
      </c>
      <c r="HE139">
        <v>0</v>
      </c>
      <c r="HF139">
        <v>0</v>
      </c>
      <c r="HG139">
        <v>0</v>
      </c>
      <c r="HH139">
        <v>0</v>
      </c>
      <c r="HI139">
        <v>1.4999999999999999E-2</v>
      </c>
      <c r="HJ139">
        <v>0</v>
      </c>
      <c r="HK139">
        <v>0</v>
      </c>
      <c r="HL139">
        <v>0</v>
      </c>
      <c r="HM139">
        <v>0</v>
      </c>
      <c r="HN139">
        <v>0</v>
      </c>
      <c r="HO139">
        <v>81.599999999999994</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0.9546</v>
      </c>
      <c r="LJ139">
        <v>0.48638575833420772</v>
      </c>
      <c r="LK139">
        <v>0</v>
      </c>
      <c r="LL139">
        <v>0</v>
      </c>
      <c r="LM139">
        <v>1</v>
      </c>
      <c r="LN139">
        <v>0.95</v>
      </c>
      <c r="LO139">
        <v>0</v>
      </c>
      <c r="LP139">
        <v>1</v>
      </c>
      <c r="LQ139">
        <v>0.78</v>
      </c>
      <c r="LR139">
        <v>0</v>
      </c>
      <c r="LS139">
        <v>0.1227364185110664</v>
      </c>
      <c r="LT139">
        <v>0</v>
      </c>
    </row>
    <row r="140" spans="1:332">
      <c r="A140" t="str">
        <v>CDM AMS II.G</v>
      </c>
      <c r="B140" t="str">
        <v>AMS II.G. ver. 12</v>
      </c>
      <c r="C140">
        <v>9956</v>
      </c>
      <c r="D140" t="str">
        <v>PoA 9956 CPA32</v>
      </c>
      <c r="E140" t="str">
        <v>MR2</v>
      </c>
      <c r="F140" t="str">
        <v>Domestic (2020)</v>
      </c>
      <c r="G140">
        <v>4223</v>
      </c>
      <c r="H140" t="str">
        <v>firewood</v>
      </c>
      <c r="I140">
        <v>4223</v>
      </c>
      <c r="J140">
        <v>0.68756105503093456</v>
      </c>
      <c r="K140">
        <v>0</v>
      </c>
      <c r="L140" t="str">
        <v>cdm_imp_firewood</v>
      </c>
      <c r="M140">
        <v>1</v>
      </c>
      <c r="N140" t="str">
        <v>Sub-Saharan Africa</v>
      </c>
      <c r="O140" t="str">
        <v>Uganda</v>
      </c>
      <c r="P140" t="str">
        <v>Uganda tot</v>
      </c>
      <c r="Q140">
        <v>4.9000000000000004</v>
      </c>
      <c r="R140">
        <v>0.82</v>
      </c>
      <c r="S140">
        <v>0</v>
      </c>
      <c r="T140">
        <v>0.35</v>
      </c>
      <c r="U140">
        <v>6142</v>
      </c>
      <c r="V140">
        <v>0</v>
      </c>
      <c r="W140">
        <v>182</v>
      </c>
      <c r="X140">
        <v>0</v>
      </c>
      <c r="Y140">
        <v>1117844</v>
      </c>
      <c r="Z140">
        <v>1</v>
      </c>
      <c r="AA140">
        <v>0</v>
      </c>
      <c r="AB140">
        <v>0</v>
      </c>
      <c r="AC140">
        <v>0</v>
      </c>
      <c r="AD140">
        <v>0</v>
      </c>
      <c r="AE140">
        <v>0</v>
      </c>
      <c r="AF140">
        <v>0</v>
      </c>
      <c r="AG140">
        <v>0</v>
      </c>
      <c r="AH140">
        <v>0</v>
      </c>
      <c r="AI140">
        <v>0</v>
      </c>
      <c r="AJ140">
        <v>0</v>
      </c>
      <c r="AK140">
        <v>0</v>
      </c>
      <c r="AL140">
        <v>0</v>
      </c>
      <c r="AM140">
        <v>0</v>
      </c>
      <c r="AN140">
        <v>8.3760683760683765</v>
      </c>
      <c r="AO140">
        <v>0</v>
      </c>
      <c r="AP140">
        <v>0</v>
      </c>
      <c r="AQ140">
        <v>0</v>
      </c>
      <c r="AR140">
        <v>0</v>
      </c>
      <c r="AS140">
        <v>0</v>
      </c>
      <c r="AT140">
        <v>0</v>
      </c>
      <c r="AU140">
        <v>0</v>
      </c>
      <c r="AV140">
        <v>0</v>
      </c>
      <c r="AW140">
        <v>0</v>
      </c>
      <c r="AX140">
        <v>0</v>
      </c>
      <c r="AY140">
        <v>0</v>
      </c>
      <c r="AZ140">
        <v>0</v>
      </c>
      <c r="BA140">
        <v>0</v>
      </c>
      <c r="BB140">
        <v>0</v>
      </c>
      <c r="BC140">
        <v>0</v>
      </c>
      <c r="BD140">
        <v>0.1143</v>
      </c>
      <c r="BE140">
        <v>0</v>
      </c>
      <c r="BF140">
        <v>0</v>
      </c>
      <c r="BG140">
        <v>0</v>
      </c>
      <c r="BH140">
        <v>0</v>
      </c>
      <c r="BI140">
        <v>0</v>
      </c>
      <c r="BJ140">
        <v>0</v>
      </c>
      <c r="BK140">
        <v>0</v>
      </c>
      <c r="BL140">
        <v>0</v>
      </c>
      <c r="BM140">
        <v>0</v>
      </c>
      <c r="BN140">
        <v>0</v>
      </c>
      <c r="BO140">
        <v>0</v>
      </c>
      <c r="BP140">
        <v>0</v>
      </c>
      <c r="BQ140">
        <v>0</v>
      </c>
      <c r="BR140">
        <v>1.4999999999999999E-2</v>
      </c>
      <c r="BS140">
        <v>0</v>
      </c>
      <c r="BT140">
        <v>0</v>
      </c>
      <c r="BU140">
        <v>0</v>
      </c>
      <c r="BV140">
        <v>0</v>
      </c>
      <c r="BW140">
        <v>0</v>
      </c>
      <c r="BX140">
        <v>81.599999999999994</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0</v>
      </c>
      <c r="FT140">
        <v>0</v>
      </c>
      <c r="FU140">
        <v>0</v>
      </c>
      <c r="FV140">
        <v>0</v>
      </c>
      <c r="FW140">
        <v>0</v>
      </c>
      <c r="FX140">
        <v>0</v>
      </c>
      <c r="FY140">
        <v>4.4177090664478831</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0.3523</v>
      </c>
      <c r="GV140">
        <v>0</v>
      </c>
      <c r="GW140">
        <v>0</v>
      </c>
      <c r="GX140">
        <v>0</v>
      </c>
      <c r="GY140">
        <v>0</v>
      </c>
      <c r="GZ140">
        <v>0</v>
      </c>
      <c r="HA140">
        <v>0</v>
      </c>
      <c r="HB140">
        <v>0</v>
      </c>
      <c r="HC140">
        <v>0</v>
      </c>
      <c r="HD140">
        <v>0</v>
      </c>
      <c r="HE140">
        <v>0</v>
      </c>
      <c r="HF140">
        <v>0</v>
      </c>
      <c r="HG140">
        <v>0</v>
      </c>
      <c r="HH140">
        <v>0</v>
      </c>
      <c r="HI140">
        <v>1.4999999999999999E-2</v>
      </c>
      <c r="HJ140">
        <v>0</v>
      </c>
      <c r="HK140">
        <v>0</v>
      </c>
      <c r="HL140">
        <v>0</v>
      </c>
      <c r="HM140">
        <v>0</v>
      </c>
      <c r="HN140">
        <v>0</v>
      </c>
      <c r="HO140">
        <v>81.599999999999994</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0.9546</v>
      </c>
      <c r="LJ140">
        <v>0.51400804227685548</v>
      </c>
      <c r="LK140">
        <v>0</v>
      </c>
      <c r="LL140">
        <v>0</v>
      </c>
      <c r="LM140">
        <v>1</v>
      </c>
      <c r="LN140">
        <v>0.95</v>
      </c>
      <c r="LO140">
        <v>0</v>
      </c>
      <c r="LP140">
        <v>1</v>
      </c>
      <c r="LQ140">
        <v>0.78</v>
      </c>
      <c r="LR140">
        <v>0</v>
      </c>
      <c r="LS140">
        <v>0.1227364185110664</v>
      </c>
      <c r="LT140">
        <v>0</v>
      </c>
    </row>
    <row r="141" spans="1:332">
      <c r="A141" t="str">
        <v>CDM AMS II.G</v>
      </c>
      <c r="B141" t="str">
        <v>AMS II.G. ver. 12</v>
      </c>
      <c r="C141">
        <v>9956</v>
      </c>
      <c r="D141" t="str">
        <v>PoA 9956 CPA31</v>
      </c>
      <c r="E141" t="str">
        <v>MR2</v>
      </c>
      <c r="F141" t="str">
        <v>Domestic (2020)</v>
      </c>
      <c r="G141">
        <v>4786</v>
      </c>
      <c r="H141" t="str">
        <v>firewood</v>
      </c>
      <c r="I141">
        <v>4786</v>
      </c>
      <c r="J141">
        <v>0.77922500814067075</v>
      </c>
      <c r="K141">
        <v>0</v>
      </c>
      <c r="L141" t="str">
        <v>cdm_imp_firewood</v>
      </c>
      <c r="M141">
        <v>1</v>
      </c>
      <c r="N141" t="str">
        <v>Sub-Saharan Africa</v>
      </c>
      <c r="O141" t="str">
        <v>Uganda</v>
      </c>
      <c r="P141" t="str">
        <v>Uganda tot</v>
      </c>
      <c r="Q141">
        <v>4.9000000000000004</v>
      </c>
      <c r="R141">
        <v>0.82</v>
      </c>
      <c r="S141">
        <v>0</v>
      </c>
      <c r="T141">
        <v>0.35</v>
      </c>
      <c r="U141">
        <v>6142</v>
      </c>
      <c r="V141">
        <v>0</v>
      </c>
      <c r="W141">
        <v>182</v>
      </c>
      <c r="X141">
        <v>0</v>
      </c>
      <c r="Y141">
        <v>1117844</v>
      </c>
      <c r="Z141">
        <v>1</v>
      </c>
      <c r="AA141">
        <v>0</v>
      </c>
      <c r="AB141">
        <v>0</v>
      </c>
      <c r="AC141">
        <v>0</v>
      </c>
      <c r="AD141">
        <v>0</v>
      </c>
      <c r="AE141">
        <v>0</v>
      </c>
      <c r="AF141">
        <v>0</v>
      </c>
      <c r="AG141">
        <v>0</v>
      </c>
      <c r="AH141">
        <v>0</v>
      </c>
      <c r="AI141">
        <v>0</v>
      </c>
      <c r="AJ141">
        <v>0</v>
      </c>
      <c r="AK141">
        <v>0</v>
      </c>
      <c r="AL141">
        <v>0</v>
      </c>
      <c r="AM141">
        <v>0</v>
      </c>
      <c r="AN141">
        <v>8.3760683760683765</v>
      </c>
      <c r="AO141">
        <v>0</v>
      </c>
      <c r="AP141">
        <v>0</v>
      </c>
      <c r="AQ141">
        <v>0</v>
      </c>
      <c r="AR141">
        <v>0</v>
      </c>
      <c r="AS141">
        <v>0</v>
      </c>
      <c r="AT141">
        <v>0</v>
      </c>
      <c r="AU141">
        <v>0</v>
      </c>
      <c r="AV141">
        <v>0</v>
      </c>
      <c r="AW141">
        <v>0</v>
      </c>
      <c r="AX141">
        <v>0</v>
      </c>
      <c r="AY141">
        <v>0</v>
      </c>
      <c r="AZ141">
        <v>0</v>
      </c>
      <c r="BA141">
        <v>0</v>
      </c>
      <c r="BB141">
        <v>0</v>
      </c>
      <c r="BC141">
        <v>0</v>
      </c>
      <c r="BD141">
        <v>0.1143</v>
      </c>
      <c r="BE141">
        <v>0</v>
      </c>
      <c r="BF141">
        <v>0</v>
      </c>
      <c r="BG141">
        <v>0</v>
      </c>
      <c r="BH141">
        <v>0</v>
      </c>
      <c r="BI141">
        <v>0</v>
      </c>
      <c r="BJ141">
        <v>0</v>
      </c>
      <c r="BK141">
        <v>0</v>
      </c>
      <c r="BL141">
        <v>0</v>
      </c>
      <c r="BM141">
        <v>0</v>
      </c>
      <c r="BN141">
        <v>0</v>
      </c>
      <c r="BO141">
        <v>0</v>
      </c>
      <c r="BP141">
        <v>0</v>
      </c>
      <c r="BQ141">
        <v>0</v>
      </c>
      <c r="BR141">
        <v>1.4999999999999999E-2</v>
      </c>
      <c r="BS141">
        <v>0</v>
      </c>
      <c r="BT141">
        <v>0</v>
      </c>
      <c r="BU141">
        <v>0</v>
      </c>
      <c r="BV141">
        <v>0</v>
      </c>
      <c r="BW141">
        <v>0</v>
      </c>
      <c r="BX141">
        <v>81.599999999999994</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0</v>
      </c>
      <c r="FT141">
        <v>0</v>
      </c>
      <c r="FU141">
        <v>0</v>
      </c>
      <c r="FV141">
        <v>0</v>
      </c>
      <c r="FW141">
        <v>0</v>
      </c>
      <c r="FX141">
        <v>0</v>
      </c>
      <c r="FY141">
        <v>4.4177090664478831</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0.3523</v>
      </c>
      <c r="GV141">
        <v>0</v>
      </c>
      <c r="GW141">
        <v>0</v>
      </c>
      <c r="GX141">
        <v>0</v>
      </c>
      <c r="GY141">
        <v>0</v>
      </c>
      <c r="GZ141">
        <v>0</v>
      </c>
      <c r="HA141">
        <v>0</v>
      </c>
      <c r="HB141">
        <v>0</v>
      </c>
      <c r="HC141">
        <v>0</v>
      </c>
      <c r="HD141">
        <v>0</v>
      </c>
      <c r="HE141">
        <v>0</v>
      </c>
      <c r="HF141">
        <v>0</v>
      </c>
      <c r="HG141">
        <v>0</v>
      </c>
      <c r="HH141">
        <v>0</v>
      </c>
      <c r="HI141">
        <v>1.4999999999999999E-2</v>
      </c>
      <c r="HJ141">
        <v>0</v>
      </c>
      <c r="HK141">
        <v>0</v>
      </c>
      <c r="HL141">
        <v>0</v>
      </c>
      <c r="HM141">
        <v>0</v>
      </c>
      <c r="HN141">
        <v>0</v>
      </c>
      <c r="HO141">
        <v>81.599999999999994</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0.9546</v>
      </c>
      <c r="LJ141">
        <v>0.58250527562200549</v>
      </c>
      <c r="LK141">
        <v>0</v>
      </c>
      <c r="LL141">
        <v>0</v>
      </c>
      <c r="LM141">
        <v>1</v>
      </c>
      <c r="LN141">
        <v>0.95</v>
      </c>
      <c r="LO141">
        <v>0</v>
      </c>
      <c r="LP141">
        <v>1</v>
      </c>
      <c r="LQ141">
        <v>0.78</v>
      </c>
      <c r="LR141">
        <v>0</v>
      </c>
      <c r="LS141">
        <v>0.1227364185110664</v>
      </c>
      <c r="LT141">
        <v>0</v>
      </c>
    </row>
    <row r="142" spans="1:332">
      <c r="A142" t="str">
        <v>CDM AMS II.G</v>
      </c>
      <c r="B142" t="str">
        <v>AMS II.G. ver. 12</v>
      </c>
      <c r="C142">
        <v>9956</v>
      </c>
      <c r="D142" t="str">
        <v>PoA 9956 CPA30</v>
      </c>
      <c r="E142" t="str">
        <v>MR2</v>
      </c>
      <c r="F142" t="str">
        <v>Domestic (2020)</v>
      </c>
      <c r="G142">
        <v>6114</v>
      </c>
      <c r="H142" t="str">
        <v>firewood</v>
      </c>
      <c r="I142">
        <v>6114</v>
      </c>
      <c r="J142">
        <v>0.99544122435688698</v>
      </c>
      <c r="K142">
        <v>0</v>
      </c>
      <c r="L142" t="str">
        <v>cdm_imp_firewood</v>
      </c>
      <c r="M142">
        <v>1</v>
      </c>
      <c r="N142" t="str">
        <v>Sub-Saharan Africa</v>
      </c>
      <c r="O142" t="str">
        <v>Uganda</v>
      </c>
      <c r="P142" t="str">
        <v>Uganda tot</v>
      </c>
      <c r="Q142">
        <v>4.9000000000000004</v>
      </c>
      <c r="R142">
        <v>0.82</v>
      </c>
      <c r="S142">
        <v>0</v>
      </c>
      <c r="T142">
        <v>0.35</v>
      </c>
      <c r="U142">
        <v>6142</v>
      </c>
      <c r="V142">
        <v>0</v>
      </c>
      <c r="W142">
        <v>182</v>
      </c>
      <c r="X142">
        <v>0</v>
      </c>
      <c r="Y142">
        <v>1117844</v>
      </c>
      <c r="Z142">
        <v>1</v>
      </c>
      <c r="AA142">
        <v>0</v>
      </c>
      <c r="AB142">
        <v>0</v>
      </c>
      <c r="AC142">
        <v>0</v>
      </c>
      <c r="AD142">
        <v>0</v>
      </c>
      <c r="AE142">
        <v>0</v>
      </c>
      <c r="AF142">
        <v>0</v>
      </c>
      <c r="AG142">
        <v>0</v>
      </c>
      <c r="AH142">
        <v>0</v>
      </c>
      <c r="AI142">
        <v>0</v>
      </c>
      <c r="AJ142">
        <v>0</v>
      </c>
      <c r="AK142">
        <v>0</v>
      </c>
      <c r="AL142">
        <v>0</v>
      </c>
      <c r="AM142">
        <v>0</v>
      </c>
      <c r="AN142">
        <v>8.3760683760683765</v>
      </c>
      <c r="AO142">
        <v>0</v>
      </c>
      <c r="AP142">
        <v>0</v>
      </c>
      <c r="AQ142">
        <v>0</v>
      </c>
      <c r="AR142">
        <v>0</v>
      </c>
      <c r="AS142">
        <v>0</v>
      </c>
      <c r="AT142">
        <v>0</v>
      </c>
      <c r="AU142">
        <v>0</v>
      </c>
      <c r="AV142">
        <v>0</v>
      </c>
      <c r="AW142">
        <v>0</v>
      </c>
      <c r="AX142">
        <v>0</v>
      </c>
      <c r="AY142">
        <v>0</v>
      </c>
      <c r="AZ142">
        <v>0</v>
      </c>
      <c r="BA142">
        <v>0</v>
      </c>
      <c r="BB142">
        <v>0</v>
      </c>
      <c r="BC142">
        <v>0</v>
      </c>
      <c r="BD142">
        <v>0.1143</v>
      </c>
      <c r="BE142">
        <v>0</v>
      </c>
      <c r="BF142">
        <v>0</v>
      </c>
      <c r="BG142">
        <v>0</v>
      </c>
      <c r="BH142">
        <v>0</v>
      </c>
      <c r="BI142">
        <v>0</v>
      </c>
      <c r="BJ142">
        <v>0</v>
      </c>
      <c r="BK142">
        <v>0</v>
      </c>
      <c r="BL142">
        <v>0</v>
      </c>
      <c r="BM142">
        <v>0</v>
      </c>
      <c r="BN142">
        <v>0</v>
      </c>
      <c r="BO142">
        <v>0</v>
      </c>
      <c r="BP142">
        <v>0</v>
      </c>
      <c r="BQ142">
        <v>0</v>
      </c>
      <c r="BR142">
        <v>1.4999999999999999E-2</v>
      </c>
      <c r="BS142">
        <v>0</v>
      </c>
      <c r="BT142">
        <v>0</v>
      </c>
      <c r="BU142">
        <v>0</v>
      </c>
      <c r="BV142">
        <v>0</v>
      </c>
      <c r="BW142">
        <v>0</v>
      </c>
      <c r="BX142">
        <v>81.599999999999994</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1</v>
      </c>
      <c r="FS142">
        <v>0</v>
      </c>
      <c r="FT142">
        <v>0</v>
      </c>
      <c r="FU142">
        <v>0</v>
      </c>
      <c r="FV142">
        <v>0</v>
      </c>
      <c r="FW142">
        <v>0</v>
      </c>
      <c r="FX142">
        <v>0</v>
      </c>
      <c r="FY142">
        <v>4.4177090664478831</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0.3523</v>
      </c>
      <c r="GV142">
        <v>0</v>
      </c>
      <c r="GW142">
        <v>0</v>
      </c>
      <c r="GX142">
        <v>0</v>
      </c>
      <c r="GY142">
        <v>0</v>
      </c>
      <c r="GZ142">
        <v>0</v>
      </c>
      <c r="HA142">
        <v>0</v>
      </c>
      <c r="HB142">
        <v>0</v>
      </c>
      <c r="HC142">
        <v>0</v>
      </c>
      <c r="HD142">
        <v>0</v>
      </c>
      <c r="HE142">
        <v>0</v>
      </c>
      <c r="HF142">
        <v>0</v>
      </c>
      <c r="HG142">
        <v>0</v>
      </c>
      <c r="HH142">
        <v>0</v>
      </c>
      <c r="HI142">
        <v>1.4999999999999999E-2</v>
      </c>
      <c r="HJ142">
        <v>0</v>
      </c>
      <c r="HK142">
        <v>0</v>
      </c>
      <c r="HL142">
        <v>0</v>
      </c>
      <c r="HM142">
        <v>0</v>
      </c>
      <c r="HN142">
        <v>0</v>
      </c>
      <c r="HO142">
        <v>81.599999999999994</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0.9546</v>
      </c>
      <c r="LJ142">
        <v>0.74410750208202192</v>
      </c>
      <c r="LK142">
        <v>0</v>
      </c>
      <c r="LL142">
        <v>0</v>
      </c>
      <c r="LM142">
        <v>1</v>
      </c>
      <c r="LN142">
        <v>0.95</v>
      </c>
      <c r="LO142">
        <v>0</v>
      </c>
      <c r="LP142">
        <v>1</v>
      </c>
      <c r="LQ142">
        <v>0.78</v>
      </c>
      <c r="LR142">
        <v>0</v>
      </c>
      <c r="LS142">
        <v>0.1227364185110664</v>
      </c>
      <c r="LT142">
        <v>0</v>
      </c>
    </row>
    <row r="143" spans="1:332">
      <c r="A143" t="str">
        <v>CDM AMS II.G</v>
      </c>
      <c r="B143" t="str">
        <v>AMS II.G. ver. 12</v>
      </c>
      <c r="C143">
        <v>9956</v>
      </c>
      <c r="D143" t="str">
        <v>PoA 9956 CPA29</v>
      </c>
      <c r="E143" t="str">
        <v>MR2</v>
      </c>
      <c r="F143" t="str">
        <v>Domestic (2020)</v>
      </c>
      <c r="G143">
        <v>6507</v>
      </c>
      <c r="H143" t="str">
        <v>firewood</v>
      </c>
      <c r="I143">
        <v>6507</v>
      </c>
      <c r="J143">
        <v>1.0594268967762943</v>
      </c>
      <c r="K143">
        <v>0</v>
      </c>
      <c r="L143" t="str">
        <v>cdm_imp_firewood</v>
      </c>
      <c r="M143">
        <v>1</v>
      </c>
      <c r="N143" t="str">
        <v>Sub-Saharan Africa</v>
      </c>
      <c r="O143" t="str">
        <v>Uganda</v>
      </c>
      <c r="P143" t="str">
        <v>Uganda tot</v>
      </c>
      <c r="Q143">
        <v>4.9000000000000004</v>
      </c>
      <c r="R143">
        <v>0.82</v>
      </c>
      <c r="S143">
        <v>0</v>
      </c>
      <c r="T143">
        <v>0.35</v>
      </c>
      <c r="U143">
        <v>6142</v>
      </c>
      <c r="V143">
        <v>0</v>
      </c>
      <c r="W143">
        <v>182</v>
      </c>
      <c r="X143">
        <v>0</v>
      </c>
      <c r="Y143">
        <v>1117844</v>
      </c>
      <c r="Z143">
        <v>1</v>
      </c>
      <c r="AA143">
        <v>0</v>
      </c>
      <c r="AB143">
        <v>0</v>
      </c>
      <c r="AC143">
        <v>0</v>
      </c>
      <c r="AD143">
        <v>0</v>
      </c>
      <c r="AE143">
        <v>0</v>
      </c>
      <c r="AF143">
        <v>0</v>
      </c>
      <c r="AG143">
        <v>0</v>
      </c>
      <c r="AH143">
        <v>0</v>
      </c>
      <c r="AI143">
        <v>0</v>
      </c>
      <c r="AJ143">
        <v>0</v>
      </c>
      <c r="AK143">
        <v>0</v>
      </c>
      <c r="AL143">
        <v>0</v>
      </c>
      <c r="AM143">
        <v>0</v>
      </c>
      <c r="AN143">
        <v>8.3760683760683765</v>
      </c>
      <c r="AO143">
        <v>0</v>
      </c>
      <c r="AP143">
        <v>0</v>
      </c>
      <c r="AQ143">
        <v>0</v>
      </c>
      <c r="AR143">
        <v>0</v>
      </c>
      <c r="AS143">
        <v>0</v>
      </c>
      <c r="AT143">
        <v>0</v>
      </c>
      <c r="AU143">
        <v>0</v>
      </c>
      <c r="AV143">
        <v>0</v>
      </c>
      <c r="AW143">
        <v>0</v>
      </c>
      <c r="AX143">
        <v>0</v>
      </c>
      <c r="AY143">
        <v>0</v>
      </c>
      <c r="AZ143">
        <v>0</v>
      </c>
      <c r="BA143">
        <v>0</v>
      </c>
      <c r="BB143">
        <v>0</v>
      </c>
      <c r="BC143">
        <v>0</v>
      </c>
      <c r="BD143">
        <v>0.1143</v>
      </c>
      <c r="BE143">
        <v>0</v>
      </c>
      <c r="BF143">
        <v>0</v>
      </c>
      <c r="BG143">
        <v>0</v>
      </c>
      <c r="BH143">
        <v>0</v>
      </c>
      <c r="BI143">
        <v>0</v>
      </c>
      <c r="BJ143">
        <v>0</v>
      </c>
      <c r="BK143">
        <v>0</v>
      </c>
      <c r="BL143">
        <v>0</v>
      </c>
      <c r="BM143">
        <v>0</v>
      </c>
      <c r="BN143">
        <v>0</v>
      </c>
      <c r="BO143">
        <v>0</v>
      </c>
      <c r="BP143">
        <v>0</v>
      </c>
      <c r="BQ143">
        <v>0</v>
      </c>
      <c r="BR143">
        <v>1.4999999999999999E-2</v>
      </c>
      <c r="BS143">
        <v>0</v>
      </c>
      <c r="BT143">
        <v>0</v>
      </c>
      <c r="BU143">
        <v>0</v>
      </c>
      <c r="BV143">
        <v>0</v>
      </c>
      <c r="BW143">
        <v>0</v>
      </c>
      <c r="BX143">
        <v>81.599999999999994</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1</v>
      </c>
      <c r="FS143">
        <v>0</v>
      </c>
      <c r="FT143">
        <v>0</v>
      </c>
      <c r="FU143">
        <v>0</v>
      </c>
      <c r="FV143">
        <v>0</v>
      </c>
      <c r="FW143">
        <v>0</v>
      </c>
      <c r="FX143">
        <v>0</v>
      </c>
      <c r="FY143">
        <v>4.4177090664478831</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0.3523</v>
      </c>
      <c r="GV143">
        <v>0</v>
      </c>
      <c r="GW143">
        <v>0</v>
      </c>
      <c r="GX143">
        <v>0</v>
      </c>
      <c r="GY143">
        <v>0</v>
      </c>
      <c r="GZ143">
        <v>0</v>
      </c>
      <c r="HA143">
        <v>0</v>
      </c>
      <c r="HB143">
        <v>0</v>
      </c>
      <c r="HC143">
        <v>0</v>
      </c>
      <c r="HD143">
        <v>0</v>
      </c>
      <c r="HE143">
        <v>0</v>
      </c>
      <c r="HF143">
        <v>0</v>
      </c>
      <c r="HG143">
        <v>0</v>
      </c>
      <c r="HH143">
        <v>0</v>
      </c>
      <c r="HI143">
        <v>1.4999999999999999E-2</v>
      </c>
      <c r="HJ143">
        <v>0</v>
      </c>
      <c r="HK143">
        <v>0</v>
      </c>
      <c r="HL143">
        <v>0</v>
      </c>
      <c r="HM143">
        <v>0</v>
      </c>
      <c r="HN143">
        <v>0</v>
      </c>
      <c r="HO143">
        <v>81.599999999999994</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0.9546</v>
      </c>
      <c r="LJ143">
        <v>0.79193842809781867</v>
      </c>
      <c r="LK143">
        <v>0</v>
      </c>
      <c r="LL143">
        <v>0</v>
      </c>
      <c r="LM143">
        <v>1</v>
      </c>
      <c r="LN143">
        <v>0.95</v>
      </c>
      <c r="LO143">
        <v>0</v>
      </c>
      <c r="LP143">
        <v>1</v>
      </c>
      <c r="LQ143">
        <v>0.78</v>
      </c>
      <c r="LR143">
        <v>0</v>
      </c>
      <c r="LS143">
        <v>0.1227364185110664</v>
      </c>
      <c r="LT143">
        <v>0</v>
      </c>
    </row>
    <row r="144" spans="1:332">
      <c r="A144" t="str">
        <v>CDM AMS II.G</v>
      </c>
      <c r="B144" t="str">
        <v>AMS II.G. ver. 12</v>
      </c>
      <c r="C144">
        <v>9956</v>
      </c>
      <c r="D144" t="str">
        <v>PoA 9956 CPA28</v>
      </c>
      <c r="E144" t="str">
        <v>MR2</v>
      </c>
      <c r="F144" t="str">
        <v>Domestic (2020)</v>
      </c>
      <c r="G144">
        <v>6818</v>
      </c>
      <c r="H144" t="str">
        <v>firewood</v>
      </c>
      <c r="I144">
        <v>6818</v>
      </c>
      <c r="J144">
        <v>1.1100618690980137</v>
      </c>
      <c r="K144">
        <v>0</v>
      </c>
      <c r="L144" t="str">
        <v>cdm_imp_firewood</v>
      </c>
      <c r="M144">
        <v>1</v>
      </c>
      <c r="N144" t="str">
        <v>Sub-Saharan Africa</v>
      </c>
      <c r="O144" t="str">
        <v>Uganda</v>
      </c>
      <c r="P144" t="str">
        <v>Uganda tot</v>
      </c>
      <c r="Q144">
        <v>4.9000000000000004</v>
      </c>
      <c r="R144">
        <v>0.82</v>
      </c>
      <c r="S144">
        <v>0</v>
      </c>
      <c r="T144">
        <v>0.35</v>
      </c>
      <c r="U144">
        <v>6142</v>
      </c>
      <c r="V144">
        <v>0</v>
      </c>
      <c r="W144">
        <v>182</v>
      </c>
      <c r="X144">
        <v>0</v>
      </c>
      <c r="Y144">
        <v>1117844</v>
      </c>
      <c r="Z144">
        <v>1</v>
      </c>
      <c r="AA144">
        <v>0</v>
      </c>
      <c r="AB144">
        <v>0</v>
      </c>
      <c r="AC144">
        <v>0</v>
      </c>
      <c r="AD144">
        <v>0</v>
      </c>
      <c r="AE144">
        <v>0</v>
      </c>
      <c r="AF144">
        <v>0</v>
      </c>
      <c r="AG144">
        <v>0</v>
      </c>
      <c r="AH144">
        <v>0</v>
      </c>
      <c r="AI144">
        <v>0</v>
      </c>
      <c r="AJ144">
        <v>0</v>
      </c>
      <c r="AK144">
        <v>0</v>
      </c>
      <c r="AL144">
        <v>0</v>
      </c>
      <c r="AM144">
        <v>0</v>
      </c>
      <c r="AN144">
        <v>8.3760683760683765</v>
      </c>
      <c r="AO144">
        <v>0</v>
      </c>
      <c r="AP144">
        <v>0</v>
      </c>
      <c r="AQ144">
        <v>0</v>
      </c>
      <c r="AR144">
        <v>0</v>
      </c>
      <c r="AS144">
        <v>0</v>
      </c>
      <c r="AT144">
        <v>0</v>
      </c>
      <c r="AU144">
        <v>0</v>
      </c>
      <c r="AV144">
        <v>0</v>
      </c>
      <c r="AW144">
        <v>0</v>
      </c>
      <c r="AX144">
        <v>0</v>
      </c>
      <c r="AY144">
        <v>0</v>
      </c>
      <c r="AZ144">
        <v>0</v>
      </c>
      <c r="BA144">
        <v>0</v>
      </c>
      <c r="BB144">
        <v>0</v>
      </c>
      <c r="BC144">
        <v>0</v>
      </c>
      <c r="BD144">
        <v>0.1143</v>
      </c>
      <c r="BE144">
        <v>0</v>
      </c>
      <c r="BF144">
        <v>0</v>
      </c>
      <c r="BG144">
        <v>0</v>
      </c>
      <c r="BH144">
        <v>0</v>
      </c>
      <c r="BI144">
        <v>0</v>
      </c>
      <c r="BJ144">
        <v>0</v>
      </c>
      <c r="BK144">
        <v>0</v>
      </c>
      <c r="BL144">
        <v>0</v>
      </c>
      <c r="BM144">
        <v>0</v>
      </c>
      <c r="BN144">
        <v>0</v>
      </c>
      <c r="BO144">
        <v>0</v>
      </c>
      <c r="BP144">
        <v>0</v>
      </c>
      <c r="BQ144">
        <v>0</v>
      </c>
      <c r="BR144">
        <v>1.4999999999999999E-2</v>
      </c>
      <c r="BS144">
        <v>0</v>
      </c>
      <c r="BT144">
        <v>0</v>
      </c>
      <c r="BU144">
        <v>0</v>
      </c>
      <c r="BV144">
        <v>0</v>
      </c>
      <c r="BW144">
        <v>0</v>
      </c>
      <c r="BX144">
        <v>81.599999999999994</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1</v>
      </c>
      <c r="FS144">
        <v>0</v>
      </c>
      <c r="FT144">
        <v>0</v>
      </c>
      <c r="FU144">
        <v>0</v>
      </c>
      <c r="FV144">
        <v>0</v>
      </c>
      <c r="FW144">
        <v>0</v>
      </c>
      <c r="FX144">
        <v>0</v>
      </c>
      <c r="FY144">
        <v>4.4177090664478831</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0.3523</v>
      </c>
      <c r="GV144">
        <v>0</v>
      </c>
      <c r="GW144">
        <v>0</v>
      </c>
      <c r="GX144">
        <v>0</v>
      </c>
      <c r="GY144">
        <v>0</v>
      </c>
      <c r="GZ144">
        <v>0</v>
      </c>
      <c r="HA144">
        <v>0</v>
      </c>
      <c r="HB144">
        <v>0</v>
      </c>
      <c r="HC144">
        <v>0</v>
      </c>
      <c r="HD144">
        <v>0</v>
      </c>
      <c r="HE144">
        <v>0</v>
      </c>
      <c r="HF144">
        <v>0</v>
      </c>
      <c r="HG144">
        <v>0</v>
      </c>
      <c r="HH144">
        <v>0</v>
      </c>
      <c r="HI144">
        <v>1.4999999999999999E-2</v>
      </c>
      <c r="HJ144">
        <v>0</v>
      </c>
      <c r="HK144">
        <v>0</v>
      </c>
      <c r="HL144">
        <v>0</v>
      </c>
      <c r="HM144">
        <v>0</v>
      </c>
      <c r="HN144">
        <v>0</v>
      </c>
      <c r="HO144">
        <v>81.599999999999994</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0.9546</v>
      </c>
      <c r="LJ144">
        <v>0.82974621736225274</v>
      </c>
      <c r="LK144">
        <v>0</v>
      </c>
      <c r="LL144">
        <v>0</v>
      </c>
      <c r="LM144">
        <v>1</v>
      </c>
      <c r="LN144">
        <v>0.95</v>
      </c>
      <c r="LO144">
        <v>0</v>
      </c>
      <c r="LP144">
        <v>1</v>
      </c>
      <c r="LQ144">
        <v>0.78</v>
      </c>
      <c r="LR144">
        <v>0</v>
      </c>
      <c r="LS144">
        <v>0.1227364185110664</v>
      </c>
      <c r="LT144">
        <v>0</v>
      </c>
    </row>
    <row r="145" spans="1:332">
      <c r="A145" t="str">
        <v>CDM AMS II.G</v>
      </c>
      <c r="B145" t="str">
        <v>AMS II.G. ver. 12</v>
      </c>
      <c r="C145">
        <v>9956</v>
      </c>
      <c r="D145" t="str">
        <v>PoA 9956 CPA27</v>
      </c>
      <c r="E145" t="str">
        <v>MR2</v>
      </c>
      <c r="F145" t="str">
        <v>Domestic (2020)</v>
      </c>
      <c r="G145">
        <v>7165</v>
      </c>
      <c r="H145" t="str">
        <v>firewood</v>
      </c>
      <c r="I145">
        <v>7165</v>
      </c>
      <c r="J145">
        <v>1.1665581243894496</v>
      </c>
      <c r="K145">
        <v>0</v>
      </c>
      <c r="L145" t="str">
        <v>cdm_imp_firewood</v>
      </c>
      <c r="M145">
        <v>1</v>
      </c>
      <c r="N145" t="str">
        <v>Sub-Saharan Africa</v>
      </c>
      <c r="O145" t="str">
        <v>Uganda</v>
      </c>
      <c r="P145" t="str">
        <v>Uganda tot</v>
      </c>
      <c r="Q145">
        <v>4.9000000000000004</v>
      </c>
      <c r="R145">
        <v>0.82</v>
      </c>
      <c r="S145">
        <v>0</v>
      </c>
      <c r="T145">
        <v>0.35</v>
      </c>
      <c r="U145">
        <v>6142</v>
      </c>
      <c r="V145">
        <v>0</v>
      </c>
      <c r="W145">
        <v>182</v>
      </c>
      <c r="X145">
        <v>0</v>
      </c>
      <c r="Y145">
        <v>1117844</v>
      </c>
      <c r="Z145">
        <v>1</v>
      </c>
      <c r="AA145">
        <v>0</v>
      </c>
      <c r="AB145">
        <v>0</v>
      </c>
      <c r="AC145">
        <v>0</v>
      </c>
      <c r="AD145">
        <v>0</v>
      </c>
      <c r="AE145">
        <v>0</v>
      </c>
      <c r="AF145">
        <v>0</v>
      </c>
      <c r="AG145">
        <v>0</v>
      </c>
      <c r="AH145">
        <v>0</v>
      </c>
      <c r="AI145">
        <v>0</v>
      </c>
      <c r="AJ145">
        <v>0</v>
      </c>
      <c r="AK145">
        <v>0</v>
      </c>
      <c r="AL145">
        <v>0</v>
      </c>
      <c r="AM145">
        <v>0</v>
      </c>
      <c r="AN145">
        <v>8.3760683760683765</v>
      </c>
      <c r="AO145">
        <v>0</v>
      </c>
      <c r="AP145">
        <v>0</v>
      </c>
      <c r="AQ145">
        <v>0</v>
      </c>
      <c r="AR145">
        <v>0</v>
      </c>
      <c r="AS145">
        <v>0</v>
      </c>
      <c r="AT145">
        <v>0</v>
      </c>
      <c r="AU145">
        <v>0</v>
      </c>
      <c r="AV145">
        <v>0</v>
      </c>
      <c r="AW145">
        <v>0</v>
      </c>
      <c r="AX145">
        <v>0</v>
      </c>
      <c r="AY145">
        <v>0</v>
      </c>
      <c r="AZ145">
        <v>0</v>
      </c>
      <c r="BA145">
        <v>0</v>
      </c>
      <c r="BB145">
        <v>0</v>
      </c>
      <c r="BC145">
        <v>0</v>
      </c>
      <c r="BD145">
        <v>0.1143</v>
      </c>
      <c r="BE145">
        <v>0</v>
      </c>
      <c r="BF145">
        <v>0</v>
      </c>
      <c r="BG145">
        <v>0</v>
      </c>
      <c r="BH145">
        <v>0</v>
      </c>
      <c r="BI145">
        <v>0</v>
      </c>
      <c r="BJ145">
        <v>0</v>
      </c>
      <c r="BK145">
        <v>0</v>
      </c>
      <c r="BL145">
        <v>0</v>
      </c>
      <c r="BM145">
        <v>0</v>
      </c>
      <c r="BN145">
        <v>0</v>
      </c>
      <c r="BO145">
        <v>0</v>
      </c>
      <c r="BP145">
        <v>0</v>
      </c>
      <c r="BQ145">
        <v>0</v>
      </c>
      <c r="BR145">
        <v>1.4999999999999999E-2</v>
      </c>
      <c r="BS145">
        <v>0</v>
      </c>
      <c r="BT145">
        <v>0</v>
      </c>
      <c r="BU145">
        <v>0</v>
      </c>
      <c r="BV145">
        <v>0</v>
      </c>
      <c r="BW145">
        <v>0</v>
      </c>
      <c r="BX145">
        <v>81.599999999999994</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0</v>
      </c>
      <c r="FT145">
        <v>0</v>
      </c>
      <c r="FU145">
        <v>0</v>
      </c>
      <c r="FV145">
        <v>0</v>
      </c>
      <c r="FW145">
        <v>0</v>
      </c>
      <c r="FX145">
        <v>0</v>
      </c>
      <c r="FY145">
        <v>4.4177090664478831</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0.3523</v>
      </c>
      <c r="GV145">
        <v>0</v>
      </c>
      <c r="GW145">
        <v>0</v>
      </c>
      <c r="GX145">
        <v>0</v>
      </c>
      <c r="GY145">
        <v>0</v>
      </c>
      <c r="GZ145">
        <v>0</v>
      </c>
      <c r="HA145">
        <v>0</v>
      </c>
      <c r="HB145">
        <v>0</v>
      </c>
      <c r="HC145">
        <v>0</v>
      </c>
      <c r="HD145">
        <v>0</v>
      </c>
      <c r="HE145">
        <v>0</v>
      </c>
      <c r="HF145">
        <v>0</v>
      </c>
      <c r="HG145">
        <v>0</v>
      </c>
      <c r="HH145">
        <v>0</v>
      </c>
      <c r="HI145">
        <v>1.4999999999999999E-2</v>
      </c>
      <c r="HJ145">
        <v>0</v>
      </c>
      <c r="HK145">
        <v>0</v>
      </c>
      <c r="HL145">
        <v>0</v>
      </c>
      <c r="HM145">
        <v>0</v>
      </c>
      <c r="HN145">
        <v>0</v>
      </c>
      <c r="HO145">
        <v>81.599999999999994</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0.9546</v>
      </c>
      <c r="LJ145">
        <v>0.87198167264333515</v>
      </c>
      <c r="LK145">
        <v>0</v>
      </c>
      <c r="LL145">
        <v>0</v>
      </c>
      <c r="LM145">
        <v>1</v>
      </c>
      <c r="LN145">
        <v>0.95</v>
      </c>
      <c r="LO145">
        <v>0</v>
      </c>
      <c r="LP145">
        <v>1</v>
      </c>
      <c r="LQ145">
        <v>0.78</v>
      </c>
      <c r="LR145">
        <v>0</v>
      </c>
      <c r="LS145">
        <v>0.1227364185110664</v>
      </c>
      <c r="LT145">
        <v>0</v>
      </c>
    </row>
    <row r="146" spans="1:332">
      <c r="A146" t="str">
        <v>CDM AMS II.G</v>
      </c>
      <c r="B146" t="str">
        <v>AMS II.G. ver. 12</v>
      </c>
      <c r="C146">
        <v>9956</v>
      </c>
      <c r="D146" t="str">
        <v>PoA 9956 CPA26</v>
      </c>
      <c r="E146" t="str">
        <v>MR2</v>
      </c>
      <c r="F146" t="str">
        <v>Domestic (2020)</v>
      </c>
      <c r="G146">
        <v>7467</v>
      </c>
      <c r="H146" t="str">
        <v>firewood</v>
      </c>
      <c r="I146">
        <v>7467</v>
      </c>
      <c r="J146">
        <v>1.2157277759687399</v>
      </c>
      <c r="K146">
        <v>0</v>
      </c>
      <c r="L146" t="str">
        <v>cdm_imp_firewood</v>
      </c>
      <c r="M146">
        <v>1</v>
      </c>
      <c r="N146" t="str">
        <v>Sub-Saharan Africa</v>
      </c>
      <c r="O146" t="str">
        <v>Uganda</v>
      </c>
      <c r="P146" t="str">
        <v>Uganda tot</v>
      </c>
      <c r="Q146">
        <v>4.9000000000000004</v>
      </c>
      <c r="R146">
        <v>0.82</v>
      </c>
      <c r="S146">
        <v>0</v>
      </c>
      <c r="T146">
        <v>0.35</v>
      </c>
      <c r="U146">
        <v>6142</v>
      </c>
      <c r="V146">
        <v>0</v>
      </c>
      <c r="W146">
        <v>182</v>
      </c>
      <c r="X146">
        <v>0</v>
      </c>
      <c r="Y146">
        <v>1117844</v>
      </c>
      <c r="Z146">
        <v>1</v>
      </c>
      <c r="AA146">
        <v>0</v>
      </c>
      <c r="AB146">
        <v>0</v>
      </c>
      <c r="AC146">
        <v>0</v>
      </c>
      <c r="AD146">
        <v>0</v>
      </c>
      <c r="AE146">
        <v>0</v>
      </c>
      <c r="AF146">
        <v>0</v>
      </c>
      <c r="AG146">
        <v>0</v>
      </c>
      <c r="AH146">
        <v>0</v>
      </c>
      <c r="AI146">
        <v>0</v>
      </c>
      <c r="AJ146">
        <v>0</v>
      </c>
      <c r="AK146">
        <v>0</v>
      </c>
      <c r="AL146">
        <v>0</v>
      </c>
      <c r="AM146">
        <v>0</v>
      </c>
      <c r="AN146">
        <v>8.3760683760683765</v>
      </c>
      <c r="AO146">
        <v>0</v>
      </c>
      <c r="AP146">
        <v>0</v>
      </c>
      <c r="AQ146">
        <v>0</v>
      </c>
      <c r="AR146">
        <v>0</v>
      </c>
      <c r="AS146">
        <v>0</v>
      </c>
      <c r="AT146">
        <v>0</v>
      </c>
      <c r="AU146">
        <v>0</v>
      </c>
      <c r="AV146">
        <v>0</v>
      </c>
      <c r="AW146">
        <v>0</v>
      </c>
      <c r="AX146">
        <v>0</v>
      </c>
      <c r="AY146">
        <v>0</v>
      </c>
      <c r="AZ146">
        <v>0</v>
      </c>
      <c r="BA146">
        <v>0</v>
      </c>
      <c r="BB146">
        <v>0</v>
      </c>
      <c r="BC146">
        <v>0</v>
      </c>
      <c r="BD146">
        <v>0.1143</v>
      </c>
      <c r="BE146">
        <v>0</v>
      </c>
      <c r="BF146">
        <v>0</v>
      </c>
      <c r="BG146">
        <v>0</v>
      </c>
      <c r="BH146">
        <v>0</v>
      </c>
      <c r="BI146">
        <v>0</v>
      </c>
      <c r="BJ146">
        <v>0</v>
      </c>
      <c r="BK146">
        <v>0</v>
      </c>
      <c r="BL146">
        <v>0</v>
      </c>
      <c r="BM146">
        <v>0</v>
      </c>
      <c r="BN146">
        <v>0</v>
      </c>
      <c r="BO146">
        <v>0</v>
      </c>
      <c r="BP146">
        <v>0</v>
      </c>
      <c r="BQ146">
        <v>0</v>
      </c>
      <c r="BR146">
        <v>1.4999999999999999E-2</v>
      </c>
      <c r="BS146">
        <v>0</v>
      </c>
      <c r="BT146">
        <v>0</v>
      </c>
      <c r="BU146">
        <v>0</v>
      </c>
      <c r="BV146">
        <v>0</v>
      </c>
      <c r="BW146">
        <v>0</v>
      </c>
      <c r="BX146">
        <v>81.599999999999994</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1</v>
      </c>
      <c r="FS146">
        <v>0</v>
      </c>
      <c r="FT146">
        <v>0</v>
      </c>
      <c r="FU146">
        <v>0</v>
      </c>
      <c r="FV146">
        <v>0</v>
      </c>
      <c r="FW146">
        <v>0</v>
      </c>
      <c r="FX146">
        <v>0</v>
      </c>
      <c r="FY146">
        <v>4.4177090664478831</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0.3523</v>
      </c>
      <c r="GV146">
        <v>0</v>
      </c>
      <c r="GW146">
        <v>0</v>
      </c>
      <c r="GX146">
        <v>0</v>
      </c>
      <c r="GY146">
        <v>0</v>
      </c>
      <c r="GZ146">
        <v>0</v>
      </c>
      <c r="HA146">
        <v>0</v>
      </c>
      <c r="HB146">
        <v>0</v>
      </c>
      <c r="HC146">
        <v>0</v>
      </c>
      <c r="HD146">
        <v>0</v>
      </c>
      <c r="HE146">
        <v>0</v>
      </c>
      <c r="HF146">
        <v>0</v>
      </c>
      <c r="HG146">
        <v>0</v>
      </c>
      <c r="HH146">
        <v>0</v>
      </c>
      <c r="HI146">
        <v>1.4999999999999999E-2</v>
      </c>
      <c r="HJ146">
        <v>0</v>
      </c>
      <c r="HK146">
        <v>0</v>
      </c>
      <c r="HL146">
        <v>0</v>
      </c>
      <c r="HM146">
        <v>0</v>
      </c>
      <c r="HN146">
        <v>0</v>
      </c>
      <c r="HO146">
        <v>81.599999999999994</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0.9546</v>
      </c>
      <c r="LJ146">
        <v>0.90878224149012088</v>
      </c>
      <c r="LK146">
        <v>0</v>
      </c>
      <c r="LL146">
        <v>0</v>
      </c>
      <c r="LM146">
        <v>1</v>
      </c>
      <c r="LN146">
        <v>0.95</v>
      </c>
      <c r="LO146">
        <v>0</v>
      </c>
      <c r="LP146">
        <v>1</v>
      </c>
      <c r="LQ146">
        <v>0.78</v>
      </c>
      <c r="LR146">
        <v>0</v>
      </c>
      <c r="LS146">
        <v>0.1227364185110664</v>
      </c>
      <c r="LT146">
        <v>0</v>
      </c>
    </row>
    <row r="147" spans="1:332">
      <c r="A147" t="str">
        <v>CDM AMS II.G</v>
      </c>
      <c r="B147" t="str">
        <v>AMS II.G. ver. 12</v>
      </c>
      <c r="C147">
        <v>9956</v>
      </c>
      <c r="D147" t="str">
        <v>PoA 9956 CPA25</v>
      </c>
      <c r="E147" t="str">
        <v>MR2</v>
      </c>
      <c r="F147" t="str">
        <v>Domestic (2020)</v>
      </c>
      <c r="G147">
        <v>7790</v>
      </c>
      <c r="H147" t="str">
        <v>firewood</v>
      </c>
      <c r="I147">
        <v>7790</v>
      </c>
      <c r="J147">
        <v>1.2683165092803648</v>
      </c>
      <c r="K147">
        <v>0</v>
      </c>
      <c r="L147" t="str">
        <v>cdm_imp_firewood</v>
      </c>
      <c r="M147">
        <v>1</v>
      </c>
      <c r="N147" t="str">
        <v>Sub-Saharan Africa</v>
      </c>
      <c r="O147" t="str">
        <v>Uganda</v>
      </c>
      <c r="P147" t="str">
        <v>Uganda tot</v>
      </c>
      <c r="Q147">
        <v>4.9000000000000004</v>
      </c>
      <c r="R147">
        <v>0.82</v>
      </c>
      <c r="S147">
        <v>0</v>
      </c>
      <c r="T147">
        <v>0.35</v>
      </c>
      <c r="U147">
        <v>6142</v>
      </c>
      <c r="V147">
        <v>0</v>
      </c>
      <c r="W147">
        <v>182</v>
      </c>
      <c r="X147">
        <v>0</v>
      </c>
      <c r="Y147">
        <v>1117844</v>
      </c>
      <c r="Z147">
        <v>1</v>
      </c>
      <c r="AA147">
        <v>0</v>
      </c>
      <c r="AB147">
        <v>0</v>
      </c>
      <c r="AC147">
        <v>0</v>
      </c>
      <c r="AD147">
        <v>0</v>
      </c>
      <c r="AE147">
        <v>0</v>
      </c>
      <c r="AF147">
        <v>0</v>
      </c>
      <c r="AG147">
        <v>0</v>
      </c>
      <c r="AH147">
        <v>0</v>
      </c>
      <c r="AI147">
        <v>0</v>
      </c>
      <c r="AJ147">
        <v>0</v>
      </c>
      <c r="AK147">
        <v>0</v>
      </c>
      <c r="AL147">
        <v>0</v>
      </c>
      <c r="AM147">
        <v>0</v>
      </c>
      <c r="AN147">
        <v>8.3760683760683765</v>
      </c>
      <c r="AO147">
        <v>0</v>
      </c>
      <c r="AP147">
        <v>0</v>
      </c>
      <c r="AQ147">
        <v>0</v>
      </c>
      <c r="AR147">
        <v>0</v>
      </c>
      <c r="AS147">
        <v>0</v>
      </c>
      <c r="AT147">
        <v>0</v>
      </c>
      <c r="AU147">
        <v>0</v>
      </c>
      <c r="AV147">
        <v>0</v>
      </c>
      <c r="AW147">
        <v>0</v>
      </c>
      <c r="AX147">
        <v>0</v>
      </c>
      <c r="AY147">
        <v>0</v>
      </c>
      <c r="AZ147">
        <v>0</v>
      </c>
      <c r="BA147">
        <v>0</v>
      </c>
      <c r="BB147">
        <v>0</v>
      </c>
      <c r="BC147">
        <v>0</v>
      </c>
      <c r="BD147">
        <v>0.1143</v>
      </c>
      <c r="BE147">
        <v>0</v>
      </c>
      <c r="BF147">
        <v>0</v>
      </c>
      <c r="BG147">
        <v>0</v>
      </c>
      <c r="BH147">
        <v>0</v>
      </c>
      <c r="BI147">
        <v>0</v>
      </c>
      <c r="BJ147">
        <v>0</v>
      </c>
      <c r="BK147">
        <v>0</v>
      </c>
      <c r="BL147">
        <v>0</v>
      </c>
      <c r="BM147">
        <v>0</v>
      </c>
      <c r="BN147">
        <v>0</v>
      </c>
      <c r="BO147">
        <v>0</v>
      </c>
      <c r="BP147">
        <v>0</v>
      </c>
      <c r="BQ147">
        <v>0</v>
      </c>
      <c r="BR147">
        <v>1.4999999999999999E-2</v>
      </c>
      <c r="BS147">
        <v>0</v>
      </c>
      <c r="BT147">
        <v>0</v>
      </c>
      <c r="BU147">
        <v>0</v>
      </c>
      <c r="BV147">
        <v>0</v>
      </c>
      <c r="BW147">
        <v>0</v>
      </c>
      <c r="BX147">
        <v>81.599999999999994</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0</v>
      </c>
      <c r="FT147">
        <v>0</v>
      </c>
      <c r="FU147">
        <v>0</v>
      </c>
      <c r="FV147">
        <v>0</v>
      </c>
      <c r="FW147">
        <v>0</v>
      </c>
      <c r="FX147">
        <v>0</v>
      </c>
      <c r="FY147">
        <v>4.4177090664478831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0.3523</v>
      </c>
      <c r="GV147">
        <v>0</v>
      </c>
      <c r="GW147">
        <v>0</v>
      </c>
      <c r="GX147">
        <v>0</v>
      </c>
      <c r="GY147">
        <v>0</v>
      </c>
      <c r="GZ147">
        <v>0</v>
      </c>
      <c r="HA147">
        <v>0</v>
      </c>
      <c r="HB147">
        <v>0</v>
      </c>
      <c r="HC147">
        <v>0</v>
      </c>
      <c r="HD147">
        <v>0</v>
      </c>
      <c r="HE147">
        <v>0</v>
      </c>
      <c r="HF147">
        <v>0</v>
      </c>
      <c r="HG147">
        <v>0</v>
      </c>
      <c r="HH147">
        <v>0</v>
      </c>
      <c r="HI147">
        <v>1.4999999999999999E-2</v>
      </c>
      <c r="HJ147">
        <v>0</v>
      </c>
      <c r="HK147">
        <v>0</v>
      </c>
      <c r="HL147">
        <v>0</v>
      </c>
      <c r="HM147">
        <v>0</v>
      </c>
      <c r="HN147">
        <v>0</v>
      </c>
      <c r="HO147">
        <v>81.599999999999994</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0.9546</v>
      </c>
      <c r="LJ147">
        <v>0.94801477035330217</v>
      </c>
      <c r="LK147">
        <v>0</v>
      </c>
      <c r="LL147">
        <v>0</v>
      </c>
      <c r="LM147">
        <v>1</v>
      </c>
      <c r="LN147">
        <v>0.95</v>
      </c>
      <c r="LO147">
        <v>0</v>
      </c>
      <c r="LP147">
        <v>1</v>
      </c>
      <c r="LQ147">
        <v>0.78</v>
      </c>
      <c r="LR147">
        <v>0</v>
      </c>
      <c r="LS147">
        <v>0.1227364185110664</v>
      </c>
      <c r="LT147">
        <v>0</v>
      </c>
    </row>
    <row r="148" spans="1:332">
      <c r="A148" t="str">
        <v>CDM AMS II.G</v>
      </c>
      <c r="B148" t="str">
        <v>AMS II.G. ver. 12</v>
      </c>
      <c r="C148">
        <v>9956</v>
      </c>
      <c r="D148" t="str">
        <v>PoA 9956 CPA24</v>
      </c>
      <c r="E148" t="str">
        <v>MR2</v>
      </c>
      <c r="F148" t="str">
        <v>Domestic (2020)</v>
      </c>
      <c r="G148">
        <v>8107</v>
      </c>
      <c r="H148" t="str">
        <v>firewood</v>
      </c>
      <c r="I148">
        <v>8107</v>
      </c>
      <c r="J148">
        <v>1.3199283620970368</v>
      </c>
      <c r="K148">
        <v>0</v>
      </c>
      <c r="L148" t="str">
        <v>cdm_imp_firewood</v>
      </c>
      <c r="M148">
        <v>1</v>
      </c>
      <c r="N148" t="str">
        <v>Sub-Saharan Africa</v>
      </c>
      <c r="O148" t="str">
        <v>Uganda</v>
      </c>
      <c r="P148" t="str">
        <v>Uganda tot</v>
      </c>
      <c r="Q148">
        <v>4.9000000000000004</v>
      </c>
      <c r="R148">
        <v>0.82</v>
      </c>
      <c r="S148">
        <v>0</v>
      </c>
      <c r="T148">
        <v>0.35</v>
      </c>
      <c r="U148">
        <v>6142</v>
      </c>
      <c r="V148">
        <v>0</v>
      </c>
      <c r="W148">
        <v>182</v>
      </c>
      <c r="X148">
        <v>0</v>
      </c>
      <c r="Y148">
        <v>1117844</v>
      </c>
      <c r="Z148">
        <v>1</v>
      </c>
      <c r="AA148">
        <v>0</v>
      </c>
      <c r="AB148">
        <v>0</v>
      </c>
      <c r="AC148">
        <v>0</v>
      </c>
      <c r="AD148">
        <v>0</v>
      </c>
      <c r="AE148">
        <v>0</v>
      </c>
      <c r="AF148">
        <v>0</v>
      </c>
      <c r="AG148">
        <v>0</v>
      </c>
      <c r="AH148">
        <v>0</v>
      </c>
      <c r="AI148">
        <v>0</v>
      </c>
      <c r="AJ148">
        <v>0</v>
      </c>
      <c r="AK148">
        <v>0</v>
      </c>
      <c r="AL148">
        <v>0</v>
      </c>
      <c r="AM148">
        <v>0</v>
      </c>
      <c r="AN148">
        <v>8.3760683760683765</v>
      </c>
      <c r="AO148">
        <v>0</v>
      </c>
      <c r="AP148">
        <v>0</v>
      </c>
      <c r="AQ148">
        <v>0</v>
      </c>
      <c r="AR148">
        <v>0</v>
      </c>
      <c r="AS148">
        <v>0</v>
      </c>
      <c r="AT148">
        <v>0</v>
      </c>
      <c r="AU148">
        <v>0</v>
      </c>
      <c r="AV148">
        <v>0</v>
      </c>
      <c r="AW148">
        <v>0</v>
      </c>
      <c r="AX148">
        <v>0</v>
      </c>
      <c r="AY148">
        <v>0</v>
      </c>
      <c r="AZ148">
        <v>0</v>
      </c>
      <c r="BA148">
        <v>0</v>
      </c>
      <c r="BB148">
        <v>0</v>
      </c>
      <c r="BC148">
        <v>0</v>
      </c>
      <c r="BD148">
        <v>0.1143</v>
      </c>
      <c r="BE148">
        <v>0</v>
      </c>
      <c r="BF148">
        <v>0</v>
      </c>
      <c r="BG148">
        <v>0</v>
      </c>
      <c r="BH148">
        <v>0</v>
      </c>
      <c r="BI148">
        <v>0</v>
      </c>
      <c r="BJ148">
        <v>0</v>
      </c>
      <c r="BK148">
        <v>0</v>
      </c>
      <c r="BL148">
        <v>0</v>
      </c>
      <c r="BM148">
        <v>0</v>
      </c>
      <c r="BN148">
        <v>0</v>
      </c>
      <c r="BO148">
        <v>0</v>
      </c>
      <c r="BP148">
        <v>0</v>
      </c>
      <c r="BQ148">
        <v>0</v>
      </c>
      <c r="BR148">
        <v>1.4999999999999999E-2</v>
      </c>
      <c r="BS148">
        <v>0</v>
      </c>
      <c r="BT148">
        <v>0</v>
      </c>
      <c r="BU148">
        <v>0</v>
      </c>
      <c r="BV148">
        <v>0</v>
      </c>
      <c r="BW148">
        <v>0</v>
      </c>
      <c r="BX148">
        <v>81.599999999999994</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0</v>
      </c>
      <c r="FT148">
        <v>0</v>
      </c>
      <c r="FU148">
        <v>0</v>
      </c>
      <c r="FV148">
        <v>0</v>
      </c>
      <c r="FW148">
        <v>0</v>
      </c>
      <c r="FX148">
        <v>0</v>
      </c>
      <c r="FY148">
        <v>4.4177090664478831</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0.3523</v>
      </c>
      <c r="GV148">
        <v>0</v>
      </c>
      <c r="GW148">
        <v>0</v>
      </c>
      <c r="GX148">
        <v>0</v>
      </c>
      <c r="GY148">
        <v>0</v>
      </c>
      <c r="GZ148">
        <v>0</v>
      </c>
      <c r="HA148">
        <v>0</v>
      </c>
      <c r="HB148">
        <v>0</v>
      </c>
      <c r="HC148">
        <v>0</v>
      </c>
      <c r="HD148">
        <v>0</v>
      </c>
      <c r="HE148">
        <v>0</v>
      </c>
      <c r="HF148">
        <v>0</v>
      </c>
      <c r="HG148">
        <v>0</v>
      </c>
      <c r="HH148">
        <v>0</v>
      </c>
      <c r="HI148">
        <v>1.4999999999999999E-2</v>
      </c>
      <c r="HJ148">
        <v>0</v>
      </c>
      <c r="HK148">
        <v>0</v>
      </c>
      <c r="HL148">
        <v>0</v>
      </c>
      <c r="HM148">
        <v>0</v>
      </c>
      <c r="HN148">
        <v>0</v>
      </c>
      <c r="HO148">
        <v>81.599999999999994</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0.9546</v>
      </c>
      <c r="LJ148">
        <v>0.98656303166968673</v>
      </c>
      <c r="LK148">
        <v>0</v>
      </c>
      <c r="LL148">
        <v>0</v>
      </c>
      <c r="LM148">
        <v>1</v>
      </c>
      <c r="LN148">
        <v>0.95</v>
      </c>
      <c r="LO148">
        <v>0</v>
      </c>
      <c r="LP148">
        <v>1</v>
      </c>
      <c r="LQ148">
        <v>0.78</v>
      </c>
      <c r="LR148">
        <v>0</v>
      </c>
      <c r="LS148">
        <v>0.1227364185110664</v>
      </c>
      <c r="LT148">
        <v>0</v>
      </c>
    </row>
    <row r="149" spans="1:332">
      <c r="A149" t="str">
        <v>CDM AMS II.G</v>
      </c>
      <c r="B149" t="str">
        <v>AMS II.G. ver. 12</v>
      </c>
      <c r="C149">
        <v>9956</v>
      </c>
      <c r="D149" t="str">
        <v>PoA 9956 CPA45</v>
      </c>
      <c r="E149" t="str">
        <v>MR1</v>
      </c>
      <c r="F149" t="str">
        <v>Domestic (2020)</v>
      </c>
      <c r="G149">
        <v>4</v>
      </c>
      <c r="H149" t="str">
        <v>firewood</v>
      </c>
      <c r="I149">
        <v>4</v>
      </c>
      <c r="J149">
        <v>9.7560975609756101E-2</v>
      </c>
      <c r="K149">
        <v>0</v>
      </c>
      <c r="L149" t="str">
        <v>cdm_imp_firewood</v>
      </c>
      <c r="M149">
        <v>1</v>
      </c>
      <c r="N149" t="str">
        <v>Sub-Saharan Africa</v>
      </c>
      <c r="O149" t="str">
        <v>Uganda</v>
      </c>
      <c r="P149" t="str">
        <v>Uganda tot</v>
      </c>
      <c r="Q149">
        <v>4.9000000000000004</v>
      </c>
      <c r="R149">
        <v>0.82</v>
      </c>
      <c r="S149">
        <v>0</v>
      </c>
      <c r="T149">
        <v>0.35</v>
      </c>
      <c r="U149">
        <v>41</v>
      </c>
      <c r="V149">
        <v>0</v>
      </c>
      <c r="W149">
        <v>25</v>
      </c>
      <c r="X149">
        <v>0</v>
      </c>
      <c r="Y149">
        <v>1025</v>
      </c>
      <c r="Z149">
        <v>1</v>
      </c>
      <c r="AA149">
        <v>0</v>
      </c>
      <c r="AB149">
        <v>0</v>
      </c>
      <c r="AC149">
        <v>0</v>
      </c>
      <c r="AD149">
        <v>0</v>
      </c>
      <c r="AE149">
        <v>0</v>
      </c>
      <c r="AF149">
        <v>0</v>
      </c>
      <c r="AG149">
        <v>0</v>
      </c>
      <c r="AH149">
        <v>0</v>
      </c>
      <c r="AI149">
        <v>0</v>
      </c>
      <c r="AJ149">
        <v>0</v>
      </c>
      <c r="AK149">
        <v>0</v>
      </c>
      <c r="AL149">
        <v>0</v>
      </c>
      <c r="AM149">
        <v>0</v>
      </c>
      <c r="AN149">
        <v>8.3760683760683765</v>
      </c>
      <c r="AO149">
        <v>0</v>
      </c>
      <c r="AP149">
        <v>0</v>
      </c>
      <c r="AQ149">
        <v>0</v>
      </c>
      <c r="AR149">
        <v>0</v>
      </c>
      <c r="AS149">
        <v>0</v>
      </c>
      <c r="AT149">
        <v>0</v>
      </c>
      <c r="AU149">
        <v>0</v>
      </c>
      <c r="AV149">
        <v>0</v>
      </c>
      <c r="AW149">
        <v>0</v>
      </c>
      <c r="AX149">
        <v>0</v>
      </c>
      <c r="AY149">
        <v>0</v>
      </c>
      <c r="AZ149">
        <v>0</v>
      </c>
      <c r="BA149">
        <v>0</v>
      </c>
      <c r="BB149">
        <v>0</v>
      </c>
      <c r="BC149">
        <v>0</v>
      </c>
      <c r="BD149">
        <v>0.1143</v>
      </c>
      <c r="BE149">
        <v>0</v>
      </c>
      <c r="BF149">
        <v>0</v>
      </c>
      <c r="BG149">
        <v>0</v>
      </c>
      <c r="BH149">
        <v>0</v>
      </c>
      <c r="BI149">
        <v>0</v>
      </c>
      <c r="BJ149">
        <v>0</v>
      </c>
      <c r="BK149">
        <v>0</v>
      </c>
      <c r="BL149">
        <v>0</v>
      </c>
      <c r="BM149">
        <v>0</v>
      </c>
      <c r="BN149">
        <v>0</v>
      </c>
      <c r="BO149">
        <v>0</v>
      </c>
      <c r="BP149">
        <v>0</v>
      </c>
      <c r="BQ149">
        <v>0</v>
      </c>
      <c r="BR149">
        <v>1.4999999999999999E-2</v>
      </c>
      <c r="BS149">
        <v>0</v>
      </c>
      <c r="BT149">
        <v>0</v>
      </c>
      <c r="BU149">
        <v>0</v>
      </c>
      <c r="BV149">
        <v>0</v>
      </c>
      <c r="BW149">
        <v>0</v>
      </c>
      <c r="BX149">
        <v>81.599999999999994</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0</v>
      </c>
      <c r="FT149">
        <v>0</v>
      </c>
      <c r="FU149">
        <v>0</v>
      </c>
      <c r="FV149">
        <v>0</v>
      </c>
      <c r="FW149">
        <v>0</v>
      </c>
      <c r="FX149">
        <v>0</v>
      </c>
      <c r="FY149">
        <v>4.3256223015830715</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0.35980000000000001</v>
      </c>
      <c r="GV149">
        <v>0</v>
      </c>
      <c r="GW149">
        <v>0</v>
      </c>
      <c r="GX149">
        <v>0</v>
      </c>
      <c r="GY149">
        <v>0</v>
      </c>
      <c r="GZ149">
        <v>0</v>
      </c>
      <c r="HA149">
        <v>0</v>
      </c>
      <c r="HB149">
        <v>0</v>
      </c>
      <c r="HC149">
        <v>0</v>
      </c>
      <c r="HD149">
        <v>0</v>
      </c>
      <c r="HE149">
        <v>0</v>
      </c>
      <c r="HF149">
        <v>0</v>
      </c>
      <c r="HG149">
        <v>0</v>
      </c>
      <c r="HH149">
        <v>0</v>
      </c>
      <c r="HI149">
        <v>1.4999999999999999E-2</v>
      </c>
      <c r="HJ149">
        <v>0</v>
      </c>
      <c r="HK149">
        <v>0</v>
      </c>
      <c r="HL149">
        <v>0</v>
      </c>
      <c r="HM149">
        <v>0</v>
      </c>
      <c r="HN149">
        <v>0</v>
      </c>
      <c r="HO149">
        <v>81.599999999999994</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1</v>
      </c>
      <c r="LJ149">
        <v>0.51079568172730805</v>
      </c>
      <c r="LK149">
        <v>0</v>
      </c>
      <c r="LL149">
        <v>0</v>
      </c>
      <c r="LM149">
        <v>1</v>
      </c>
      <c r="LN149">
        <v>0.95</v>
      </c>
      <c r="LO149">
        <v>0</v>
      </c>
      <c r="LP149">
        <v>1</v>
      </c>
      <c r="LQ149">
        <v>0.78</v>
      </c>
      <c r="LR149">
        <v>0</v>
      </c>
      <c r="LS149">
        <v>0.12877263581488935</v>
      </c>
      <c r="LT149">
        <v>0</v>
      </c>
    </row>
    <row r="150" spans="1:332">
      <c r="A150" t="str">
        <v>CDM AMS II.G</v>
      </c>
      <c r="B150" t="str">
        <v>AMS II.G. ver. 12</v>
      </c>
      <c r="C150">
        <v>9956</v>
      </c>
      <c r="D150" t="str">
        <v>PoA 9956 CPA44</v>
      </c>
      <c r="E150" t="str">
        <v>MR1</v>
      </c>
      <c r="F150" t="str">
        <v>Domestic (2020)</v>
      </c>
      <c r="G150">
        <v>4</v>
      </c>
      <c r="H150" t="str">
        <v>firewood</v>
      </c>
      <c r="I150">
        <v>4</v>
      </c>
      <c r="J150">
        <v>8.8888888888888892E-2</v>
      </c>
      <c r="K150">
        <v>0</v>
      </c>
      <c r="L150" t="str">
        <v>cdm_imp_firewood</v>
      </c>
      <c r="M150">
        <v>1</v>
      </c>
      <c r="N150" t="str">
        <v>Sub-Saharan Africa</v>
      </c>
      <c r="O150" t="str">
        <v>Uganda</v>
      </c>
      <c r="P150" t="str">
        <v>Uganda tot</v>
      </c>
      <c r="Q150">
        <v>4.9000000000000004</v>
      </c>
      <c r="R150">
        <v>0.82</v>
      </c>
      <c r="S150">
        <v>0</v>
      </c>
      <c r="T150">
        <v>0.35</v>
      </c>
      <c r="U150">
        <v>45</v>
      </c>
      <c r="V150">
        <v>0</v>
      </c>
      <c r="W150">
        <v>25</v>
      </c>
      <c r="X150">
        <v>0</v>
      </c>
      <c r="Y150">
        <v>1125</v>
      </c>
      <c r="Z150">
        <v>1</v>
      </c>
      <c r="AA150">
        <v>0</v>
      </c>
      <c r="AB150">
        <v>0</v>
      </c>
      <c r="AC150">
        <v>0</v>
      </c>
      <c r="AD150">
        <v>0</v>
      </c>
      <c r="AE150">
        <v>0</v>
      </c>
      <c r="AF150">
        <v>0</v>
      </c>
      <c r="AG150">
        <v>0</v>
      </c>
      <c r="AH150">
        <v>0</v>
      </c>
      <c r="AI150">
        <v>0</v>
      </c>
      <c r="AJ150">
        <v>0</v>
      </c>
      <c r="AK150">
        <v>0</v>
      </c>
      <c r="AL150">
        <v>0</v>
      </c>
      <c r="AM150">
        <v>0</v>
      </c>
      <c r="AN150">
        <v>8.3760683760683765</v>
      </c>
      <c r="AO150">
        <v>0</v>
      </c>
      <c r="AP150">
        <v>0</v>
      </c>
      <c r="AQ150">
        <v>0</v>
      </c>
      <c r="AR150">
        <v>0</v>
      </c>
      <c r="AS150">
        <v>0</v>
      </c>
      <c r="AT150">
        <v>0</v>
      </c>
      <c r="AU150">
        <v>0</v>
      </c>
      <c r="AV150">
        <v>0</v>
      </c>
      <c r="AW150">
        <v>0</v>
      </c>
      <c r="AX150">
        <v>0</v>
      </c>
      <c r="AY150">
        <v>0</v>
      </c>
      <c r="AZ150">
        <v>0</v>
      </c>
      <c r="BA150">
        <v>0</v>
      </c>
      <c r="BB150">
        <v>0</v>
      </c>
      <c r="BC150">
        <v>0</v>
      </c>
      <c r="BD150">
        <v>0.1143</v>
      </c>
      <c r="BE150">
        <v>0</v>
      </c>
      <c r="BF150">
        <v>0</v>
      </c>
      <c r="BG150">
        <v>0</v>
      </c>
      <c r="BH150">
        <v>0</v>
      </c>
      <c r="BI150">
        <v>0</v>
      </c>
      <c r="BJ150">
        <v>0</v>
      </c>
      <c r="BK150">
        <v>0</v>
      </c>
      <c r="BL150">
        <v>0</v>
      </c>
      <c r="BM150">
        <v>0</v>
      </c>
      <c r="BN150">
        <v>0</v>
      </c>
      <c r="BO150">
        <v>0</v>
      </c>
      <c r="BP150">
        <v>0</v>
      </c>
      <c r="BQ150">
        <v>0</v>
      </c>
      <c r="BR150">
        <v>1.4999999999999999E-2</v>
      </c>
      <c r="BS150">
        <v>0</v>
      </c>
      <c r="BT150">
        <v>0</v>
      </c>
      <c r="BU150">
        <v>0</v>
      </c>
      <c r="BV150">
        <v>0</v>
      </c>
      <c r="BW150">
        <v>0</v>
      </c>
      <c r="BX150">
        <v>81.599999999999994</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1</v>
      </c>
      <c r="FS150">
        <v>0</v>
      </c>
      <c r="FT150">
        <v>0</v>
      </c>
      <c r="FU150">
        <v>0</v>
      </c>
      <c r="FV150">
        <v>0</v>
      </c>
      <c r="FW150">
        <v>0</v>
      </c>
      <c r="FX150">
        <v>0</v>
      </c>
      <c r="FY150">
        <v>4.3256223015830715</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0.35980000000000001</v>
      </c>
      <c r="GV150">
        <v>0</v>
      </c>
      <c r="GW150">
        <v>0</v>
      </c>
      <c r="GX150">
        <v>0</v>
      </c>
      <c r="GY150">
        <v>0</v>
      </c>
      <c r="GZ150">
        <v>0</v>
      </c>
      <c r="HA150">
        <v>0</v>
      </c>
      <c r="HB150">
        <v>0</v>
      </c>
      <c r="HC150">
        <v>0</v>
      </c>
      <c r="HD150">
        <v>0</v>
      </c>
      <c r="HE150">
        <v>0</v>
      </c>
      <c r="HF150">
        <v>0</v>
      </c>
      <c r="HG150">
        <v>0</v>
      </c>
      <c r="HH150">
        <v>0</v>
      </c>
      <c r="HI150">
        <v>1.4999999999999999E-2</v>
      </c>
      <c r="HJ150">
        <v>0</v>
      </c>
      <c r="HK150">
        <v>0</v>
      </c>
      <c r="HL150">
        <v>0</v>
      </c>
      <c r="HM150">
        <v>0</v>
      </c>
      <c r="HN150">
        <v>0</v>
      </c>
      <c r="HO150">
        <v>81.599999999999994</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1</v>
      </c>
      <c r="LJ150">
        <v>0.46805100182149195</v>
      </c>
      <c r="LK150">
        <v>0</v>
      </c>
      <c r="LL150">
        <v>0</v>
      </c>
      <c r="LM150">
        <v>1</v>
      </c>
      <c r="LN150">
        <v>0.95</v>
      </c>
      <c r="LO150">
        <v>0</v>
      </c>
      <c r="LP150">
        <v>1</v>
      </c>
      <c r="LQ150">
        <v>0.78</v>
      </c>
      <c r="LR150">
        <v>0</v>
      </c>
      <c r="LS150">
        <v>0.12877263581488935</v>
      </c>
      <c r="LT150">
        <v>0</v>
      </c>
    </row>
    <row r="151" spans="1:332">
      <c r="A151" t="str">
        <v>CDM AMS II.G</v>
      </c>
      <c r="B151" t="str">
        <v>AMS II.G. ver. 12</v>
      </c>
      <c r="C151">
        <v>9956</v>
      </c>
      <c r="D151" t="str">
        <v>PoA 9956 CPA43</v>
      </c>
      <c r="E151" t="str">
        <v>MR1</v>
      </c>
      <c r="F151" t="str">
        <v>Domestic (2020)</v>
      </c>
      <c r="G151">
        <v>4</v>
      </c>
      <c r="H151" t="str">
        <v>firewood</v>
      </c>
      <c r="I151">
        <v>4</v>
      </c>
      <c r="J151">
        <v>8.8888888888888892E-2</v>
      </c>
      <c r="K151">
        <v>0</v>
      </c>
      <c r="L151" t="str">
        <v>cdm_imp_firewood</v>
      </c>
      <c r="M151">
        <v>1</v>
      </c>
      <c r="N151" t="str">
        <v>Sub-Saharan Africa</v>
      </c>
      <c r="O151" t="str">
        <v>Uganda</v>
      </c>
      <c r="P151" t="str">
        <v>Uganda tot</v>
      </c>
      <c r="Q151">
        <v>4.9000000000000004</v>
      </c>
      <c r="R151">
        <v>0.82</v>
      </c>
      <c r="S151">
        <v>0</v>
      </c>
      <c r="T151">
        <v>0.35</v>
      </c>
      <c r="U151">
        <v>45</v>
      </c>
      <c r="V151">
        <v>0</v>
      </c>
      <c r="W151">
        <v>25</v>
      </c>
      <c r="X151">
        <v>0</v>
      </c>
      <c r="Y151">
        <v>1125</v>
      </c>
      <c r="Z151">
        <v>1</v>
      </c>
      <c r="AA151">
        <v>0</v>
      </c>
      <c r="AB151">
        <v>0</v>
      </c>
      <c r="AC151">
        <v>0</v>
      </c>
      <c r="AD151">
        <v>0</v>
      </c>
      <c r="AE151">
        <v>0</v>
      </c>
      <c r="AF151">
        <v>0</v>
      </c>
      <c r="AG151">
        <v>0</v>
      </c>
      <c r="AH151">
        <v>0</v>
      </c>
      <c r="AI151">
        <v>0</v>
      </c>
      <c r="AJ151">
        <v>0</v>
      </c>
      <c r="AK151">
        <v>0</v>
      </c>
      <c r="AL151">
        <v>0</v>
      </c>
      <c r="AM151">
        <v>0</v>
      </c>
      <c r="AN151">
        <v>8.3760683760683765</v>
      </c>
      <c r="AO151">
        <v>0</v>
      </c>
      <c r="AP151">
        <v>0</v>
      </c>
      <c r="AQ151">
        <v>0</v>
      </c>
      <c r="AR151">
        <v>0</v>
      </c>
      <c r="AS151">
        <v>0</v>
      </c>
      <c r="AT151">
        <v>0</v>
      </c>
      <c r="AU151">
        <v>0</v>
      </c>
      <c r="AV151">
        <v>0</v>
      </c>
      <c r="AW151">
        <v>0</v>
      </c>
      <c r="AX151">
        <v>0</v>
      </c>
      <c r="AY151">
        <v>0</v>
      </c>
      <c r="AZ151">
        <v>0</v>
      </c>
      <c r="BA151">
        <v>0</v>
      </c>
      <c r="BB151">
        <v>0</v>
      </c>
      <c r="BC151">
        <v>0</v>
      </c>
      <c r="BD151">
        <v>0.1143</v>
      </c>
      <c r="BE151">
        <v>0</v>
      </c>
      <c r="BF151">
        <v>0</v>
      </c>
      <c r="BG151">
        <v>0</v>
      </c>
      <c r="BH151">
        <v>0</v>
      </c>
      <c r="BI151">
        <v>0</v>
      </c>
      <c r="BJ151">
        <v>0</v>
      </c>
      <c r="BK151">
        <v>0</v>
      </c>
      <c r="BL151">
        <v>0</v>
      </c>
      <c r="BM151">
        <v>0</v>
      </c>
      <c r="BN151">
        <v>0</v>
      </c>
      <c r="BO151">
        <v>0</v>
      </c>
      <c r="BP151">
        <v>0</v>
      </c>
      <c r="BQ151">
        <v>0</v>
      </c>
      <c r="BR151">
        <v>1.4999999999999999E-2</v>
      </c>
      <c r="BS151">
        <v>0</v>
      </c>
      <c r="BT151">
        <v>0</v>
      </c>
      <c r="BU151">
        <v>0</v>
      </c>
      <c r="BV151">
        <v>0</v>
      </c>
      <c r="BW151">
        <v>0</v>
      </c>
      <c r="BX151">
        <v>81.599999999999994</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0</v>
      </c>
      <c r="FT151">
        <v>0</v>
      </c>
      <c r="FU151">
        <v>0</v>
      </c>
      <c r="FV151">
        <v>0</v>
      </c>
      <c r="FW151">
        <v>0</v>
      </c>
      <c r="FX151">
        <v>0</v>
      </c>
      <c r="FY151">
        <v>4.3256223015830715</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0.35980000000000001</v>
      </c>
      <c r="GV151">
        <v>0</v>
      </c>
      <c r="GW151">
        <v>0</v>
      </c>
      <c r="GX151">
        <v>0</v>
      </c>
      <c r="GY151">
        <v>0</v>
      </c>
      <c r="GZ151">
        <v>0</v>
      </c>
      <c r="HA151">
        <v>0</v>
      </c>
      <c r="HB151">
        <v>0</v>
      </c>
      <c r="HC151">
        <v>0</v>
      </c>
      <c r="HD151">
        <v>0</v>
      </c>
      <c r="HE151">
        <v>0</v>
      </c>
      <c r="HF151">
        <v>0</v>
      </c>
      <c r="HG151">
        <v>0</v>
      </c>
      <c r="HH151">
        <v>0</v>
      </c>
      <c r="HI151">
        <v>1.4999999999999999E-2</v>
      </c>
      <c r="HJ151">
        <v>0</v>
      </c>
      <c r="HK151">
        <v>0</v>
      </c>
      <c r="HL151">
        <v>0</v>
      </c>
      <c r="HM151">
        <v>0</v>
      </c>
      <c r="HN151">
        <v>0</v>
      </c>
      <c r="HO151">
        <v>81.599999999999994</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1</v>
      </c>
      <c r="LJ151">
        <v>0.46805100182149195</v>
      </c>
      <c r="LK151">
        <v>0</v>
      </c>
      <c r="LL151">
        <v>0</v>
      </c>
      <c r="LM151">
        <v>1</v>
      </c>
      <c r="LN151">
        <v>0.95</v>
      </c>
      <c r="LO151">
        <v>0</v>
      </c>
      <c r="LP151">
        <v>1</v>
      </c>
      <c r="LQ151">
        <v>0.78</v>
      </c>
      <c r="LR151">
        <v>0</v>
      </c>
      <c r="LS151">
        <v>0.12877263581488935</v>
      </c>
      <c r="LT151">
        <v>0</v>
      </c>
    </row>
    <row r="152" spans="1:332">
      <c r="A152" t="str">
        <v>CDM AMS II.G</v>
      </c>
      <c r="B152" t="str">
        <v>AMS II.G. ver. 12</v>
      </c>
      <c r="C152">
        <v>9956</v>
      </c>
      <c r="D152" t="str">
        <v>PoA 9956 CPA42</v>
      </c>
      <c r="E152" t="str">
        <v>MR1</v>
      </c>
      <c r="F152" t="str">
        <v>Domestic (2020)</v>
      </c>
      <c r="G152">
        <v>4</v>
      </c>
      <c r="H152" t="str">
        <v>firewood</v>
      </c>
      <c r="I152">
        <v>4</v>
      </c>
      <c r="J152">
        <v>8.8888888888888892E-2</v>
      </c>
      <c r="K152">
        <v>0</v>
      </c>
      <c r="L152" t="str">
        <v>cdm_imp_firewood</v>
      </c>
      <c r="M152">
        <v>1</v>
      </c>
      <c r="N152" t="str">
        <v>Sub-Saharan Africa</v>
      </c>
      <c r="O152" t="str">
        <v>Uganda</v>
      </c>
      <c r="P152" t="str">
        <v>Uganda tot</v>
      </c>
      <c r="Q152">
        <v>4.9000000000000004</v>
      </c>
      <c r="R152">
        <v>0.82</v>
      </c>
      <c r="S152">
        <v>0</v>
      </c>
      <c r="T152">
        <v>0.35</v>
      </c>
      <c r="U152">
        <v>45</v>
      </c>
      <c r="V152">
        <v>0</v>
      </c>
      <c r="W152">
        <v>25</v>
      </c>
      <c r="X152">
        <v>0</v>
      </c>
      <c r="Y152">
        <v>1125</v>
      </c>
      <c r="Z152">
        <v>1</v>
      </c>
      <c r="AA152">
        <v>0</v>
      </c>
      <c r="AB152">
        <v>0</v>
      </c>
      <c r="AC152">
        <v>0</v>
      </c>
      <c r="AD152">
        <v>0</v>
      </c>
      <c r="AE152">
        <v>0</v>
      </c>
      <c r="AF152">
        <v>0</v>
      </c>
      <c r="AG152">
        <v>0</v>
      </c>
      <c r="AH152">
        <v>0</v>
      </c>
      <c r="AI152">
        <v>0</v>
      </c>
      <c r="AJ152">
        <v>0</v>
      </c>
      <c r="AK152">
        <v>0</v>
      </c>
      <c r="AL152">
        <v>0</v>
      </c>
      <c r="AM152">
        <v>0</v>
      </c>
      <c r="AN152">
        <v>8.3760683760683765</v>
      </c>
      <c r="AO152">
        <v>0</v>
      </c>
      <c r="AP152">
        <v>0</v>
      </c>
      <c r="AQ152">
        <v>0</v>
      </c>
      <c r="AR152">
        <v>0</v>
      </c>
      <c r="AS152">
        <v>0</v>
      </c>
      <c r="AT152">
        <v>0</v>
      </c>
      <c r="AU152">
        <v>0</v>
      </c>
      <c r="AV152">
        <v>0</v>
      </c>
      <c r="AW152">
        <v>0</v>
      </c>
      <c r="AX152">
        <v>0</v>
      </c>
      <c r="AY152">
        <v>0</v>
      </c>
      <c r="AZ152">
        <v>0</v>
      </c>
      <c r="BA152">
        <v>0</v>
      </c>
      <c r="BB152">
        <v>0</v>
      </c>
      <c r="BC152">
        <v>0</v>
      </c>
      <c r="BD152">
        <v>0.1143</v>
      </c>
      <c r="BE152">
        <v>0</v>
      </c>
      <c r="BF152">
        <v>0</v>
      </c>
      <c r="BG152">
        <v>0</v>
      </c>
      <c r="BH152">
        <v>0</v>
      </c>
      <c r="BI152">
        <v>0</v>
      </c>
      <c r="BJ152">
        <v>0</v>
      </c>
      <c r="BK152">
        <v>0</v>
      </c>
      <c r="BL152">
        <v>0</v>
      </c>
      <c r="BM152">
        <v>0</v>
      </c>
      <c r="BN152">
        <v>0</v>
      </c>
      <c r="BO152">
        <v>0</v>
      </c>
      <c r="BP152">
        <v>0</v>
      </c>
      <c r="BQ152">
        <v>0</v>
      </c>
      <c r="BR152">
        <v>1.4999999999999999E-2</v>
      </c>
      <c r="BS152">
        <v>0</v>
      </c>
      <c r="BT152">
        <v>0</v>
      </c>
      <c r="BU152">
        <v>0</v>
      </c>
      <c r="BV152">
        <v>0</v>
      </c>
      <c r="BW152">
        <v>0</v>
      </c>
      <c r="BX152">
        <v>81.599999999999994</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0</v>
      </c>
      <c r="FT152">
        <v>0</v>
      </c>
      <c r="FU152">
        <v>0</v>
      </c>
      <c r="FV152">
        <v>0</v>
      </c>
      <c r="FW152">
        <v>0</v>
      </c>
      <c r="FX152">
        <v>0</v>
      </c>
      <c r="FY152">
        <v>4.3256223015830715</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0.35980000000000001</v>
      </c>
      <c r="GV152">
        <v>0</v>
      </c>
      <c r="GW152">
        <v>0</v>
      </c>
      <c r="GX152">
        <v>0</v>
      </c>
      <c r="GY152">
        <v>0</v>
      </c>
      <c r="GZ152">
        <v>0</v>
      </c>
      <c r="HA152">
        <v>0</v>
      </c>
      <c r="HB152">
        <v>0</v>
      </c>
      <c r="HC152">
        <v>0</v>
      </c>
      <c r="HD152">
        <v>0</v>
      </c>
      <c r="HE152">
        <v>0</v>
      </c>
      <c r="HF152">
        <v>0</v>
      </c>
      <c r="HG152">
        <v>0</v>
      </c>
      <c r="HH152">
        <v>0</v>
      </c>
      <c r="HI152">
        <v>1.4999999999999999E-2</v>
      </c>
      <c r="HJ152">
        <v>0</v>
      </c>
      <c r="HK152">
        <v>0</v>
      </c>
      <c r="HL152">
        <v>0</v>
      </c>
      <c r="HM152">
        <v>0</v>
      </c>
      <c r="HN152">
        <v>0</v>
      </c>
      <c r="HO152">
        <v>81.599999999999994</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1</v>
      </c>
      <c r="LJ152">
        <v>0.46805100182149195</v>
      </c>
      <c r="LK152">
        <v>0</v>
      </c>
      <c r="LL152">
        <v>0</v>
      </c>
      <c r="LM152">
        <v>1</v>
      </c>
      <c r="LN152">
        <v>0.95</v>
      </c>
      <c r="LO152">
        <v>0</v>
      </c>
      <c r="LP152">
        <v>1</v>
      </c>
      <c r="LQ152">
        <v>0.78</v>
      </c>
      <c r="LR152">
        <v>0</v>
      </c>
      <c r="LS152">
        <v>0.12877263581488935</v>
      </c>
      <c r="LT152">
        <v>0</v>
      </c>
    </row>
    <row r="153" spans="1:332">
      <c r="A153" t="str">
        <v>CDM AMS II.G</v>
      </c>
      <c r="B153" t="str">
        <v>AMS II.G. ver. 12</v>
      </c>
      <c r="C153">
        <v>9956</v>
      </c>
      <c r="D153" t="str">
        <v>PoA 9956 CPA41</v>
      </c>
      <c r="E153" t="str">
        <v>MR1</v>
      </c>
      <c r="F153" t="str">
        <v>Domestic (2020)</v>
      </c>
      <c r="G153">
        <v>4</v>
      </c>
      <c r="H153" t="str">
        <v>firewood</v>
      </c>
      <c r="I153">
        <v>4</v>
      </c>
      <c r="J153">
        <v>8.8888888888888892E-2</v>
      </c>
      <c r="K153">
        <v>0</v>
      </c>
      <c r="L153" t="str">
        <v>cdm_imp_firewood</v>
      </c>
      <c r="M153">
        <v>1</v>
      </c>
      <c r="N153" t="str">
        <v>Sub-Saharan Africa</v>
      </c>
      <c r="O153" t="str">
        <v>Uganda</v>
      </c>
      <c r="P153" t="str">
        <v>Uganda tot</v>
      </c>
      <c r="Q153">
        <v>4.9000000000000004</v>
      </c>
      <c r="R153">
        <v>0.82</v>
      </c>
      <c r="S153">
        <v>0</v>
      </c>
      <c r="T153">
        <v>0.35</v>
      </c>
      <c r="U153">
        <v>45</v>
      </c>
      <c r="V153">
        <v>0</v>
      </c>
      <c r="W153">
        <v>25</v>
      </c>
      <c r="X153">
        <v>0</v>
      </c>
      <c r="Y153">
        <v>1125</v>
      </c>
      <c r="Z153">
        <v>1</v>
      </c>
      <c r="AA153">
        <v>0</v>
      </c>
      <c r="AB153">
        <v>0</v>
      </c>
      <c r="AC153">
        <v>0</v>
      </c>
      <c r="AD153">
        <v>0</v>
      </c>
      <c r="AE153">
        <v>0</v>
      </c>
      <c r="AF153">
        <v>0</v>
      </c>
      <c r="AG153">
        <v>0</v>
      </c>
      <c r="AH153">
        <v>0</v>
      </c>
      <c r="AI153">
        <v>0</v>
      </c>
      <c r="AJ153">
        <v>0</v>
      </c>
      <c r="AK153">
        <v>0</v>
      </c>
      <c r="AL153">
        <v>0</v>
      </c>
      <c r="AM153">
        <v>0</v>
      </c>
      <c r="AN153">
        <v>8.3760683760683765</v>
      </c>
      <c r="AO153">
        <v>0</v>
      </c>
      <c r="AP153">
        <v>0</v>
      </c>
      <c r="AQ153">
        <v>0</v>
      </c>
      <c r="AR153">
        <v>0</v>
      </c>
      <c r="AS153">
        <v>0</v>
      </c>
      <c r="AT153">
        <v>0</v>
      </c>
      <c r="AU153">
        <v>0</v>
      </c>
      <c r="AV153">
        <v>0</v>
      </c>
      <c r="AW153">
        <v>0</v>
      </c>
      <c r="AX153">
        <v>0</v>
      </c>
      <c r="AY153">
        <v>0</v>
      </c>
      <c r="AZ153">
        <v>0</v>
      </c>
      <c r="BA153">
        <v>0</v>
      </c>
      <c r="BB153">
        <v>0</v>
      </c>
      <c r="BC153">
        <v>0</v>
      </c>
      <c r="BD153">
        <v>0.1143</v>
      </c>
      <c r="BE153">
        <v>0</v>
      </c>
      <c r="BF153">
        <v>0</v>
      </c>
      <c r="BG153">
        <v>0</v>
      </c>
      <c r="BH153">
        <v>0</v>
      </c>
      <c r="BI153">
        <v>0</v>
      </c>
      <c r="BJ153">
        <v>0</v>
      </c>
      <c r="BK153">
        <v>0</v>
      </c>
      <c r="BL153">
        <v>0</v>
      </c>
      <c r="BM153">
        <v>0</v>
      </c>
      <c r="BN153">
        <v>0</v>
      </c>
      <c r="BO153">
        <v>0</v>
      </c>
      <c r="BP153">
        <v>0</v>
      </c>
      <c r="BQ153">
        <v>0</v>
      </c>
      <c r="BR153">
        <v>1.4999999999999999E-2</v>
      </c>
      <c r="BS153">
        <v>0</v>
      </c>
      <c r="BT153">
        <v>0</v>
      </c>
      <c r="BU153">
        <v>0</v>
      </c>
      <c r="BV153">
        <v>0</v>
      </c>
      <c r="BW153">
        <v>0</v>
      </c>
      <c r="BX153">
        <v>81.599999999999994</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0</v>
      </c>
      <c r="FT153">
        <v>0</v>
      </c>
      <c r="FU153">
        <v>0</v>
      </c>
      <c r="FV153">
        <v>0</v>
      </c>
      <c r="FW153">
        <v>0</v>
      </c>
      <c r="FX153">
        <v>0</v>
      </c>
      <c r="FY153">
        <v>4.3256223015830715</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0.35980000000000001</v>
      </c>
      <c r="GV153">
        <v>0</v>
      </c>
      <c r="GW153">
        <v>0</v>
      </c>
      <c r="GX153">
        <v>0</v>
      </c>
      <c r="GY153">
        <v>0</v>
      </c>
      <c r="GZ153">
        <v>0</v>
      </c>
      <c r="HA153">
        <v>0</v>
      </c>
      <c r="HB153">
        <v>0</v>
      </c>
      <c r="HC153">
        <v>0</v>
      </c>
      <c r="HD153">
        <v>0</v>
      </c>
      <c r="HE153">
        <v>0</v>
      </c>
      <c r="HF153">
        <v>0</v>
      </c>
      <c r="HG153">
        <v>0</v>
      </c>
      <c r="HH153">
        <v>0</v>
      </c>
      <c r="HI153">
        <v>1.4999999999999999E-2</v>
      </c>
      <c r="HJ153">
        <v>0</v>
      </c>
      <c r="HK153">
        <v>0</v>
      </c>
      <c r="HL153">
        <v>0</v>
      </c>
      <c r="HM153">
        <v>0</v>
      </c>
      <c r="HN153">
        <v>0</v>
      </c>
      <c r="HO153">
        <v>81.599999999999994</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1</v>
      </c>
      <c r="LJ153">
        <v>0.46805100182149195</v>
      </c>
      <c r="LK153">
        <v>0</v>
      </c>
      <c r="LL153">
        <v>0</v>
      </c>
      <c r="LM153">
        <v>1</v>
      </c>
      <c r="LN153">
        <v>0.95</v>
      </c>
      <c r="LO153">
        <v>0</v>
      </c>
      <c r="LP153">
        <v>1</v>
      </c>
      <c r="LQ153">
        <v>0.78</v>
      </c>
      <c r="LR153">
        <v>0</v>
      </c>
      <c r="LS153">
        <v>0.12877263581488935</v>
      </c>
      <c r="LT153">
        <v>0</v>
      </c>
    </row>
    <row r="154" spans="1:332">
      <c r="A154" t="str">
        <v>CDM AMS II.G</v>
      </c>
      <c r="B154" t="str">
        <v>AMS II.G. ver. 12</v>
      </c>
      <c r="C154">
        <v>9956</v>
      </c>
      <c r="D154" t="str">
        <v>PoA 9956 CPA40</v>
      </c>
      <c r="E154" t="str">
        <v>MR1</v>
      </c>
      <c r="F154" t="str">
        <v>Domestic (2020)</v>
      </c>
      <c r="G154">
        <v>4</v>
      </c>
      <c r="H154" t="str">
        <v>firewood</v>
      </c>
      <c r="I154">
        <v>4</v>
      </c>
      <c r="J154">
        <v>8.8888888888888892E-2</v>
      </c>
      <c r="K154">
        <v>0</v>
      </c>
      <c r="L154" t="str">
        <v>cdm_imp_firewood</v>
      </c>
      <c r="M154">
        <v>1</v>
      </c>
      <c r="N154" t="str">
        <v>Sub-Saharan Africa</v>
      </c>
      <c r="O154" t="str">
        <v>Uganda</v>
      </c>
      <c r="P154" t="str">
        <v>Uganda tot</v>
      </c>
      <c r="Q154">
        <v>4.9000000000000004</v>
      </c>
      <c r="R154">
        <v>0.82</v>
      </c>
      <c r="S154">
        <v>0</v>
      </c>
      <c r="T154">
        <v>0.35</v>
      </c>
      <c r="U154">
        <v>45</v>
      </c>
      <c r="V154">
        <v>0</v>
      </c>
      <c r="W154">
        <v>25</v>
      </c>
      <c r="X154">
        <v>0</v>
      </c>
      <c r="Y154">
        <v>1125</v>
      </c>
      <c r="Z154">
        <v>1</v>
      </c>
      <c r="AA154">
        <v>0</v>
      </c>
      <c r="AB154">
        <v>0</v>
      </c>
      <c r="AC154">
        <v>0</v>
      </c>
      <c r="AD154">
        <v>0</v>
      </c>
      <c r="AE154">
        <v>0</v>
      </c>
      <c r="AF154">
        <v>0</v>
      </c>
      <c r="AG154">
        <v>0</v>
      </c>
      <c r="AH154">
        <v>0</v>
      </c>
      <c r="AI154">
        <v>0</v>
      </c>
      <c r="AJ154">
        <v>0</v>
      </c>
      <c r="AK154">
        <v>0</v>
      </c>
      <c r="AL154">
        <v>0</v>
      </c>
      <c r="AM154">
        <v>0</v>
      </c>
      <c r="AN154">
        <v>8.3760683760683765</v>
      </c>
      <c r="AO154">
        <v>0</v>
      </c>
      <c r="AP154">
        <v>0</v>
      </c>
      <c r="AQ154">
        <v>0</v>
      </c>
      <c r="AR154">
        <v>0</v>
      </c>
      <c r="AS154">
        <v>0</v>
      </c>
      <c r="AT154">
        <v>0</v>
      </c>
      <c r="AU154">
        <v>0</v>
      </c>
      <c r="AV154">
        <v>0</v>
      </c>
      <c r="AW154">
        <v>0</v>
      </c>
      <c r="AX154">
        <v>0</v>
      </c>
      <c r="AY154">
        <v>0</v>
      </c>
      <c r="AZ154">
        <v>0</v>
      </c>
      <c r="BA154">
        <v>0</v>
      </c>
      <c r="BB154">
        <v>0</v>
      </c>
      <c r="BC154">
        <v>0</v>
      </c>
      <c r="BD154">
        <v>0.1143</v>
      </c>
      <c r="BE154">
        <v>0</v>
      </c>
      <c r="BF154">
        <v>0</v>
      </c>
      <c r="BG154">
        <v>0</v>
      </c>
      <c r="BH154">
        <v>0</v>
      </c>
      <c r="BI154">
        <v>0</v>
      </c>
      <c r="BJ154">
        <v>0</v>
      </c>
      <c r="BK154">
        <v>0</v>
      </c>
      <c r="BL154">
        <v>0</v>
      </c>
      <c r="BM154">
        <v>0</v>
      </c>
      <c r="BN154">
        <v>0</v>
      </c>
      <c r="BO154">
        <v>0</v>
      </c>
      <c r="BP154">
        <v>0</v>
      </c>
      <c r="BQ154">
        <v>0</v>
      </c>
      <c r="BR154">
        <v>1.4999999999999999E-2</v>
      </c>
      <c r="BS154">
        <v>0</v>
      </c>
      <c r="BT154">
        <v>0</v>
      </c>
      <c r="BU154">
        <v>0</v>
      </c>
      <c r="BV154">
        <v>0</v>
      </c>
      <c r="BW154">
        <v>0</v>
      </c>
      <c r="BX154">
        <v>81.599999999999994</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1</v>
      </c>
      <c r="FS154">
        <v>0</v>
      </c>
      <c r="FT154">
        <v>0</v>
      </c>
      <c r="FU154">
        <v>0</v>
      </c>
      <c r="FV154">
        <v>0</v>
      </c>
      <c r="FW154">
        <v>0</v>
      </c>
      <c r="FX154">
        <v>0</v>
      </c>
      <c r="FY154">
        <v>4.3256223015830715</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0.35980000000000001</v>
      </c>
      <c r="GV154">
        <v>0</v>
      </c>
      <c r="GW154">
        <v>0</v>
      </c>
      <c r="GX154">
        <v>0</v>
      </c>
      <c r="GY154">
        <v>0</v>
      </c>
      <c r="GZ154">
        <v>0</v>
      </c>
      <c r="HA154">
        <v>0</v>
      </c>
      <c r="HB154">
        <v>0</v>
      </c>
      <c r="HC154">
        <v>0</v>
      </c>
      <c r="HD154">
        <v>0</v>
      </c>
      <c r="HE154">
        <v>0</v>
      </c>
      <c r="HF154">
        <v>0</v>
      </c>
      <c r="HG154">
        <v>0</v>
      </c>
      <c r="HH154">
        <v>0</v>
      </c>
      <c r="HI154">
        <v>1.4999999999999999E-2</v>
      </c>
      <c r="HJ154">
        <v>0</v>
      </c>
      <c r="HK154">
        <v>0</v>
      </c>
      <c r="HL154">
        <v>0</v>
      </c>
      <c r="HM154">
        <v>0</v>
      </c>
      <c r="HN154">
        <v>0</v>
      </c>
      <c r="HO154">
        <v>81.599999999999994</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1</v>
      </c>
      <c r="LJ154">
        <v>0.46805100182149195</v>
      </c>
      <c r="LK154">
        <v>0</v>
      </c>
      <c r="LL154">
        <v>0</v>
      </c>
      <c r="LM154">
        <v>1</v>
      </c>
      <c r="LN154">
        <v>0.95</v>
      </c>
      <c r="LO154">
        <v>0</v>
      </c>
      <c r="LP154">
        <v>1</v>
      </c>
      <c r="LQ154">
        <v>0.78</v>
      </c>
      <c r="LR154">
        <v>0</v>
      </c>
      <c r="LS154">
        <v>0.12877263581488935</v>
      </c>
      <c r="LT154">
        <v>0</v>
      </c>
    </row>
    <row r="155" spans="1:332">
      <c r="A155" t="str">
        <v>CDM AMS II.G</v>
      </c>
      <c r="B155" t="str">
        <v>AMS II.G. ver. 12</v>
      </c>
      <c r="C155">
        <v>9956</v>
      </c>
      <c r="D155" t="str">
        <v>PoA 9956 CPA39</v>
      </c>
      <c r="E155" t="str">
        <v>MR1</v>
      </c>
      <c r="F155" t="str">
        <v>Domestic (2020)</v>
      </c>
      <c r="G155">
        <v>4</v>
      </c>
      <c r="H155" t="str">
        <v>firewood</v>
      </c>
      <c r="I155">
        <v>4</v>
      </c>
      <c r="J155">
        <v>8.8888888888888892E-2</v>
      </c>
      <c r="K155">
        <v>0</v>
      </c>
      <c r="L155" t="str">
        <v>cdm_imp_firewood</v>
      </c>
      <c r="M155">
        <v>1</v>
      </c>
      <c r="N155" t="str">
        <v>Sub-Saharan Africa</v>
      </c>
      <c r="O155" t="str">
        <v>Uganda</v>
      </c>
      <c r="P155" t="str">
        <v>Uganda tot</v>
      </c>
      <c r="Q155">
        <v>4.9000000000000004</v>
      </c>
      <c r="R155">
        <v>0.82</v>
      </c>
      <c r="S155">
        <v>0</v>
      </c>
      <c r="T155">
        <v>0.35</v>
      </c>
      <c r="U155">
        <v>45</v>
      </c>
      <c r="V155">
        <v>0</v>
      </c>
      <c r="W155">
        <v>25</v>
      </c>
      <c r="X155">
        <v>0</v>
      </c>
      <c r="Y155">
        <v>1125</v>
      </c>
      <c r="Z155">
        <v>1</v>
      </c>
      <c r="AA155">
        <v>0</v>
      </c>
      <c r="AB155">
        <v>0</v>
      </c>
      <c r="AC155">
        <v>0</v>
      </c>
      <c r="AD155">
        <v>0</v>
      </c>
      <c r="AE155">
        <v>0</v>
      </c>
      <c r="AF155">
        <v>0</v>
      </c>
      <c r="AG155">
        <v>0</v>
      </c>
      <c r="AH155">
        <v>0</v>
      </c>
      <c r="AI155">
        <v>0</v>
      </c>
      <c r="AJ155">
        <v>0</v>
      </c>
      <c r="AK155">
        <v>0</v>
      </c>
      <c r="AL155">
        <v>0</v>
      </c>
      <c r="AM155">
        <v>0</v>
      </c>
      <c r="AN155">
        <v>8.3760683760683765</v>
      </c>
      <c r="AO155">
        <v>0</v>
      </c>
      <c r="AP155">
        <v>0</v>
      </c>
      <c r="AQ155">
        <v>0</v>
      </c>
      <c r="AR155">
        <v>0</v>
      </c>
      <c r="AS155">
        <v>0</v>
      </c>
      <c r="AT155">
        <v>0</v>
      </c>
      <c r="AU155">
        <v>0</v>
      </c>
      <c r="AV155">
        <v>0</v>
      </c>
      <c r="AW155">
        <v>0</v>
      </c>
      <c r="AX155">
        <v>0</v>
      </c>
      <c r="AY155">
        <v>0</v>
      </c>
      <c r="AZ155">
        <v>0</v>
      </c>
      <c r="BA155">
        <v>0</v>
      </c>
      <c r="BB155">
        <v>0</v>
      </c>
      <c r="BC155">
        <v>0</v>
      </c>
      <c r="BD155">
        <v>0.1143</v>
      </c>
      <c r="BE155">
        <v>0</v>
      </c>
      <c r="BF155">
        <v>0</v>
      </c>
      <c r="BG155">
        <v>0</v>
      </c>
      <c r="BH155">
        <v>0</v>
      </c>
      <c r="BI155">
        <v>0</v>
      </c>
      <c r="BJ155">
        <v>0</v>
      </c>
      <c r="BK155">
        <v>0</v>
      </c>
      <c r="BL155">
        <v>0</v>
      </c>
      <c r="BM155">
        <v>0</v>
      </c>
      <c r="BN155">
        <v>0</v>
      </c>
      <c r="BO155">
        <v>0</v>
      </c>
      <c r="BP155">
        <v>0</v>
      </c>
      <c r="BQ155">
        <v>0</v>
      </c>
      <c r="BR155">
        <v>1.4999999999999999E-2</v>
      </c>
      <c r="BS155">
        <v>0</v>
      </c>
      <c r="BT155">
        <v>0</v>
      </c>
      <c r="BU155">
        <v>0</v>
      </c>
      <c r="BV155">
        <v>0</v>
      </c>
      <c r="BW155">
        <v>0</v>
      </c>
      <c r="BX155">
        <v>81.599999999999994</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4.3256223015830715</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0.35980000000000001</v>
      </c>
      <c r="GV155">
        <v>0</v>
      </c>
      <c r="GW155">
        <v>0</v>
      </c>
      <c r="GX155">
        <v>0</v>
      </c>
      <c r="GY155">
        <v>0</v>
      </c>
      <c r="GZ155">
        <v>0</v>
      </c>
      <c r="HA155">
        <v>0</v>
      </c>
      <c r="HB155">
        <v>0</v>
      </c>
      <c r="HC155">
        <v>0</v>
      </c>
      <c r="HD155">
        <v>0</v>
      </c>
      <c r="HE155">
        <v>0</v>
      </c>
      <c r="HF155">
        <v>0</v>
      </c>
      <c r="HG155">
        <v>0</v>
      </c>
      <c r="HH155">
        <v>0</v>
      </c>
      <c r="HI155">
        <v>1.4999999999999999E-2</v>
      </c>
      <c r="HJ155">
        <v>0</v>
      </c>
      <c r="HK155">
        <v>0</v>
      </c>
      <c r="HL155">
        <v>0</v>
      </c>
      <c r="HM155">
        <v>0</v>
      </c>
      <c r="HN155">
        <v>0</v>
      </c>
      <c r="HO155">
        <v>81.599999999999994</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1</v>
      </c>
      <c r="LJ155">
        <v>0.46805100182149195</v>
      </c>
      <c r="LK155">
        <v>0</v>
      </c>
      <c r="LL155">
        <v>0</v>
      </c>
      <c r="LM155">
        <v>1</v>
      </c>
      <c r="LN155">
        <v>0.95</v>
      </c>
      <c r="LO155">
        <v>0</v>
      </c>
      <c r="LP155">
        <v>1</v>
      </c>
      <c r="LQ155">
        <v>0.78</v>
      </c>
      <c r="LR155">
        <v>0</v>
      </c>
      <c r="LS155">
        <v>0.12877263581488935</v>
      </c>
      <c r="LT155">
        <v>0</v>
      </c>
    </row>
    <row r="156" spans="1:332">
      <c r="A156" t="str">
        <v>CDM AMS II.G</v>
      </c>
      <c r="B156" t="str">
        <v>AMS II.G. ver. 12</v>
      </c>
      <c r="C156">
        <v>9956</v>
      </c>
      <c r="D156" t="str">
        <v>PoA 9956 CPA38</v>
      </c>
      <c r="E156" t="str">
        <v>MR1</v>
      </c>
      <c r="F156" t="str">
        <v>Domestic (2020)</v>
      </c>
      <c r="G156">
        <v>4</v>
      </c>
      <c r="H156" t="str">
        <v>firewood</v>
      </c>
      <c r="I156">
        <v>4</v>
      </c>
      <c r="J156">
        <v>8.8888888888888892E-2</v>
      </c>
      <c r="K156">
        <v>0</v>
      </c>
      <c r="L156" t="str">
        <v>cdm_imp_firewood</v>
      </c>
      <c r="M156">
        <v>1</v>
      </c>
      <c r="N156" t="str">
        <v>Sub-Saharan Africa</v>
      </c>
      <c r="O156" t="str">
        <v>Uganda</v>
      </c>
      <c r="P156" t="str">
        <v>Uganda tot</v>
      </c>
      <c r="Q156">
        <v>4.9000000000000004</v>
      </c>
      <c r="R156">
        <v>0.82</v>
      </c>
      <c r="S156">
        <v>0</v>
      </c>
      <c r="T156">
        <v>0.35</v>
      </c>
      <c r="U156">
        <v>45</v>
      </c>
      <c r="V156">
        <v>0</v>
      </c>
      <c r="W156">
        <v>25</v>
      </c>
      <c r="X156">
        <v>0</v>
      </c>
      <c r="Y156">
        <v>1125</v>
      </c>
      <c r="Z156">
        <v>1</v>
      </c>
      <c r="AA156">
        <v>0</v>
      </c>
      <c r="AB156">
        <v>0</v>
      </c>
      <c r="AC156">
        <v>0</v>
      </c>
      <c r="AD156">
        <v>0</v>
      </c>
      <c r="AE156">
        <v>0</v>
      </c>
      <c r="AF156">
        <v>0</v>
      </c>
      <c r="AG156">
        <v>0</v>
      </c>
      <c r="AH156">
        <v>0</v>
      </c>
      <c r="AI156">
        <v>0</v>
      </c>
      <c r="AJ156">
        <v>0</v>
      </c>
      <c r="AK156">
        <v>0</v>
      </c>
      <c r="AL156">
        <v>0</v>
      </c>
      <c r="AM156">
        <v>0</v>
      </c>
      <c r="AN156">
        <v>8.3760683760683765</v>
      </c>
      <c r="AO156">
        <v>0</v>
      </c>
      <c r="AP156">
        <v>0</v>
      </c>
      <c r="AQ156">
        <v>0</v>
      </c>
      <c r="AR156">
        <v>0</v>
      </c>
      <c r="AS156">
        <v>0</v>
      </c>
      <c r="AT156">
        <v>0</v>
      </c>
      <c r="AU156">
        <v>0</v>
      </c>
      <c r="AV156">
        <v>0</v>
      </c>
      <c r="AW156">
        <v>0</v>
      </c>
      <c r="AX156">
        <v>0</v>
      </c>
      <c r="AY156">
        <v>0</v>
      </c>
      <c r="AZ156">
        <v>0</v>
      </c>
      <c r="BA156">
        <v>0</v>
      </c>
      <c r="BB156">
        <v>0</v>
      </c>
      <c r="BC156">
        <v>0</v>
      </c>
      <c r="BD156">
        <v>0.1143</v>
      </c>
      <c r="BE156">
        <v>0</v>
      </c>
      <c r="BF156">
        <v>0</v>
      </c>
      <c r="BG156">
        <v>0</v>
      </c>
      <c r="BH156">
        <v>0</v>
      </c>
      <c r="BI156">
        <v>0</v>
      </c>
      <c r="BJ156">
        <v>0</v>
      </c>
      <c r="BK156">
        <v>0</v>
      </c>
      <c r="BL156">
        <v>0</v>
      </c>
      <c r="BM156">
        <v>0</v>
      </c>
      <c r="BN156">
        <v>0</v>
      </c>
      <c r="BO156">
        <v>0</v>
      </c>
      <c r="BP156">
        <v>0</v>
      </c>
      <c r="BQ156">
        <v>0</v>
      </c>
      <c r="BR156">
        <v>1.4999999999999999E-2</v>
      </c>
      <c r="BS156">
        <v>0</v>
      </c>
      <c r="BT156">
        <v>0</v>
      </c>
      <c r="BU156">
        <v>0</v>
      </c>
      <c r="BV156">
        <v>0</v>
      </c>
      <c r="BW156">
        <v>0</v>
      </c>
      <c r="BX156">
        <v>81.599999999999994</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0</v>
      </c>
      <c r="FT156">
        <v>0</v>
      </c>
      <c r="FU156">
        <v>0</v>
      </c>
      <c r="FV156">
        <v>0</v>
      </c>
      <c r="FW156">
        <v>0</v>
      </c>
      <c r="FX156">
        <v>0</v>
      </c>
      <c r="FY156">
        <v>4.3256223015830715</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0.35980000000000001</v>
      </c>
      <c r="GV156">
        <v>0</v>
      </c>
      <c r="GW156">
        <v>0</v>
      </c>
      <c r="GX156">
        <v>0</v>
      </c>
      <c r="GY156">
        <v>0</v>
      </c>
      <c r="GZ156">
        <v>0</v>
      </c>
      <c r="HA156">
        <v>0</v>
      </c>
      <c r="HB156">
        <v>0</v>
      </c>
      <c r="HC156">
        <v>0</v>
      </c>
      <c r="HD156">
        <v>0</v>
      </c>
      <c r="HE156">
        <v>0</v>
      </c>
      <c r="HF156">
        <v>0</v>
      </c>
      <c r="HG156">
        <v>0</v>
      </c>
      <c r="HH156">
        <v>0</v>
      </c>
      <c r="HI156">
        <v>1.4999999999999999E-2</v>
      </c>
      <c r="HJ156">
        <v>0</v>
      </c>
      <c r="HK156">
        <v>0</v>
      </c>
      <c r="HL156">
        <v>0</v>
      </c>
      <c r="HM156">
        <v>0</v>
      </c>
      <c r="HN156">
        <v>0</v>
      </c>
      <c r="HO156">
        <v>81.599999999999994</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1</v>
      </c>
      <c r="LJ156">
        <v>0.46805100182149195</v>
      </c>
      <c r="LK156">
        <v>0</v>
      </c>
      <c r="LL156">
        <v>0</v>
      </c>
      <c r="LM156">
        <v>1</v>
      </c>
      <c r="LN156">
        <v>0.95</v>
      </c>
      <c r="LO156">
        <v>0</v>
      </c>
      <c r="LP156">
        <v>1</v>
      </c>
      <c r="LQ156">
        <v>0.78</v>
      </c>
      <c r="LR156">
        <v>0</v>
      </c>
      <c r="LS156">
        <v>0.12877263581488935</v>
      </c>
      <c r="LT156">
        <v>0</v>
      </c>
    </row>
    <row r="157" spans="1:332">
      <c r="A157" t="str">
        <v>CDM AMS II.G</v>
      </c>
      <c r="B157" t="str">
        <v>AMS II.G. ver. 12</v>
      </c>
      <c r="C157">
        <v>9956</v>
      </c>
      <c r="D157" t="str">
        <v>PoA 9956 CPA37</v>
      </c>
      <c r="E157" t="str">
        <v>MR1</v>
      </c>
      <c r="F157" t="str">
        <v>Domestic (2020)</v>
      </c>
      <c r="G157">
        <v>4</v>
      </c>
      <c r="H157" t="str">
        <v>firewood</v>
      </c>
      <c r="I157">
        <v>4</v>
      </c>
      <c r="J157">
        <v>8.8888888888888892E-2</v>
      </c>
      <c r="K157">
        <v>0</v>
      </c>
      <c r="L157" t="str">
        <v>cdm_imp_firewood</v>
      </c>
      <c r="M157">
        <v>1</v>
      </c>
      <c r="N157" t="str">
        <v>Sub-Saharan Africa</v>
      </c>
      <c r="O157" t="str">
        <v>Uganda</v>
      </c>
      <c r="P157" t="str">
        <v>Uganda tot</v>
      </c>
      <c r="Q157">
        <v>4.9000000000000004</v>
      </c>
      <c r="R157">
        <v>0.82</v>
      </c>
      <c r="S157">
        <v>0</v>
      </c>
      <c r="T157">
        <v>0.35</v>
      </c>
      <c r="U157">
        <v>45</v>
      </c>
      <c r="V157">
        <v>0</v>
      </c>
      <c r="W157">
        <v>25</v>
      </c>
      <c r="X157">
        <v>0</v>
      </c>
      <c r="Y157">
        <v>1125</v>
      </c>
      <c r="Z157">
        <v>1</v>
      </c>
      <c r="AA157">
        <v>0</v>
      </c>
      <c r="AB157">
        <v>0</v>
      </c>
      <c r="AC157">
        <v>0</v>
      </c>
      <c r="AD157">
        <v>0</v>
      </c>
      <c r="AE157">
        <v>0</v>
      </c>
      <c r="AF157">
        <v>0</v>
      </c>
      <c r="AG157">
        <v>0</v>
      </c>
      <c r="AH157">
        <v>0</v>
      </c>
      <c r="AI157">
        <v>0</v>
      </c>
      <c r="AJ157">
        <v>0</v>
      </c>
      <c r="AK157">
        <v>0</v>
      </c>
      <c r="AL157">
        <v>0</v>
      </c>
      <c r="AM157">
        <v>0</v>
      </c>
      <c r="AN157">
        <v>8.3760683760683765</v>
      </c>
      <c r="AO157">
        <v>0</v>
      </c>
      <c r="AP157">
        <v>0</v>
      </c>
      <c r="AQ157">
        <v>0</v>
      </c>
      <c r="AR157">
        <v>0</v>
      </c>
      <c r="AS157">
        <v>0</v>
      </c>
      <c r="AT157">
        <v>0</v>
      </c>
      <c r="AU157">
        <v>0</v>
      </c>
      <c r="AV157">
        <v>0</v>
      </c>
      <c r="AW157">
        <v>0</v>
      </c>
      <c r="AX157">
        <v>0</v>
      </c>
      <c r="AY157">
        <v>0</v>
      </c>
      <c r="AZ157">
        <v>0</v>
      </c>
      <c r="BA157">
        <v>0</v>
      </c>
      <c r="BB157">
        <v>0</v>
      </c>
      <c r="BC157">
        <v>0</v>
      </c>
      <c r="BD157">
        <v>0.1143</v>
      </c>
      <c r="BE157">
        <v>0</v>
      </c>
      <c r="BF157">
        <v>0</v>
      </c>
      <c r="BG157">
        <v>0</v>
      </c>
      <c r="BH157">
        <v>0</v>
      </c>
      <c r="BI157">
        <v>0</v>
      </c>
      <c r="BJ157">
        <v>0</v>
      </c>
      <c r="BK157">
        <v>0</v>
      </c>
      <c r="BL157">
        <v>0</v>
      </c>
      <c r="BM157">
        <v>0</v>
      </c>
      <c r="BN157">
        <v>0</v>
      </c>
      <c r="BO157">
        <v>0</v>
      </c>
      <c r="BP157">
        <v>0</v>
      </c>
      <c r="BQ157">
        <v>0</v>
      </c>
      <c r="BR157">
        <v>1.4999999999999999E-2</v>
      </c>
      <c r="BS157">
        <v>0</v>
      </c>
      <c r="BT157">
        <v>0</v>
      </c>
      <c r="BU157">
        <v>0</v>
      </c>
      <c r="BV157">
        <v>0</v>
      </c>
      <c r="BW157">
        <v>0</v>
      </c>
      <c r="BX157">
        <v>81.599999999999994</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1</v>
      </c>
      <c r="FS157">
        <v>0</v>
      </c>
      <c r="FT157">
        <v>0</v>
      </c>
      <c r="FU157">
        <v>0</v>
      </c>
      <c r="FV157">
        <v>0</v>
      </c>
      <c r="FW157">
        <v>0</v>
      </c>
      <c r="FX157">
        <v>0</v>
      </c>
      <c r="FY157">
        <v>4.3256223015830715</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0.35980000000000001</v>
      </c>
      <c r="GV157">
        <v>0</v>
      </c>
      <c r="GW157">
        <v>0</v>
      </c>
      <c r="GX157">
        <v>0</v>
      </c>
      <c r="GY157">
        <v>0</v>
      </c>
      <c r="GZ157">
        <v>0</v>
      </c>
      <c r="HA157">
        <v>0</v>
      </c>
      <c r="HB157">
        <v>0</v>
      </c>
      <c r="HC157">
        <v>0</v>
      </c>
      <c r="HD157">
        <v>0</v>
      </c>
      <c r="HE157">
        <v>0</v>
      </c>
      <c r="HF157">
        <v>0</v>
      </c>
      <c r="HG157">
        <v>0</v>
      </c>
      <c r="HH157">
        <v>0</v>
      </c>
      <c r="HI157">
        <v>1.4999999999999999E-2</v>
      </c>
      <c r="HJ157">
        <v>0</v>
      </c>
      <c r="HK157">
        <v>0</v>
      </c>
      <c r="HL157">
        <v>0</v>
      </c>
      <c r="HM157">
        <v>0</v>
      </c>
      <c r="HN157">
        <v>0</v>
      </c>
      <c r="HO157">
        <v>81.599999999999994</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1</v>
      </c>
      <c r="LJ157">
        <v>0.46805100182149195</v>
      </c>
      <c r="LK157">
        <v>0</v>
      </c>
      <c r="LL157">
        <v>0</v>
      </c>
      <c r="LM157">
        <v>1</v>
      </c>
      <c r="LN157">
        <v>0.95</v>
      </c>
      <c r="LO157">
        <v>0</v>
      </c>
      <c r="LP157">
        <v>1</v>
      </c>
      <c r="LQ157">
        <v>0.78</v>
      </c>
      <c r="LR157">
        <v>0</v>
      </c>
      <c r="LS157">
        <v>0.12877263581488935</v>
      </c>
      <c r="LT157">
        <v>0</v>
      </c>
    </row>
    <row r="158" spans="1:332">
      <c r="A158" t="str">
        <v>CDM AMS II.G</v>
      </c>
      <c r="B158" t="str">
        <v>AMS II.G. ver. 12</v>
      </c>
      <c r="C158">
        <v>9956</v>
      </c>
      <c r="D158" t="str">
        <v>PoA 9956 CPA36</v>
      </c>
      <c r="E158" t="str">
        <v>MR1</v>
      </c>
      <c r="F158" t="str">
        <v>Domestic (2020)</v>
      </c>
      <c r="G158">
        <v>4</v>
      </c>
      <c r="H158" t="str">
        <v>firewood</v>
      </c>
      <c r="I158">
        <v>4</v>
      </c>
      <c r="J158">
        <v>8.8888888888888892E-2</v>
      </c>
      <c r="K158">
        <v>0</v>
      </c>
      <c r="L158" t="str">
        <v>cdm_imp_firewood</v>
      </c>
      <c r="M158">
        <v>1</v>
      </c>
      <c r="N158" t="str">
        <v>Sub-Saharan Africa</v>
      </c>
      <c r="O158" t="str">
        <v>Uganda</v>
      </c>
      <c r="P158" t="str">
        <v>Uganda tot</v>
      </c>
      <c r="Q158">
        <v>4.9000000000000004</v>
      </c>
      <c r="R158">
        <v>0.82</v>
      </c>
      <c r="S158">
        <v>0</v>
      </c>
      <c r="T158">
        <v>0.35</v>
      </c>
      <c r="U158">
        <v>45</v>
      </c>
      <c r="V158">
        <v>0</v>
      </c>
      <c r="W158">
        <v>25</v>
      </c>
      <c r="X158">
        <v>0</v>
      </c>
      <c r="Y158">
        <v>1125</v>
      </c>
      <c r="Z158">
        <v>1</v>
      </c>
      <c r="AA158">
        <v>0</v>
      </c>
      <c r="AB158">
        <v>0</v>
      </c>
      <c r="AC158">
        <v>0</v>
      </c>
      <c r="AD158">
        <v>0</v>
      </c>
      <c r="AE158">
        <v>0</v>
      </c>
      <c r="AF158">
        <v>0</v>
      </c>
      <c r="AG158">
        <v>0</v>
      </c>
      <c r="AH158">
        <v>0</v>
      </c>
      <c r="AI158">
        <v>0</v>
      </c>
      <c r="AJ158">
        <v>0</v>
      </c>
      <c r="AK158">
        <v>0</v>
      </c>
      <c r="AL158">
        <v>0</v>
      </c>
      <c r="AM158">
        <v>0</v>
      </c>
      <c r="AN158">
        <v>8.3760683760683765</v>
      </c>
      <c r="AO158">
        <v>0</v>
      </c>
      <c r="AP158">
        <v>0</v>
      </c>
      <c r="AQ158">
        <v>0</v>
      </c>
      <c r="AR158">
        <v>0</v>
      </c>
      <c r="AS158">
        <v>0</v>
      </c>
      <c r="AT158">
        <v>0</v>
      </c>
      <c r="AU158">
        <v>0</v>
      </c>
      <c r="AV158">
        <v>0</v>
      </c>
      <c r="AW158">
        <v>0</v>
      </c>
      <c r="AX158">
        <v>0</v>
      </c>
      <c r="AY158">
        <v>0</v>
      </c>
      <c r="AZ158">
        <v>0</v>
      </c>
      <c r="BA158">
        <v>0</v>
      </c>
      <c r="BB158">
        <v>0</v>
      </c>
      <c r="BC158">
        <v>0</v>
      </c>
      <c r="BD158">
        <v>0.1143</v>
      </c>
      <c r="BE158">
        <v>0</v>
      </c>
      <c r="BF158">
        <v>0</v>
      </c>
      <c r="BG158">
        <v>0</v>
      </c>
      <c r="BH158">
        <v>0</v>
      </c>
      <c r="BI158">
        <v>0</v>
      </c>
      <c r="BJ158">
        <v>0</v>
      </c>
      <c r="BK158">
        <v>0</v>
      </c>
      <c r="BL158">
        <v>0</v>
      </c>
      <c r="BM158">
        <v>0</v>
      </c>
      <c r="BN158">
        <v>0</v>
      </c>
      <c r="BO158">
        <v>0</v>
      </c>
      <c r="BP158">
        <v>0</v>
      </c>
      <c r="BQ158">
        <v>0</v>
      </c>
      <c r="BR158">
        <v>1.4999999999999999E-2</v>
      </c>
      <c r="BS158">
        <v>0</v>
      </c>
      <c r="BT158">
        <v>0</v>
      </c>
      <c r="BU158">
        <v>0</v>
      </c>
      <c r="BV158">
        <v>0</v>
      </c>
      <c r="BW158">
        <v>0</v>
      </c>
      <c r="BX158">
        <v>81.599999999999994</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0</v>
      </c>
      <c r="FT158">
        <v>0</v>
      </c>
      <c r="FU158">
        <v>0</v>
      </c>
      <c r="FV158">
        <v>0</v>
      </c>
      <c r="FW158">
        <v>0</v>
      </c>
      <c r="FX158">
        <v>0</v>
      </c>
      <c r="FY158">
        <v>4.3256223015830715</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0.35980000000000001</v>
      </c>
      <c r="GV158">
        <v>0</v>
      </c>
      <c r="GW158">
        <v>0</v>
      </c>
      <c r="GX158">
        <v>0</v>
      </c>
      <c r="GY158">
        <v>0</v>
      </c>
      <c r="GZ158">
        <v>0</v>
      </c>
      <c r="HA158">
        <v>0</v>
      </c>
      <c r="HB158">
        <v>0</v>
      </c>
      <c r="HC158">
        <v>0</v>
      </c>
      <c r="HD158">
        <v>0</v>
      </c>
      <c r="HE158">
        <v>0</v>
      </c>
      <c r="HF158">
        <v>0</v>
      </c>
      <c r="HG158">
        <v>0</v>
      </c>
      <c r="HH158">
        <v>0</v>
      </c>
      <c r="HI158">
        <v>1.4999999999999999E-2</v>
      </c>
      <c r="HJ158">
        <v>0</v>
      </c>
      <c r="HK158">
        <v>0</v>
      </c>
      <c r="HL158">
        <v>0</v>
      </c>
      <c r="HM158">
        <v>0</v>
      </c>
      <c r="HN158">
        <v>0</v>
      </c>
      <c r="HO158">
        <v>81.599999999999994</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1</v>
      </c>
      <c r="LJ158">
        <v>0.46805100182149195</v>
      </c>
      <c r="LK158">
        <v>0</v>
      </c>
      <c r="LL158">
        <v>0</v>
      </c>
      <c r="LM158">
        <v>1</v>
      </c>
      <c r="LN158">
        <v>0.95</v>
      </c>
      <c r="LO158">
        <v>0</v>
      </c>
      <c r="LP158">
        <v>1</v>
      </c>
      <c r="LQ158">
        <v>0.78</v>
      </c>
      <c r="LR158">
        <v>0</v>
      </c>
      <c r="LS158">
        <v>0.12877263581488935</v>
      </c>
      <c r="LT158">
        <v>0</v>
      </c>
    </row>
    <row r="159" spans="1:332">
      <c r="A159" t="str">
        <v>CDM AMS II.G</v>
      </c>
      <c r="B159" t="str">
        <v>AMS II.G. ver. 12</v>
      </c>
      <c r="C159">
        <v>9956</v>
      </c>
      <c r="D159" t="str">
        <v>PoA 9956 CPA35</v>
      </c>
      <c r="E159" t="str">
        <v>MR1</v>
      </c>
      <c r="F159" t="str">
        <v>Domestic (2020)</v>
      </c>
      <c r="G159">
        <v>4</v>
      </c>
      <c r="H159" t="str">
        <v>firewood</v>
      </c>
      <c r="I159">
        <v>4</v>
      </c>
      <c r="J159">
        <v>8.8888888888888892E-2</v>
      </c>
      <c r="K159">
        <v>0</v>
      </c>
      <c r="L159" t="str">
        <v>cdm_imp_firewood</v>
      </c>
      <c r="M159">
        <v>1</v>
      </c>
      <c r="N159" t="str">
        <v>Sub-Saharan Africa</v>
      </c>
      <c r="O159" t="str">
        <v>Uganda</v>
      </c>
      <c r="P159" t="str">
        <v>Uganda tot</v>
      </c>
      <c r="Q159">
        <v>4.9000000000000004</v>
      </c>
      <c r="R159">
        <v>0.82</v>
      </c>
      <c r="S159">
        <v>0</v>
      </c>
      <c r="T159">
        <v>0.35</v>
      </c>
      <c r="U159">
        <v>45</v>
      </c>
      <c r="V159">
        <v>0</v>
      </c>
      <c r="W159">
        <v>25</v>
      </c>
      <c r="X159">
        <v>0</v>
      </c>
      <c r="Y159">
        <v>1125</v>
      </c>
      <c r="Z159">
        <v>1</v>
      </c>
      <c r="AA159">
        <v>0</v>
      </c>
      <c r="AB159">
        <v>0</v>
      </c>
      <c r="AC159">
        <v>0</v>
      </c>
      <c r="AD159">
        <v>0</v>
      </c>
      <c r="AE159">
        <v>0</v>
      </c>
      <c r="AF159">
        <v>0</v>
      </c>
      <c r="AG159">
        <v>0</v>
      </c>
      <c r="AH159">
        <v>0</v>
      </c>
      <c r="AI159">
        <v>0</v>
      </c>
      <c r="AJ159">
        <v>0</v>
      </c>
      <c r="AK159">
        <v>0</v>
      </c>
      <c r="AL159">
        <v>0</v>
      </c>
      <c r="AM159">
        <v>0</v>
      </c>
      <c r="AN159">
        <v>8.3760683760683765</v>
      </c>
      <c r="AO159">
        <v>0</v>
      </c>
      <c r="AP159">
        <v>0</v>
      </c>
      <c r="AQ159">
        <v>0</v>
      </c>
      <c r="AR159">
        <v>0</v>
      </c>
      <c r="AS159">
        <v>0</v>
      </c>
      <c r="AT159">
        <v>0</v>
      </c>
      <c r="AU159">
        <v>0</v>
      </c>
      <c r="AV159">
        <v>0</v>
      </c>
      <c r="AW159">
        <v>0</v>
      </c>
      <c r="AX159">
        <v>0</v>
      </c>
      <c r="AY159">
        <v>0</v>
      </c>
      <c r="AZ159">
        <v>0</v>
      </c>
      <c r="BA159">
        <v>0</v>
      </c>
      <c r="BB159">
        <v>0</v>
      </c>
      <c r="BC159">
        <v>0</v>
      </c>
      <c r="BD159">
        <v>0.1143</v>
      </c>
      <c r="BE159">
        <v>0</v>
      </c>
      <c r="BF159">
        <v>0</v>
      </c>
      <c r="BG159">
        <v>0</v>
      </c>
      <c r="BH159">
        <v>0</v>
      </c>
      <c r="BI159">
        <v>0</v>
      </c>
      <c r="BJ159">
        <v>0</v>
      </c>
      <c r="BK159">
        <v>0</v>
      </c>
      <c r="BL159">
        <v>0</v>
      </c>
      <c r="BM159">
        <v>0</v>
      </c>
      <c r="BN159">
        <v>0</v>
      </c>
      <c r="BO159">
        <v>0</v>
      </c>
      <c r="BP159">
        <v>0</v>
      </c>
      <c r="BQ159">
        <v>0</v>
      </c>
      <c r="BR159">
        <v>1.4999999999999999E-2</v>
      </c>
      <c r="BS159">
        <v>0</v>
      </c>
      <c r="BT159">
        <v>0</v>
      </c>
      <c r="BU159">
        <v>0</v>
      </c>
      <c r="BV159">
        <v>0</v>
      </c>
      <c r="BW159">
        <v>0</v>
      </c>
      <c r="BX159">
        <v>81.599999999999994</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1</v>
      </c>
      <c r="FS159">
        <v>0</v>
      </c>
      <c r="FT159">
        <v>0</v>
      </c>
      <c r="FU159">
        <v>0</v>
      </c>
      <c r="FV159">
        <v>0</v>
      </c>
      <c r="FW159">
        <v>0</v>
      </c>
      <c r="FX159">
        <v>0</v>
      </c>
      <c r="FY159">
        <v>4.3256223015830715</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0.35980000000000001</v>
      </c>
      <c r="GV159">
        <v>0</v>
      </c>
      <c r="GW159">
        <v>0</v>
      </c>
      <c r="GX159">
        <v>0</v>
      </c>
      <c r="GY159">
        <v>0</v>
      </c>
      <c r="GZ159">
        <v>0</v>
      </c>
      <c r="HA159">
        <v>0</v>
      </c>
      <c r="HB159">
        <v>0</v>
      </c>
      <c r="HC159">
        <v>0</v>
      </c>
      <c r="HD159">
        <v>0</v>
      </c>
      <c r="HE159">
        <v>0</v>
      </c>
      <c r="HF159">
        <v>0</v>
      </c>
      <c r="HG159">
        <v>0</v>
      </c>
      <c r="HH159">
        <v>0</v>
      </c>
      <c r="HI159">
        <v>1.4999999999999999E-2</v>
      </c>
      <c r="HJ159">
        <v>0</v>
      </c>
      <c r="HK159">
        <v>0</v>
      </c>
      <c r="HL159">
        <v>0</v>
      </c>
      <c r="HM159">
        <v>0</v>
      </c>
      <c r="HN159">
        <v>0</v>
      </c>
      <c r="HO159">
        <v>81.599999999999994</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1</v>
      </c>
      <c r="LJ159">
        <v>0.46805100182149195</v>
      </c>
      <c r="LK159">
        <v>0</v>
      </c>
      <c r="LL159">
        <v>0</v>
      </c>
      <c r="LM159">
        <v>1</v>
      </c>
      <c r="LN159">
        <v>0.95</v>
      </c>
      <c r="LO159">
        <v>0</v>
      </c>
      <c r="LP159">
        <v>1</v>
      </c>
      <c r="LQ159">
        <v>0.78</v>
      </c>
      <c r="LR159">
        <v>0</v>
      </c>
      <c r="LS159">
        <v>0.12877263581488935</v>
      </c>
      <c r="LT159">
        <v>0</v>
      </c>
    </row>
    <row r="160" spans="1:332">
      <c r="A160" t="str">
        <v>CDM AMS II.G</v>
      </c>
      <c r="B160" t="str">
        <v>AMS II.G. ver. 12</v>
      </c>
      <c r="C160">
        <v>9956</v>
      </c>
      <c r="D160" t="str">
        <v>PoA 9956 CPA34</v>
      </c>
      <c r="E160" t="str">
        <v>MR1</v>
      </c>
      <c r="F160" t="str">
        <v>Domestic (2020)</v>
      </c>
      <c r="G160">
        <v>4</v>
      </c>
      <c r="H160" t="str">
        <v>firewood</v>
      </c>
      <c r="I160">
        <v>4</v>
      </c>
      <c r="J160">
        <v>8.8888888888888892E-2</v>
      </c>
      <c r="K160">
        <v>0</v>
      </c>
      <c r="L160" t="str">
        <v>cdm_imp_firewood</v>
      </c>
      <c r="M160">
        <v>1</v>
      </c>
      <c r="N160" t="str">
        <v>Sub-Saharan Africa</v>
      </c>
      <c r="O160" t="str">
        <v>Uganda</v>
      </c>
      <c r="P160" t="str">
        <v>Uganda tot</v>
      </c>
      <c r="Q160">
        <v>4.9000000000000004</v>
      </c>
      <c r="R160">
        <v>0.82</v>
      </c>
      <c r="S160">
        <v>0</v>
      </c>
      <c r="T160">
        <v>0.35</v>
      </c>
      <c r="U160">
        <v>45</v>
      </c>
      <c r="V160">
        <v>0</v>
      </c>
      <c r="W160">
        <v>25</v>
      </c>
      <c r="X160">
        <v>0</v>
      </c>
      <c r="Y160">
        <v>1125</v>
      </c>
      <c r="Z160">
        <v>1</v>
      </c>
      <c r="AA160">
        <v>0</v>
      </c>
      <c r="AB160">
        <v>0</v>
      </c>
      <c r="AC160">
        <v>0</v>
      </c>
      <c r="AD160">
        <v>0</v>
      </c>
      <c r="AE160">
        <v>0</v>
      </c>
      <c r="AF160">
        <v>0</v>
      </c>
      <c r="AG160">
        <v>0</v>
      </c>
      <c r="AH160">
        <v>0</v>
      </c>
      <c r="AI160">
        <v>0</v>
      </c>
      <c r="AJ160">
        <v>0</v>
      </c>
      <c r="AK160">
        <v>0</v>
      </c>
      <c r="AL160">
        <v>0</v>
      </c>
      <c r="AM160">
        <v>0</v>
      </c>
      <c r="AN160">
        <v>8.3760683760683765</v>
      </c>
      <c r="AO160">
        <v>0</v>
      </c>
      <c r="AP160">
        <v>0</v>
      </c>
      <c r="AQ160">
        <v>0</v>
      </c>
      <c r="AR160">
        <v>0</v>
      </c>
      <c r="AS160">
        <v>0</v>
      </c>
      <c r="AT160">
        <v>0</v>
      </c>
      <c r="AU160">
        <v>0</v>
      </c>
      <c r="AV160">
        <v>0</v>
      </c>
      <c r="AW160">
        <v>0</v>
      </c>
      <c r="AX160">
        <v>0</v>
      </c>
      <c r="AY160">
        <v>0</v>
      </c>
      <c r="AZ160">
        <v>0</v>
      </c>
      <c r="BA160">
        <v>0</v>
      </c>
      <c r="BB160">
        <v>0</v>
      </c>
      <c r="BC160">
        <v>0</v>
      </c>
      <c r="BD160">
        <v>0.1143</v>
      </c>
      <c r="BE160">
        <v>0</v>
      </c>
      <c r="BF160">
        <v>0</v>
      </c>
      <c r="BG160">
        <v>0</v>
      </c>
      <c r="BH160">
        <v>0</v>
      </c>
      <c r="BI160">
        <v>0</v>
      </c>
      <c r="BJ160">
        <v>0</v>
      </c>
      <c r="BK160">
        <v>0</v>
      </c>
      <c r="BL160">
        <v>0</v>
      </c>
      <c r="BM160">
        <v>0</v>
      </c>
      <c r="BN160">
        <v>0</v>
      </c>
      <c r="BO160">
        <v>0</v>
      </c>
      <c r="BP160">
        <v>0</v>
      </c>
      <c r="BQ160">
        <v>0</v>
      </c>
      <c r="BR160">
        <v>1.4999999999999999E-2</v>
      </c>
      <c r="BS160">
        <v>0</v>
      </c>
      <c r="BT160">
        <v>0</v>
      </c>
      <c r="BU160">
        <v>0</v>
      </c>
      <c r="BV160">
        <v>0</v>
      </c>
      <c r="BW160">
        <v>0</v>
      </c>
      <c r="BX160">
        <v>81.599999999999994</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1</v>
      </c>
      <c r="FS160">
        <v>0</v>
      </c>
      <c r="FT160">
        <v>0</v>
      </c>
      <c r="FU160">
        <v>0</v>
      </c>
      <c r="FV160">
        <v>0</v>
      </c>
      <c r="FW160">
        <v>0</v>
      </c>
      <c r="FX160">
        <v>0</v>
      </c>
      <c r="FY160">
        <v>4.3256223015830715</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0.35980000000000001</v>
      </c>
      <c r="GV160">
        <v>0</v>
      </c>
      <c r="GW160">
        <v>0</v>
      </c>
      <c r="GX160">
        <v>0</v>
      </c>
      <c r="GY160">
        <v>0</v>
      </c>
      <c r="GZ160">
        <v>0</v>
      </c>
      <c r="HA160">
        <v>0</v>
      </c>
      <c r="HB160">
        <v>0</v>
      </c>
      <c r="HC160">
        <v>0</v>
      </c>
      <c r="HD160">
        <v>0</v>
      </c>
      <c r="HE160">
        <v>0</v>
      </c>
      <c r="HF160">
        <v>0</v>
      </c>
      <c r="HG160">
        <v>0</v>
      </c>
      <c r="HH160">
        <v>0</v>
      </c>
      <c r="HI160">
        <v>1.4999999999999999E-2</v>
      </c>
      <c r="HJ160">
        <v>0</v>
      </c>
      <c r="HK160">
        <v>0</v>
      </c>
      <c r="HL160">
        <v>0</v>
      </c>
      <c r="HM160">
        <v>0</v>
      </c>
      <c r="HN160">
        <v>0</v>
      </c>
      <c r="HO160">
        <v>81.599999999999994</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1</v>
      </c>
      <c r="LJ160">
        <v>0.46805100182149195</v>
      </c>
      <c r="LK160">
        <v>0</v>
      </c>
      <c r="LL160">
        <v>0</v>
      </c>
      <c r="LM160">
        <v>1</v>
      </c>
      <c r="LN160">
        <v>0.95</v>
      </c>
      <c r="LO160">
        <v>0</v>
      </c>
      <c r="LP160">
        <v>1</v>
      </c>
      <c r="LQ160">
        <v>0.78</v>
      </c>
      <c r="LR160">
        <v>0</v>
      </c>
      <c r="LS160">
        <v>0.12877263581488935</v>
      </c>
      <c r="LT160">
        <v>0</v>
      </c>
    </row>
    <row r="161" spans="1:332">
      <c r="A161" t="str">
        <v>CDM AMS II.G</v>
      </c>
      <c r="B161" t="str">
        <v>AMS II.G. ver. 12</v>
      </c>
      <c r="C161">
        <v>9956</v>
      </c>
      <c r="D161" t="str">
        <v>PoA 9956 CPA33</v>
      </c>
      <c r="E161" t="str">
        <v>MR1</v>
      </c>
      <c r="F161" t="str">
        <v>Domestic (2020)</v>
      </c>
      <c r="G161">
        <v>12</v>
      </c>
      <c r="H161" t="str">
        <v>firewood</v>
      </c>
      <c r="I161">
        <v>12</v>
      </c>
      <c r="J161">
        <v>1.2E-2</v>
      </c>
      <c r="K161">
        <v>0</v>
      </c>
      <c r="L161" t="str">
        <v>cdm_imp_firewood</v>
      </c>
      <c r="M161">
        <v>1</v>
      </c>
      <c r="N161" t="str">
        <v>Sub-Saharan Africa</v>
      </c>
      <c r="O161" t="str">
        <v>Uganda</v>
      </c>
      <c r="P161" t="str">
        <v>Uganda tot</v>
      </c>
      <c r="Q161">
        <v>4.9000000000000004</v>
      </c>
      <c r="R161">
        <v>0.82</v>
      </c>
      <c r="S161">
        <v>0</v>
      </c>
      <c r="T161">
        <v>0.35</v>
      </c>
      <c r="U161">
        <v>1000</v>
      </c>
      <c r="V161">
        <v>0</v>
      </c>
      <c r="W161">
        <v>25</v>
      </c>
      <c r="X161">
        <v>0</v>
      </c>
      <c r="Y161">
        <v>25000</v>
      </c>
      <c r="Z161">
        <v>1</v>
      </c>
      <c r="AA161">
        <v>0</v>
      </c>
      <c r="AB161">
        <v>0</v>
      </c>
      <c r="AC161">
        <v>0</v>
      </c>
      <c r="AD161">
        <v>0</v>
      </c>
      <c r="AE161">
        <v>0</v>
      </c>
      <c r="AF161">
        <v>0</v>
      </c>
      <c r="AG161">
        <v>0</v>
      </c>
      <c r="AH161">
        <v>0</v>
      </c>
      <c r="AI161">
        <v>0</v>
      </c>
      <c r="AJ161">
        <v>0</v>
      </c>
      <c r="AK161">
        <v>0</v>
      </c>
      <c r="AL161">
        <v>0</v>
      </c>
      <c r="AM161">
        <v>0</v>
      </c>
      <c r="AN161">
        <v>8.3760683760683765</v>
      </c>
      <c r="AO161">
        <v>0</v>
      </c>
      <c r="AP161">
        <v>0</v>
      </c>
      <c r="AQ161">
        <v>0</v>
      </c>
      <c r="AR161">
        <v>0</v>
      </c>
      <c r="AS161">
        <v>0</v>
      </c>
      <c r="AT161">
        <v>0</v>
      </c>
      <c r="AU161">
        <v>0</v>
      </c>
      <c r="AV161">
        <v>0</v>
      </c>
      <c r="AW161">
        <v>0</v>
      </c>
      <c r="AX161">
        <v>0</v>
      </c>
      <c r="AY161">
        <v>0</v>
      </c>
      <c r="AZ161">
        <v>0</v>
      </c>
      <c r="BA161">
        <v>0</v>
      </c>
      <c r="BB161">
        <v>0</v>
      </c>
      <c r="BC161">
        <v>0</v>
      </c>
      <c r="BD161">
        <v>0.1143</v>
      </c>
      <c r="BE161">
        <v>0</v>
      </c>
      <c r="BF161">
        <v>0</v>
      </c>
      <c r="BG161">
        <v>0</v>
      </c>
      <c r="BH161">
        <v>0</v>
      </c>
      <c r="BI161">
        <v>0</v>
      </c>
      <c r="BJ161">
        <v>0</v>
      </c>
      <c r="BK161">
        <v>0</v>
      </c>
      <c r="BL161">
        <v>0</v>
      </c>
      <c r="BM161">
        <v>0</v>
      </c>
      <c r="BN161">
        <v>0</v>
      </c>
      <c r="BO161">
        <v>0</v>
      </c>
      <c r="BP161">
        <v>0</v>
      </c>
      <c r="BQ161">
        <v>0</v>
      </c>
      <c r="BR161">
        <v>1.4999999999999999E-2</v>
      </c>
      <c r="BS161">
        <v>0</v>
      </c>
      <c r="BT161">
        <v>0</v>
      </c>
      <c r="BU161">
        <v>0</v>
      </c>
      <c r="BV161">
        <v>0</v>
      </c>
      <c r="BW161">
        <v>0</v>
      </c>
      <c r="BX161">
        <v>81.599999999999994</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0</v>
      </c>
      <c r="FX161">
        <v>0</v>
      </c>
      <c r="FY161">
        <v>4.3256223015830715</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0.35980000000000001</v>
      </c>
      <c r="GV161">
        <v>0</v>
      </c>
      <c r="GW161">
        <v>0</v>
      </c>
      <c r="GX161">
        <v>0</v>
      </c>
      <c r="GY161">
        <v>0</v>
      </c>
      <c r="GZ161">
        <v>0</v>
      </c>
      <c r="HA161">
        <v>0</v>
      </c>
      <c r="HB161">
        <v>0</v>
      </c>
      <c r="HC161">
        <v>0</v>
      </c>
      <c r="HD161">
        <v>0</v>
      </c>
      <c r="HE161">
        <v>0</v>
      </c>
      <c r="HF161">
        <v>0</v>
      </c>
      <c r="HG161">
        <v>0</v>
      </c>
      <c r="HH161">
        <v>0</v>
      </c>
      <c r="HI161">
        <v>1.4999999999999999E-2</v>
      </c>
      <c r="HJ161">
        <v>0</v>
      </c>
      <c r="HK161">
        <v>0</v>
      </c>
      <c r="HL161">
        <v>0</v>
      </c>
      <c r="HM161">
        <v>0</v>
      </c>
      <c r="HN161">
        <v>0</v>
      </c>
      <c r="HO161">
        <v>81.599999999999994</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1</v>
      </c>
      <c r="LJ161">
        <v>6.3067213114753995E-2</v>
      </c>
      <c r="LK161">
        <v>0</v>
      </c>
      <c r="LL161">
        <v>0</v>
      </c>
      <c r="LM161">
        <v>1</v>
      </c>
      <c r="LN161">
        <v>0.95</v>
      </c>
      <c r="LO161">
        <v>0</v>
      </c>
      <c r="LP161">
        <v>1</v>
      </c>
      <c r="LQ161">
        <v>0.78</v>
      </c>
      <c r="LR161">
        <v>0</v>
      </c>
      <c r="LS161">
        <v>0.12877263581488935</v>
      </c>
      <c r="LT161">
        <v>0</v>
      </c>
    </row>
    <row r="162" spans="1:332">
      <c r="A162" t="str">
        <v>CDM AMS II.G</v>
      </c>
      <c r="B162" t="str">
        <v>AMS II.G. ver. 12</v>
      </c>
      <c r="C162">
        <v>9956</v>
      </c>
      <c r="D162" t="str">
        <v>PoA 9956 CPA32</v>
      </c>
      <c r="E162" t="str">
        <v>MR1</v>
      </c>
      <c r="F162" t="str">
        <v>Domestic (2020)</v>
      </c>
      <c r="G162">
        <v>24</v>
      </c>
      <c r="H162" t="str">
        <v>firewood</v>
      </c>
      <c r="I162">
        <v>24</v>
      </c>
      <c r="J162">
        <v>2.4E-2</v>
      </c>
      <c r="K162">
        <v>0</v>
      </c>
      <c r="L162" t="str">
        <v>cdm_imp_firewood</v>
      </c>
      <c r="M162">
        <v>1</v>
      </c>
      <c r="N162" t="str">
        <v>Sub-Saharan Africa</v>
      </c>
      <c r="O162" t="str">
        <v>Uganda</v>
      </c>
      <c r="P162" t="str">
        <v>Uganda tot</v>
      </c>
      <c r="Q162">
        <v>4.9000000000000004</v>
      </c>
      <c r="R162">
        <v>0.82</v>
      </c>
      <c r="S162">
        <v>0</v>
      </c>
      <c r="T162">
        <v>0.35</v>
      </c>
      <c r="U162">
        <v>1000</v>
      </c>
      <c r="V162">
        <v>0</v>
      </c>
      <c r="W162">
        <v>25</v>
      </c>
      <c r="X162">
        <v>0</v>
      </c>
      <c r="Y162">
        <v>25000</v>
      </c>
      <c r="Z162">
        <v>1</v>
      </c>
      <c r="AA162">
        <v>0</v>
      </c>
      <c r="AB162">
        <v>0</v>
      </c>
      <c r="AC162">
        <v>0</v>
      </c>
      <c r="AD162">
        <v>0</v>
      </c>
      <c r="AE162">
        <v>0</v>
      </c>
      <c r="AF162">
        <v>0</v>
      </c>
      <c r="AG162">
        <v>0</v>
      </c>
      <c r="AH162">
        <v>0</v>
      </c>
      <c r="AI162">
        <v>0</v>
      </c>
      <c r="AJ162">
        <v>0</v>
      </c>
      <c r="AK162">
        <v>0</v>
      </c>
      <c r="AL162">
        <v>0</v>
      </c>
      <c r="AM162">
        <v>0</v>
      </c>
      <c r="AN162">
        <v>8.3760683760683765</v>
      </c>
      <c r="AO162">
        <v>0</v>
      </c>
      <c r="AP162">
        <v>0</v>
      </c>
      <c r="AQ162">
        <v>0</v>
      </c>
      <c r="AR162">
        <v>0</v>
      </c>
      <c r="AS162">
        <v>0</v>
      </c>
      <c r="AT162">
        <v>0</v>
      </c>
      <c r="AU162">
        <v>0</v>
      </c>
      <c r="AV162">
        <v>0</v>
      </c>
      <c r="AW162">
        <v>0</v>
      </c>
      <c r="AX162">
        <v>0</v>
      </c>
      <c r="AY162">
        <v>0</v>
      </c>
      <c r="AZ162">
        <v>0</v>
      </c>
      <c r="BA162">
        <v>0</v>
      </c>
      <c r="BB162">
        <v>0</v>
      </c>
      <c r="BC162">
        <v>0</v>
      </c>
      <c r="BD162">
        <v>0.1143</v>
      </c>
      <c r="BE162">
        <v>0</v>
      </c>
      <c r="BF162">
        <v>0</v>
      </c>
      <c r="BG162">
        <v>0</v>
      </c>
      <c r="BH162">
        <v>0</v>
      </c>
      <c r="BI162">
        <v>0</v>
      </c>
      <c r="BJ162">
        <v>0</v>
      </c>
      <c r="BK162">
        <v>0</v>
      </c>
      <c r="BL162">
        <v>0</v>
      </c>
      <c r="BM162">
        <v>0</v>
      </c>
      <c r="BN162">
        <v>0</v>
      </c>
      <c r="BO162">
        <v>0</v>
      </c>
      <c r="BP162">
        <v>0</v>
      </c>
      <c r="BQ162">
        <v>0</v>
      </c>
      <c r="BR162">
        <v>1.4999999999999999E-2</v>
      </c>
      <c r="BS162">
        <v>0</v>
      </c>
      <c r="BT162">
        <v>0</v>
      </c>
      <c r="BU162">
        <v>0</v>
      </c>
      <c r="BV162">
        <v>0</v>
      </c>
      <c r="BW162">
        <v>0</v>
      </c>
      <c r="BX162">
        <v>81.599999999999994</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1</v>
      </c>
      <c r="FS162">
        <v>0</v>
      </c>
      <c r="FT162">
        <v>0</v>
      </c>
      <c r="FU162">
        <v>0</v>
      </c>
      <c r="FV162">
        <v>0</v>
      </c>
      <c r="FW162">
        <v>0</v>
      </c>
      <c r="FX162">
        <v>0</v>
      </c>
      <c r="FY162">
        <v>4.3256223015830715</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0.35980000000000001</v>
      </c>
      <c r="GV162">
        <v>0</v>
      </c>
      <c r="GW162">
        <v>0</v>
      </c>
      <c r="GX162">
        <v>0</v>
      </c>
      <c r="GY162">
        <v>0</v>
      </c>
      <c r="GZ162">
        <v>0</v>
      </c>
      <c r="HA162">
        <v>0</v>
      </c>
      <c r="HB162">
        <v>0</v>
      </c>
      <c r="HC162">
        <v>0</v>
      </c>
      <c r="HD162">
        <v>0</v>
      </c>
      <c r="HE162">
        <v>0</v>
      </c>
      <c r="HF162">
        <v>0</v>
      </c>
      <c r="HG162">
        <v>0</v>
      </c>
      <c r="HH162">
        <v>0</v>
      </c>
      <c r="HI162">
        <v>1.4999999999999999E-2</v>
      </c>
      <c r="HJ162">
        <v>0</v>
      </c>
      <c r="HK162">
        <v>0</v>
      </c>
      <c r="HL162">
        <v>0</v>
      </c>
      <c r="HM162">
        <v>0</v>
      </c>
      <c r="HN162">
        <v>0</v>
      </c>
      <c r="HO162">
        <v>81.599999999999994</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1</v>
      </c>
      <c r="LJ162">
        <v>0.1293655737704916</v>
      </c>
      <c r="LK162">
        <v>0</v>
      </c>
      <c r="LL162">
        <v>0</v>
      </c>
      <c r="LM162">
        <v>1</v>
      </c>
      <c r="LN162">
        <v>0.95</v>
      </c>
      <c r="LO162">
        <v>0</v>
      </c>
      <c r="LP162">
        <v>1</v>
      </c>
      <c r="LQ162">
        <v>0.78</v>
      </c>
      <c r="LR162">
        <v>0</v>
      </c>
      <c r="LS162">
        <v>0.12877263581488935</v>
      </c>
      <c r="LT162">
        <v>0</v>
      </c>
    </row>
    <row r="163" spans="1:332">
      <c r="A163" t="str">
        <v>CDM AMS II.G</v>
      </c>
      <c r="B163" t="str">
        <v>AMS II.G. ver. 12</v>
      </c>
      <c r="C163">
        <v>9956</v>
      </c>
      <c r="D163" t="str">
        <v>PoA 9956 CPA31</v>
      </c>
      <c r="E163" t="str">
        <v>MR1</v>
      </c>
      <c r="F163" t="str">
        <v>Domestic (2020)</v>
      </c>
      <c r="G163">
        <v>45</v>
      </c>
      <c r="H163" t="str">
        <v>firewood</v>
      </c>
      <c r="I163">
        <v>45</v>
      </c>
      <c r="J163">
        <v>4.4999999999999998E-2</v>
      </c>
      <c r="K163">
        <v>0</v>
      </c>
      <c r="L163" t="str">
        <v>cdm_imp_firewood</v>
      </c>
      <c r="M163">
        <v>1</v>
      </c>
      <c r="N163" t="str">
        <v>Sub-Saharan Africa</v>
      </c>
      <c r="O163" t="str">
        <v>Uganda</v>
      </c>
      <c r="P163" t="str">
        <v>Uganda tot</v>
      </c>
      <c r="Q163">
        <v>4.9000000000000004</v>
      </c>
      <c r="R163">
        <v>0.82</v>
      </c>
      <c r="S163">
        <v>0</v>
      </c>
      <c r="T163">
        <v>0.35</v>
      </c>
      <c r="U163">
        <v>1000</v>
      </c>
      <c r="V163">
        <v>0</v>
      </c>
      <c r="W163">
        <v>25</v>
      </c>
      <c r="X163">
        <v>0</v>
      </c>
      <c r="Y163">
        <v>25000</v>
      </c>
      <c r="Z163">
        <v>1</v>
      </c>
      <c r="AA163">
        <v>0</v>
      </c>
      <c r="AB163">
        <v>0</v>
      </c>
      <c r="AC163">
        <v>0</v>
      </c>
      <c r="AD163">
        <v>0</v>
      </c>
      <c r="AE163">
        <v>0</v>
      </c>
      <c r="AF163">
        <v>0</v>
      </c>
      <c r="AG163">
        <v>0</v>
      </c>
      <c r="AH163">
        <v>0</v>
      </c>
      <c r="AI163">
        <v>0</v>
      </c>
      <c r="AJ163">
        <v>0</v>
      </c>
      <c r="AK163">
        <v>0</v>
      </c>
      <c r="AL163">
        <v>0</v>
      </c>
      <c r="AM163">
        <v>0</v>
      </c>
      <c r="AN163">
        <v>8.3760683760683765</v>
      </c>
      <c r="AO163">
        <v>0</v>
      </c>
      <c r="AP163">
        <v>0</v>
      </c>
      <c r="AQ163">
        <v>0</v>
      </c>
      <c r="AR163">
        <v>0</v>
      </c>
      <c r="AS163">
        <v>0</v>
      </c>
      <c r="AT163">
        <v>0</v>
      </c>
      <c r="AU163">
        <v>0</v>
      </c>
      <c r="AV163">
        <v>0</v>
      </c>
      <c r="AW163">
        <v>0</v>
      </c>
      <c r="AX163">
        <v>0</v>
      </c>
      <c r="AY163">
        <v>0</v>
      </c>
      <c r="AZ163">
        <v>0</v>
      </c>
      <c r="BA163">
        <v>0</v>
      </c>
      <c r="BB163">
        <v>0</v>
      </c>
      <c r="BC163">
        <v>0</v>
      </c>
      <c r="BD163">
        <v>0.1143</v>
      </c>
      <c r="BE163">
        <v>0</v>
      </c>
      <c r="BF163">
        <v>0</v>
      </c>
      <c r="BG163">
        <v>0</v>
      </c>
      <c r="BH163">
        <v>0</v>
      </c>
      <c r="BI163">
        <v>0</v>
      </c>
      <c r="BJ163">
        <v>0</v>
      </c>
      <c r="BK163">
        <v>0</v>
      </c>
      <c r="BL163">
        <v>0</v>
      </c>
      <c r="BM163">
        <v>0</v>
      </c>
      <c r="BN163">
        <v>0</v>
      </c>
      <c r="BO163">
        <v>0</v>
      </c>
      <c r="BP163">
        <v>0</v>
      </c>
      <c r="BQ163">
        <v>0</v>
      </c>
      <c r="BR163">
        <v>1.4999999999999999E-2</v>
      </c>
      <c r="BS163">
        <v>0</v>
      </c>
      <c r="BT163">
        <v>0</v>
      </c>
      <c r="BU163">
        <v>0</v>
      </c>
      <c r="BV163">
        <v>0</v>
      </c>
      <c r="BW163">
        <v>0</v>
      </c>
      <c r="BX163">
        <v>81.599999999999994</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1</v>
      </c>
      <c r="FS163">
        <v>0</v>
      </c>
      <c r="FT163">
        <v>0</v>
      </c>
      <c r="FU163">
        <v>0</v>
      </c>
      <c r="FV163">
        <v>0</v>
      </c>
      <c r="FW163">
        <v>0</v>
      </c>
      <c r="FX163">
        <v>0</v>
      </c>
      <c r="FY163">
        <v>4.3256223015830715</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0.35980000000000001</v>
      </c>
      <c r="GV163">
        <v>0</v>
      </c>
      <c r="GW163">
        <v>0</v>
      </c>
      <c r="GX163">
        <v>0</v>
      </c>
      <c r="GY163">
        <v>0</v>
      </c>
      <c r="GZ163">
        <v>0</v>
      </c>
      <c r="HA163">
        <v>0</v>
      </c>
      <c r="HB163">
        <v>0</v>
      </c>
      <c r="HC163">
        <v>0</v>
      </c>
      <c r="HD163">
        <v>0</v>
      </c>
      <c r="HE163">
        <v>0</v>
      </c>
      <c r="HF163">
        <v>0</v>
      </c>
      <c r="HG163">
        <v>0</v>
      </c>
      <c r="HH163">
        <v>0</v>
      </c>
      <c r="HI163">
        <v>1.4999999999999999E-2</v>
      </c>
      <c r="HJ163">
        <v>0</v>
      </c>
      <c r="HK163">
        <v>0</v>
      </c>
      <c r="HL163">
        <v>0</v>
      </c>
      <c r="HM163">
        <v>0</v>
      </c>
      <c r="HN163">
        <v>0</v>
      </c>
      <c r="HO163">
        <v>81.599999999999994</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1</v>
      </c>
      <c r="LJ163">
        <v>0.2339590163934428</v>
      </c>
      <c r="LK163">
        <v>0</v>
      </c>
      <c r="LL163">
        <v>0</v>
      </c>
      <c r="LM163">
        <v>1</v>
      </c>
      <c r="LN163">
        <v>0.95</v>
      </c>
      <c r="LO163">
        <v>0</v>
      </c>
      <c r="LP163">
        <v>1</v>
      </c>
      <c r="LQ163">
        <v>0.78</v>
      </c>
      <c r="LR163">
        <v>0</v>
      </c>
      <c r="LS163">
        <v>0.12877263581488935</v>
      </c>
      <c r="LT163">
        <v>0</v>
      </c>
    </row>
    <row r="164" spans="1:332">
      <c r="A164" t="str">
        <v>CDM AMS II.G</v>
      </c>
      <c r="B164" t="str">
        <v>AMS II.G. ver. 12</v>
      </c>
      <c r="C164">
        <v>9956</v>
      </c>
      <c r="D164" t="str">
        <v>PoA 9956 CPA30</v>
      </c>
      <c r="E164" t="str">
        <v>MR1</v>
      </c>
      <c r="F164" t="str">
        <v>Domestic (2020)</v>
      </c>
      <c r="G164">
        <v>67</v>
      </c>
      <c r="H164" t="str">
        <v>firewood</v>
      </c>
      <c r="I164">
        <v>67</v>
      </c>
      <c r="J164">
        <v>6.7000000000000004E-2</v>
      </c>
      <c r="K164">
        <v>0</v>
      </c>
      <c r="L164" t="str">
        <v>cdm_imp_firewood</v>
      </c>
      <c r="M164">
        <v>1</v>
      </c>
      <c r="N164" t="str">
        <v>Sub-Saharan Africa</v>
      </c>
      <c r="O164" t="str">
        <v>Uganda</v>
      </c>
      <c r="P164" t="str">
        <v>Uganda tot</v>
      </c>
      <c r="Q164">
        <v>4.9000000000000004</v>
      </c>
      <c r="R164">
        <v>0.82</v>
      </c>
      <c r="S164">
        <v>0</v>
      </c>
      <c r="T164">
        <v>0.35</v>
      </c>
      <c r="U164">
        <v>1000</v>
      </c>
      <c r="V164">
        <v>0</v>
      </c>
      <c r="W164">
        <v>25</v>
      </c>
      <c r="X164">
        <v>0</v>
      </c>
      <c r="Y164">
        <v>25000</v>
      </c>
      <c r="Z164">
        <v>1</v>
      </c>
      <c r="AA164">
        <v>0</v>
      </c>
      <c r="AB164">
        <v>0</v>
      </c>
      <c r="AC164">
        <v>0</v>
      </c>
      <c r="AD164">
        <v>0</v>
      </c>
      <c r="AE164">
        <v>0</v>
      </c>
      <c r="AF164">
        <v>0</v>
      </c>
      <c r="AG164">
        <v>0</v>
      </c>
      <c r="AH164">
        <v>0</v>
      </c>
      <c r="AI164">
        <v>0</v>
      </c>
      <c r="AJ164">
        <v>0</v>
      </c>
      <c r="AK164">
        <v>0</v>
      </c>
      <c r="AL164">
        <v>0</v>
      </c>
      <c r="AM164">
        <v>0</v>
      </c>
      <c r="AN164">
        <v>8.3760683760683765</v>
      </c>
      <c r="AO164">
        <v>0</v>
      </c>
      <c r="AP164">
        <v>0</v>
      </c>
      <c r="AQ164">
        <v>0</v>
      </c>
      <c r="AR164">
        <v>0</v>
      </c>
      <c r="AS164">
        <v>0</v>
      </c>
      <c r="AT164">
        <v>0</v>
      </c>
      <c r="AU164">
        <v>0</v>
      </c>
      <c r="AV164">
        <v>0</v>
      </c>
      <c r="AW164">
        <v>0</v>
      </c>
      <c r="AX164">
        <v>0</v>
      </c>
      <c r="AY164">
        <v>0</v>
      </c>
      <c r="AZ164">
        <v>0</v>
      </c>
      <c r="BA164">
        <v>0</v>
      </c>
      <c r="BB164">
        <v>0</v>
      </c>
      <c r="BC164">
        <v>0</v>
      </c>
      <c r="BD164">
        <v>0.1143</v>
      </c>
      <c r="BE164">
        <v>0</v>
      </c>
      <c r="BF164">
        <v>0</v>
      </c>
      <c r="BG164">
        <v>0</v>
      </c>
      <c r="BH164">
        <v>0</v>
      </c>
      <c r="BI164">
        <v>0</v>
      </c>
      <c r="BJ164">
        <v>0</v>
      </c>
      <c r="BK164">
        <v>0</v>
      </c>
      <c r="BL164">
        <v>0</v>
      </c>
      <c r="BM164">
        <v>0</v>
      </c>
      <c r="BN164">
        <v>0</v>
      </c>
      <c r="BO164">
        <v>0</v>
      </c>
      <c r="BP164">
        <v>0</v>
      </c>
      <c r="BQ164">
        <v>0</v>
      </c>
      <c r="BR164">
        <v>1.4999999999999999E-2</v>
      </c>
      <c r="BS164">
        <v>0</v>
      </c>
      <c r="BT164">
        <v>0</v>
      </c>
      <c r="BU164">
        <v>0</v>
      </c>
      <c r="BV164">
        <v>0</v>
      </c>
      <c r="BW164">
        <v>0</v>
      </c>
      <c r="BX164">
        <v>81.599999999999994</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0</v>
      </c>
      <c r="FT164">
        <v>0</v>
      </c>
      <c r="FU164">
        <v>0</v>
      </c>
      <c r="FV164">
        <v>0</v>
      </c>
      <c r="FW164">
        <v>0</v>
      </c>
      <c r="FX164">
        <v>0</v>
      </c>
      <c r="FY164">
        <v>4.3256223015830715</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0.35980000000000001</v>
      </c>
      <c r="GV164">
        <v>0</v>
      </c>
      <c r="GW164">
        <v>0</v>
      </c>
      <c r="GX164">
        <v>0</v>
      </c>
      <c r="GY164">
        <v>0</v>
      </c>
      <c r="GZ164">
        <v>0</v>
      </c>
      <c r="HA164">
        <v>0</v>
      </c>
      <c r="HB164">
        <v>0</v>
      </c>
      <c r="HC164">
        <v>0</v>
      </c>
      <c r="HD164">
        <v>0</v>
      </c>
      <c r="HE164">
        <v>0</v>
      </c>
      <c r="HF164">
        <v>0</v>
      </c>
      <c r="HG164">
        <v>0</v>
      </c>
      <c r="HH164">
        <v>0</v>
      </c>
      <c r="HI164">
        <v>1.4999999999999999E-2</v>
      </c>
      <c r="HJ164">
        <v>0</v>
      </c>
      <c r="HK164">
        <v>0</v>
      </c>
      <c r="HL164">
        <v>0</v>
      </c>
      <c r="HM164">
        <v>0</v>
      </c>
      <c r="HN164">
        <v>0</v>
      </c>
      <c r="HO164">
        <v>81.599999999999994</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1</v>
      </c>
      <c r="LJ164">
        <v>0.34816612021857923</v>
      </c>
      <c r="LK164">
        <v>0</v>
      </c>
      <c r="LL164">
        <v>0</v>
      </c>
      <c r="LM164">
        <v>1</v>
      </c>
      <c r="LN164">
        <v>0.95</v>
      </c>
      <c r="LO164">
        <v>0</v>
      </c>
      <c r="LP164">
        <v>1</v>
      </c>
      <c r="LQ164">
        <v>0.78</v>
      </c>
      <c r="LR164">
        <v>0</v>
      </c>
      <c r="LS164">
        <v>0.12877263581488935</v>
      </c>
      <c r="LT164">
        <v>0</v>
      </c>
    </row>
    <row r="165" spans="1:332">
      <c r="A165" t="str">
        <v>CDM AMS II.G</v>
      </c>
      <c r="B165" t="str">
        <v>AMS II.G. ver. 12</v>
      </c>
      <c r="C165">
        <v>9956</v>
      </c>
      <c r="D165" t="str">
        <v>PoA 9956 CPA29</v>
      </c>
      <c r="E165" t="str">
        <v>MR1</v>
      </c>
      <c r="F165" t="str">
        <v>Domestic (2020)</v>
      </c>
      <c r="G165">
        <v>82</v>
      </c>
      <c r="H165" t="str">
        <v>firewood</v>
      </c>
      <c r="I165">
        <v>82</v>
      </c>
      <c r="J165">
        <v>8.2000000000000003E-2</v>
      </c>
      <c r="K165">
        <v>0</v>
      </c>
      <c r="L165" t="str">
        <v>cdm_imp_firewood</v>
      </c>
      <c r="M165">
        <v>1</v>
      </c>
      <c r="N165" t="str">
        <v>Sub-Saharan Africa</v>
      </c>
      <c r="O165" t="str">
        <v>Uganda</v>
      </c>
      <c r="P165" t="str">
        <v>Uganda tot</v>
      </c>
      <c r="Q165">
        <v>4.9000000000000004</v>
      </c>
      <c r="R165">
        <v>0.82</v>
      </c>
      <c r="S165">
        <v>0</v>
      </c>
      <c r="T165">
        <v>0.35</v>
      </c>
      <c r="U165">
        <v>1000</v>
      </c>
      <c r="V165">
        <v>0</v>
      </c>
      <c r="W165">
        <v>25</v>
      </c>
      <c r="X165">
        <v>0</v>
      </c>
      <c r="Y165">
        <v>25000</v>
      </c>
      <c r="Z165">
        <v>1</v>
      </c>
      <c r="AA165">
        <v>0</v>
      </c>
      <c r="AB165">
        <v>0</v>
      </c>
      <c r="AC165">
        <v>0</v>
      </c>
      <c r="AD165">
        <v>0</v>
      </c>
      <c r="AE165">
        <v>0</v>
      </c>
      <c r="AF165">
        <v>0</v>
      </c>
      <c r="AG165">
        <v>0</v>
      </c>
      <c r="AH165">
        <v>0</v>
      </c>
      <c r="AI165">
        <v>0</v>
      </c>
      <c r="AJ165">
        <v>0</v>
      </c>
      <c r="AK165">
        <v>0</v>
      </c>
      <c r="AL165">
        <v>0</v>
      </c>
      <c r="AM165">
        <v>0</v>
      </c>
      <c r="AN165">
        <v>8.3760683760683765</v>
      </c>
      <c r="AO165">
        <v>0</v>
      </c>
      <c r="AP165">
        <v>0</v>
      </c>
      <c r="AQ165">
        <v>0</v>
      </c>
      <c r="AR165">
        <v>0</v>
      </c>
      <c r="AS165">
        <v>0</v>
      </c>
      <c r="AT165">
        <v>0</v>
      </c>
      <c r="AU165">
        <v>0</v>
      </c>
      <c r="AV165">
        <v>0</v>
      </c>
      <c r="AW165">
        <v>0</v>
      </c>
      <c r="AX165">
        <v>0</v>
      </c>
      <c r="AY165">
        <v>0</v>
      </c>
      <c r="AZ165">
        <v>0</v>
      </c>
      <c r="BA165">
        <v>0</v>
      </c>
      <c r="BB165">
        <v>0</v>
      </c>
      <c r="BC165">
        <v>0</v>
      </c>
      <c r="BD165">
        <v>0.1143</v>
      </c>
      <c r="BE165">
        <v>0</v>
      </c>
      <c r="BF165">
        <v>0</v>
      </c>
      <c r="BG165">
        <v>0</v>
      </c>
      <c r="BH165">
        <v>0</v>
      </c>
      <c r="BI165">
        <v>0</v>
      </c>
      <c r="BJ165">
        <v>0</v>
      </c>
      <c r="BK165">
        <v>0</v>
      </c>
      <c r="BL165">
        <v>0</v>
      </c>
      <c r="BM165">
        <v>0</v>
      </c>
      <c r="BN165">
        <v>0</v>
      </c>
      <c r="BO165">
        <v>0</v>
      </c>
      <c r="BP165">
        <v>0</v>
      </c>
      <c r="BQ165">
        <v>0</v>
      </c>
      <c r="BR165">
        <v>1.4999999999999999E-2</v>
      </c>
      <c r="BS165">
        <v>0</v>
      </c>
      <c r="BT165">
        <v>0</v>
      </c>
      <c r="BU165">
        <v>0</v>
      </c>
      <c r="BV165">
        <v>0</v>
      </c>
      <c r="BW165">
        <v>0</v>
      </c>
      <c r="BX165">
        <v>81.599999999999994</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1</v>
      </c>
      <c r="FS165">
        <v>0</v>
      </c>
      <c r="FT165">
        <v>0</v>
      </c>
      <c r="FU165">
        <v>0</v>
      </c>
      <c r="FV165">
        <v>0</v>
      </c>
      <c r="FW165">
        <v>0</v>
      </c>
      <c r="FX165">
        <v>0</v>
      </c>
      <c r="FY165">
        <v>4.3256223015830715</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0.35980000000000001</v>
      </c>
      <c r="GV165">
        <v>0</v>
      </c>
      <c r="GW165">
        <v>0</v>
      </c>
      <c r="GX165">
        <v>0</v>
      </c>
      <c r="GY165">
        <v>0</v>
      </c>
      <c r="GZ165">
        <v>0</v>
      </c>
      <c r="HA165">
        <v>0</v>
      </c>
      <c r="HB165">
        <v>0</v>
      </c>
      <c r="HC165">
        <v>0</v>
      </c>
      <c r="HD165">
        <v>0</v>
      </c>
      <c r="HE165">
        <v>0</v>
      </c>
      <c r="HF165">
        <v>0</v>
      </c>
      <c r="HG165">
        <v>0</v>
      </c>
      <c r="HH165">
        <v>0</v>
      </c>
      <c r="HI165">
        <v>1.4999999999999999E-2</v>
      </c>
      <c r="HJ165">
        <v>0</v>
      </c>
      <c r="HK165">
        <v>0</v>
      </c>
      <c r="HL165">
        <v>0</v>
      </c>
      <c r="HM165">
        <v>0</v>
      </c>
      <c r="HN165">
        <v>0</v>
      </c>
      <c r="HO165">
        <v>81.599999999999994</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1</v>
      </c>
      <c r="LJ165">
        <v>0.426950273224044</v>
      </c>
      <c r="LK165">
        <v>0</v>
      </c>
      <c r="LL165">
        <v>0</v>
      </c>
      <c r="LM165">
        <v>1</v>
      </c>
      <c r="LN165">
        <v>0.95</v>
      </c>
      <c r="LO165">
        <v>0</v>
      </c>
      <c r="LP165">
        <v>1</v>
      </c>
      <c r="LQ165">
        <v>0.78</v>
      </c>
      <c r="LR165">
        <v>0</v>
      </c>
      <c r="LS165">
        <v>0.12877263581488935</v>
      </c>
      <c r="LT165">
        <v>0</v>
      </c>
    </row>
    <row r="166" spans="1:332">
      <c r="A166" t="str">
        <v>CDM AMS II.G</v>
      </c>
      <c r="B166" t="str">
        <v>AMS II.G. ver. 12</v>
      </c>
      <c r="C166">
        <v>9956</v>
      </c>
      <c r="D166" t="str">
        <v>PoA 9956 CPA28</v>
      </c>
      <c r="E166" t="str">
        <v>MR1</v>
      </c>
      <c r="F166" t="str">
        <v>Domestic (2020)</v>
      </c>
      <c r="G166">
        <v>101</v>
      </c>
      <c r="H166" t="str">
        <v>firewood</v>
      </c>
      <c r="I166">
        <v>101</v>
      </c>
      <c r="J166">
        <v>0.10100000000000001</v>
      </c>
      <c r="K166">
        <v>0</v>
      </c>
      <c r="L166" t="str">
        <v>cdm_imp_firewood</v>
      </c>
      <c r="M166">
        <v>1</v>
      </c>
      <c r="N166" t="str">
        <v>Sub-Saharan Africa</v>
      </c>
      <c r="O166" t="str">
        <v>Uganda</v>
      </c>
      <c r="P166" t="str">
        <v>Uganda tot</v>
      </c>
      <c r="Q166">
        <v>4.9000000000000004</v>
      </c>
      <c r="R166">
        <v>0.82</v>
      </c>
      <c r="S166">
        <v>0</v>
      </c>
      <c r="T166">
        <v>0.35</v>
      </c>
      <c r="U166">
        <v>1000</v>
      </c>
      <c r="V166">
        <v>0</v>
      </c>
      <c r="W166">
        <v>25</v>
      </c>
      <c r="X166">
        <v>0</v>
      </c>
      <c r="Y166">
        <v>25000</v>
      </c>
      <c r="Z166">
        <v>1</v>
      </c>
      <c r="AA166">
        <v>0</v>
      </c>
      <c r="AB166">
        <v>0</v>
      </c>
      <c r="AC166">
        <v>0</v>
      </c>
      <c r="AD166">
        <v>0</v>
      </c>
      <c r="AE166">
        <v>0</v>
      </c>
      <c r="AF166">
        <v>0</v>
      </c>
      <c r="AG166">
        <v>0</v>
      </c>
      <c r="AH166">
        <v>0</v>
      </c>
      <c r="AI166">
        <v>0</v>
      </c>
      <c r="AJ166">
        <v>0</v>
      </c>
      <c r="AK166">
        <v>0</v>
      </c>
      <c r="AL166">
        <v>0</v>
      </c>
      <c r="AM166">
        <v>0</v>
      </c>
      <c r="AN166">
        <v>8.3760683760683765</v>
      </c>
      <c r="AO166">
        <v>0</v>
      </c>
      <c r="AP166">
        <v>0</v>
      </c>
      <c r="AQ166">
        <v>0</v>
      </c>
      <c r="AR166">
        <v>0</v>
      </c>
      <c r="AS166">
        <v>0</v>
      </c>
      <c r="AT166">
        <v>0</v>
      </c>
      <c r="AU166">
        <v>0</v>
      </c>
      <c r="AV166">
        <v>0</v>
      </c>
      <c r="AW166">
        <v>0</v>
      </c>
      <c r="AX166">
        <v>0</v>
      </c>
      <c r="AY166">
        <v>0</v>
      </c>
      <c r="AZ166">
        <v>0</v>
      </c>
      <c r="BA166">
        <v>0</v>
      </c>
      <c r="BB166">
        <v>0</v>
      </c>
      <c r="BC166">
        <v>0</v>
      </c>
      <c r="BD166">
        <v>0.1143</v>
      </c>
      <c r="BE166">
        <v>0</v>
      </c>
      <c r="BF166">
        <v>0</v>
      </c>
      <c r="BG166">
        <v>0</v>
      </c>
      <c r="BH166">
        <v>0</v>
      </c>
      <c r="BI166">
        <v>0</v>
      </c>
      <c r="BJ166">
        <v>0</v>
      </c>
      <c r="BK166">
        <v>0</v>
      </c>
      <c r="BL166">
        <v>0</v>
      </c>
      <c r="BM166">
        <v>0</v>
      </c>
      <c r="BN166">
        <v>0</v>
      </c>
      <c r="BO166">
        <v>0</v>
      </c>
      <c r="BP166">
        <v>0</v>
      </c>
      <c r="BQ166">
        <v>0</v>
      </c>
      <c r="BR166">
        <v>1.4999999999999999E-2</v>
      </c>
      <c r="BS166">
        <v>0</v>
      </c>
      <c r="BT166">
        <v>0</v>
      </c>
      <c r="BU166">
        <v>0</v>
      </c>
      <c r="BV166">
        <v>0</v>
      </c>
      <c r="BW166">
        <v>0</v>
      </c>
      <c r="BX166">
        <v>81.599999999999994</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1</v>
      </c>
      <c r="FS166">
        <v>0</v>
      </c>
      <c r="FT166">
        <v>0</v>
      </c>
      <c r="FU166">
        <v>0</v>
      </c>
      <c r="FV166">
        <v>0</v>
      </c>
      <c r="FW166">
        <v>0</v>
      </c>
      <c r="FX166">
        <v>0</v>
      </c>
      <c r="FY166">
        <v>4.3256223015830715</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0.35980000000000001</v>
      </c>
      <c r="GV166">
        <v>0</v>
      </c>
      <c r="GW166">
        <v>0</v>
      </c>
      <c r="GX166">
        <v>0</v>
      </c>
      <c r="GY166">
        <v>0</v>
      </c>
      <c r="GZ166">
        <v>0</v>
      </c>
      <c r="HA166">
        <v>0</v>
      </c>
      <c r="HB166">
        <v>0</v>
      </c>
      <c r="HC166">
        <v>0</v>
      </c>
      <c r="HD166">
        <v>0</v>
      </c>
      <c r="HE166">
        <v>0</v>
      </c>
      <c r="HF166">
        <v>0</v>
      </c>
      <c r="HG166">
        <v>0</v>
      </c>
      <c r="HH166">
        <v>0</v>
      </c>
      <c r="HI166">
        <v>1.4999999999999999E-2</v>
      </c>
      <c r="HJ166">
        <v>0</v>
      </c>
      <c r="HK166">
        <v>0</v>
      </c>
      <c r="HL166">
        <v>0</v>
      </c>
      <c r="HM166">
        <v>0</v>
      </c>
      <c r="HN166">
        <v>0</v>
      </c>
      <c r="HO166">
        <v>81.599999999999994</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1</v>
      </c>
      <c r="LJ166">
        <v>0.52615846994535598</v>
      </c>
      <c r="LK166">
        <v>0</v>
      </c>
      <c r="LL166">
        <v>0</v>
      </c>
      <c r="LM166">
        <v>1</v>
      </c>
      <c r="LN166">
        <v>0.95</v>
      </c>
      <c r="LO166">
        <v>0</v>
      </c>
      <c r="LP166">
        <v>1</v>
      </c>
      <c r="LQ166">
        <v>0.78</v>
      </c>
      <c r="LR166">
        <v>0</v>
      </c>
      <c r="LS166">
        <v>0.12877263581488935</v>
      </c>
      <c r="LT166">
        <v>0</v>
      </c>
    </row>
    <row r="167" spans="1:332">
      <c r="A167" t="str">
        <v>CDM AMS II.G</v>
      </c>
      <c r="B167" t="str">
        <v>AMS II.G. ver. 12</v>
      </c>
      <c r="C167">
        <v>9956</v>
      </c>
      <c r="D167" t="str">
        <v>PoA 9956 CPA27</v>
      </c>
      <c r="E167" t="str">
        <v>MR1</v>
      </c>
      <c r="F167" t="str">
        <v>Domestic (2020)</v>
      </c>
      <c r="G167">
        <v>119</v>
      </c>
      <c r="H167" t="str">
        <v>firewood</v>
      </c>
      <c r="I167">
        <v>119</v>
      </c>
      <c r="J167">
        <v>0.11899999999999999</v>
      </c>
      <c r="K167">
        <v>0</v>
      </c>
      <c r="L167" t="str">
        <v>cdm_imp_firewood</v>
      </c>
      <c r="M167">
        <v>1</v>
      </c>
      <c r="N167" t="str">
        <v>Sub-Saharan Africa</v>
      </c>
      <c r="O167" t="str">
        <v>Uganda</v>
      </c>
      <c r="P167" t="str">
        <v>Uganda tot</v>
      </c>
      <c r="Q167">
        <v>4.9000000000000004</v>
      </c>
      <c r="R167">
        <v>0.82</v>
      </c>
      <c r="S167">
        <v>0</v>
      </c>
      <c r="T167">
        <v>0.35</v>
      </c>
      <c r="U167">
        <v>1000</v>
      </c>
      <c r="V167">
        <v>0</v>
      </c>
      <c r="W167">
        <v>25</v>
      </c>
      <c r="X167">
        <v>0</v>
      </c>
      <c r="Y167">
        <v>25000</v>
      </c>
      <c r="Z167">
        <v>1</v>
      </c>
      <c r="AA167">
        <v>0</v>
      </c>
      <c r="AB167">
        <v>0</v>
      </c>
      <c r="AC167">
        <v>0</v>
      </c>
      <c r="AD167">
        <v>0</v>
      </c>
      <c r="AE167">
        <v>0</v>
      </c>
      <c r="AF167">
        <v>0</v>
      </c>
      <c r="AG167">
        <v>0</v>
      </c>
      <c r="AH167">
        <v>0</v>
      </c>
      <c r="AI167">
        <v>0</v>
      </c>
      <c r="AJ167">
        <v>0</v>
      </c>
      <c r="AK167">
        <v>0</v>
      </c>
      <c r="AL167">
        <v>0</v>
      </c>
      <c r="AM167">
        <v>0</v>
      </c>
      <c r="AN167">
        <v>8.3760683760683765</v>
      </c>
      <c r="AO167">
        <v>0</v>
      </c>
      <c r="AP167">
        <v>0</v>
      </c>
      <c r="AQ167">
        <v>0</v>
      </c>
      <c r="AR167">
        <v>0</v>
      </c>
      <c r="AS167">
        <v>0</v>
      </c>
      <c r="AT167">
        <v>0</v>
      </c>
      <c r="AU167">
        <v>0</v>
      </c>
      <c r="AV167">
        <v>0</v>
      </c>
      <c r="AW167">
        <v>0</v>
      </c>
      <c r="AX167">
        <v>0</v>
      </c>
      <c r="AY167">
        <v>0</v>
      </c>
      <c r="AZ167">
        <v>0</v>
      </c>
      <c r="BA167">
        <v>0</v>
      </c>
      <c r="BB167">
        <v>0</v>
      </c>
      <c r="BC167">
        <v>0</v>
      </c>
      <c r="BD167">
        <v>0.1143</v>
      </c>
      <c r="BE167">
        <v>0</v>
      </c>
      <c r="BF167">
        <v>0</v>
      </c>
      <c r="BG167">
        <v>0</v>
      </c>
      <c r="BH167">
        <v>0</v>
      </c>
      <c r="BI167">
        <v>0</v>
      </c>
      <c r="BJ167">
        <v>0</v>
      </c>
      <c r="BK167">
        <v>0</v>
      </c>
      <c r="BL167">
        <v>0</v>
      </c>
      <c r="BM167">
        <v>0</v>
      </c>
      <c r="BN167">
        <v>0</v>
      </c>
      <c r="BO167">
        <v>0</v>
      </c>
      <c r="BP167">
        <v>0</v>
      </c>
      <c r="BQ167">
        <v>0</v>
      </c>
      <c r="BR167">
        <v>1.4999999999999999E-2</v>
      </c>
      <c r="BS167">
        <v>0</v>
      </c>
      <c r="BT167">
        <v>0</v>
      </c>
      <c r="BU167">
        <v>0</v>
      </c>
      <c r="BV167">
        <v>0</v>
      </c>
      <c r="BW167">
        <v>0</v>
      </c>
      <c r="BX167">
        <v>81.599999999999994</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1</v>
      </c>
      <c r="FS167">
        <v>0</v>
      </c>
      <c r="FT167">
        <v>0</v>
      </c>
      <c r="FU167">
        <v>0</v>
      </c>
      <c r="FV167">
        <v>0</v>
      </c>
      <c r="FW167">
        <v>0</v>
      </c>
      <c r="FX167">
        <v>0</v>
      </c>
      <c r="FY167">
        <v>4.3256223015830715</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0.35980000000000001</v>
      </c>
      <c r="GV167">
        <v>0</v>
      </c>
      <c r="GW167">
        <v>0</v>
      </c>
      <c r="GX167">
        <v>0</v>
      </c>
      <c r="GY167">
        <v>0</v>
      </c>
      <c r="GZ167">
        <v>0</v>
      </c>
      <c r="HA167">
        <v>0</v>
      </c>
      <c r="HB167">
        <v>0</v>
      </c>
      <c r="HC167">
        <v>0</v>
      </c>
      <c r="HD167">
        <v>0</v>
      </c>
      <c r="HE167">
        <v>0</v>
      </c>
      <c r="HF167">
        <v>0</v>
      </c>
      <c r="HG167">
        <v>0</v>
      </c>
      <c r="HH167">
        <v>0</v>
      </c>
      <c r="HI167">
        <v>1.4999999999999999E-2</v>
      </c>
      <c r="HJ167">
        <v>0</v>
      </c>
      <c r="HK167">
        <v>0</v>
      </c>
      <c r="HL167">
        <v>0</v>
      </c>
      <c r="HM167">
        <v>0</v>
      </c>
      <c r="HN167">
        <v>0</v>
      </c>
      <c r="HO167">
        <v>81.599999999999994</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1</v>
      </c>
      <c r="LJ167">
        <v>0.61738852459016402</v>
      </c>
      <c r="LK167">
        <v>0</v>
      </c>
      <c r="LL167">
        <v>0</v>
      </c>
      <c r="LM167">
        <v>1</v>
      </c>
      <c r="LN167">
        <v>0.95</v>
      </c>
      <c r="LO167">
        <v>0</v>
      </c>
      <c r="LP167">
        <v>1</v>
      </c>
      <c r="LQ167">
        <v>0.78</v>
      </c>
      <c r="LR167">
        <v>0</v>
      </c>
      <c r="LS167">
        <v>0.12877263581488935</v>
      </c>
      <c r="LT167">
        <v>0</v>
      </c>
    </row>
    <row r="168" spans="1:332">
      <c r="A168" t="str">
        <v>CDM AMS II.G</v>
      </c>
      <c r="B168" t="str">
        <v>AMS II.G. ver. 12</v>
      </c>
      <c r="C168">
        <v>9956</v>
      </c>
      <c r="D168" t="str">
        <v>PoA 9956 CPA26</v>
      </c>
      <c r="E168" t="str">
        <v>MR1</v>
      </c>
      <c r="F168" t="str">
        <v>Domestic (2020)</v>
      </c>
      <c r="G168">
        <v>134</v>
      </c>
      <c r="H168" t="str">
        <v>firewood</v>
      </c>
      <c r="I168">
        <v>134</v>
      </c>
      <c r="J168">
        <v>0.13400000000000001</v>
      </c>
      <c r="K168">
        <v>0</v>
      </c>
      <c r="L168" t="str">
        <v>cdm_imp_firewood</v>
      </c>
      <c r="M168">
        <v>1</v>
      </c>
      <c r="N168" t="str">
        <v>Sub-Saharan Africa</v>
      </c>
      <c r="O168" t="str">
        <v>Uganda</v>
      </c>
      <c r="P168" t="str">
        <v>Uganda tot</v>
      </c>
      <c r="Q168">
        <v>4.9000000000000004</v>
      </c>
      <c r="R168">
        <v>0.82</v>
      </c>
      <c r="S168">
        <v>0</v>
      </c>
      <c r="T168">
        <v>0.35</v>
      </c>
      <c r="U168">
        <v>1000</v>
      </c>
      <c r="V168">
        <v>0</v>
      </c>
      <c r="W168">
        <v>25</v>
      </c>
      <c r="X168">
        <v>0</v>
      </c>
      <c r="Y168">
        <v>25000</v>
      </c>
      <c r="Z168">
        <v>1</v>
      </c>
      <c r="AA168">
        <v>0</v>
      </c>
      <c r="AB168">
        <v>0</v>
      </c>
      <c r="AC168">
        <v>0</v>
      </c>
      <c r="AD168">
        <v>0</v>
      </c>
      <c r="AE168">
        <v>0</v>
      </c>
      <c r="AF168">
        <v>0</v>
      </c>
      <c r="AG168">
        <v>0</v>
      </c>
      <c r="AH168">
        <v>0</v>
      </c>
      <c r="AI168">
        <v>0</v>
      </c>
      <c r="AJ168">
        <v>0</v>
      </c>
      <c r="AK168">
        <v>0</v>
      </c>
      <c r="AL168">
        <v>0</v>
      </c>
      <c r="AM168">
        <v>0</v>
      </c>
      <c r="AN168">
        <v>8.3760683760683765</v>
      </c>
      <c r="AO168">
        <v>0</v>
      </c>
      <c r="AP168">
        <v>0</v>
      </c>
      <c r="AQ168">
        <v>0</v>
      </c>
      <c r="AR168">
        <v>0</v>
      </c>
      <c r="AS168">
        <v>0</v>
      </c>
      <c r="AT168">
        <v>0</v>
      </c>
      <c r="AU168">
        <v>0</v>
      </c>
      <c r="AV168">
        <v>0</v>
      </c>
      <c r="AW168">
        <v>0</v>
      </c>
      <c r="AX168">
        <v>0</v>
      </c>
      <c r="AY168">
        <v>0</v>
      </c>
      <c r="AZ168">
        <v>0</v>
      </c>
      <c r="BA168">
        <v>0</v>
      </c>
      <c r="BB168">
        <v>0</v>
      </c>
      <c r="BC168">
        <v>0</v>
      </c>
      <c r="BD168">
        <v>0.1143</v>
      </c>
      <c r="BE168">
        <v>0</v>
      </c>
      <c r="BF168">
        <v>0</v>
      </c>
      <c r="BG168">
        <v>0</v>
      </c>
      <c r="BH168">
        <v>0</v>
      </c>
      <c r="BI168">
        <v>0</v>
      </c>
      <c r="BJ168">
        <v>0</v>
      </c>
      <c r="BK168">
        <v>0</v>
      </c>
      <c r="BL168">
        <v>0</v>
      </c>
      <c r="BM168">
        <v>0</v>
      </c>
      <c r="BN168">
        <v>0</v>
      </c>
      <c r="BO168">
        <v>0</v>
      </c>
      <c r="BP168">
        <v>0</v>
      </c>
      <c r="BQ168">
        <v>0</v>
      </c>
      <c r="BR168">
        <v>1.4999999999999999E-2</v>
      </c>
      <c r="BS168">
        <v>0</v>
      </c>
      <c r="BT168">
        <v>0</v>
      </c>
      <c r="BU168">
        <v>0</v>
      </c>
      <c r="BV168">
        <v>0</v>
      </c>
      <c r="BW168">
        <v>0</v>
      </c>
      <c r="BX168">
        <v>81.599999999999994</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0</v>
      </c>
      <c r="FT168">
        <v>0</v>
      </c>
      <c r="FU168">
        <v>0</v>
      </c>
      <c r="FV168">
        <v>0</v>
      </c>
      <c r="FW168">
        <v>0</v>
      </c>
      <c r="FX168">
        <v>0</v>
      </c>
      <c r="FY168">
        <v>4.3256223015830715</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0.35980000000000001</v>
      </c>
      <c r="GV168">
        <v>0</v>
      </c>
      <c r="GW168">
        <v>0</v>
      </c>
      <c r="GX168">
        <v>0</v>
      </c>
      <c r="GY168">
        <v>0</v>
      </c>
      <c r="GZ168">
        <v>0</v>
      </c>
      <c r="HA168">
        <v>0</v>
      </c>
      <c r="HB168">
        <v>0</v>
      </c>
      <c r="HC168">
        <v>0</v>
      </c>
      <c r="HD168">
        <v>0</v>
      </c>
      <c r="HE168">
        <v>0</v>
      </c>
      <c r="HF168">
        <v>0</v>
      </c>
      <c r="HG168">
        <v>0</v>
      </c>
      <c r="HH168">
        <v>0</v>
      </c>
      <c r="HI168">
        <v>1.4999999999999999E-2</v>
      </c>
      <c r="HJ168">
        <v>0</v>
      </c>
      <c r="HK168">
        <v>0</v>
      </c>
      <c r="HL168">
        <v>0</v>
      </c>
      <c r="HM168">
        <v>0</v>
      </c>
      <c r="HN168">
        <v>0</v>
      </c>
      <c r="HO168">
        <v>81.599999999999994</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1</v>
      </c>
      <c r="LJ168">
        <v>0.69485628415300393</v>
      </c>
      <c r="LK168">
        <v>0</v>
      </c>
      <c r="LL168">
        <v>0</v>
      </c>
      <c r="LM168">
        <v>1</v>
      </c>
      <c r="LN168">
        <v>0.95</v>
      </c>
      <c r="LO168">
        <v>0</v>
      </c>
      <c r="LP168">
        <v>1</v>
      </c>
      <c r="LQ168">
        <v>0.78</v>
      </c>
      <c r="LR168">
        <v>0</v>
      </c>
      <c r="LS168">
        <v>0.12877263581488935</v>
      </c>
      <c r="LT168">
        <v>0</v>
      </c>
    </row>
    <row r="169" spans="1:332">
      <c r="A169" t="str">
        <v>CDM AMS II.G</v>
      </c>
      <c r="B169" t="str">
        <v>AMS II.G. ver. 12</v>
      </c>
      <c r="C169">
        <v>9956</v>
      </c>
      <c r="D169" t="str">
        <v>PoA 9956 CPA25</v>
      </c>
      <c r="E169" t="str">
        <v>MR1</v>
      </c>
      <c r="F169" t="str">
        <v>Domestic (2020)</v>
      </c>
      <c r="G169">
        <v>157</v>
      </c>
      <c r="H169" t="str">
        <v>firewood</v>
      </c>
      <c r="I169">
        <v>157</v>
      </c>
      <c r="J169">
        <v>0.157</v>
      </c>
      <c r="K169">
        <v>0</v>
      </c>
      <c r="L169" t="str">
        <v>cdm_imp_firewood</v>
      </c>
      <c r="M169">
        <v>1</v>
      </c>
      <c r="N169" t="str">
        <v>Sub-Saharan Africa</v>
      </c>
      <c r="O169" t="str">
        <v>Uganda</v>
      </c>
      <c r="P169" t="str">
        <v>Uganda tot</v>
      </c>
      <c r="Q169">
        <v>4.9000000000000004</v>
      </c>
      <c r="R169">
        <v>0.82</v>
      </c>
      <c r="S169">
        <v>0</v>
      </c>
      <c r="T169">
        <v>0.35</v>
      </c>
      <c r="U169">
        <v>1000</v>
      </c>
      <c r="V169">
        <v>0</v>
      </c>
      <c r="W169">
        <v>25</v>
      </c>
      <c r="X169">
        <v>0</v>
      </c>
      <c r="Y169">
        <v>25000</v>
      </c>
      <c r="Z169">
        <v>1</v>
      </c>
      <c r="AA169">
        <v>0</v>
      </c>
      <c r="AB169">
        <v>0</v>
      </c>
      <c r="AC169">
        <v>0</v>
      </c>
      <c r="AD169">
        <v>0</v>
      </c>
      <c r="AE169">
        <v>0</v>
      </c>
      <c r="AF169">
        <v>0</v>
      </c>
      <c r="AG169">
        <v>0</v>
      </c>
      <c r="AH169">
        <v>0</v>
      </c>
      <c r="AI169">
        <v>0</v>
      </c>
      <c r="AJ169">
        <v>0</v>
      </c>
      <c r="AK169">
        <v>0</v>
      </c>
      <c r="AL169">
        <v>0</v>
      </c>
      <c r="AM169">
        <v>0</v>
      </c>
      <c r="AN169">
        <v>8.3760683760683765</v>
      </c>
      <c r="AO169">
        <v>0</v>
      </c>
      <c r="AP169">
        <v>0</v>
      </c>
      <c r="AQ169">
        <v>0</v>
      </c>
      <c r="AR169">
        <v>0</v>
      </c>
      <c r="AS169">
        <v>0</v>
      </c>
      <c r="AT169">
        <v>0</v>
      </c>
      <c r="AU169">
        <v>0</v>
      </c>
      <c r="AV169">
        <v>0</v>
      </c>
      <c r="AW169">
        <v>0</v>
      </c>
      <c r="AX169">
        <v>0</v>
      </c>
      <c r="AY169">
        <v>0</v>
      </c>
      <c r="AZ169">
        <v>0</v>
      </c>
      <c r="BA169">
        <v>0</v>
      </c>
      <c r="BB169">
        <v>0</v>
      </c>
      <c r="BC169">
        <v>0</v>
      </c>
      <c r="BD169">
        <v>0.1143</v>
      </c>
      <c r="BE169">
        <v>0</v>
      </c>
      <c r="BF169">
        <v>0</v>
      </c>
      <c r="BG169">
        <v>0</v>
      </c>
      <c r="BH169">
        <v>0</v>
      </c>
      <c r="BI169">
        <v>0</v>
      </c>
      <c r="BJ169">
        <v>0</v>
      </c>
      <c r="BK169">
        <v>0</v>
      </c>
      <c r="BL169">
        <v>0</v>
      </c>
      <c r="BM169">
        <v>0</v>
      </c>
      <c r="BN169">
        <v>0</v>
      </c>
      <c r="BO169">
        <v>0</v>
      </c>
      <c r="BP169">
        <v>0</v>
      </c>
      <c r="BQ169">
        <v>0</v>
      </c>
      <c r="BR169">
        <v>1.4999999999999999E-2</v>
      </c>
      <c r="BS169">
        <v>0</v>
      </c>
      <c r="BT169">
        <v>0</v>
      </c>
      <c r="BU169">
        <v>0</v>
      </c>
      <c r="BV169">
        <v>0</v>
      </c>
      <c r="BW169">
        <v>0</v>
      </c>
      <c r="BX169">
        <v>81.599999999999994</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1</v>
      </c>
      <c r="FS169">
        <v>0</v>
      </c>
      <c r="FT169">
        <v>0</v>
      </c>
      <c r="FU169">
        <v>0</v>
      </c>
      <c r="FV169">
        <v>0</v>
      </c>
      <c r="FW169">
        <v>0</v>
      </c>
      <c r="FX169">
        <v>0</v>
      </c>
      <c r="FY169">
        <v>4.3256223015830715</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0.35980000000000001</v>
      </c>
      <c r="GV169">
        <v>0</v>
      </c>
      <c r="GW169">
        <v>0</v>
      </c>
      <c r="GX169">
        <v>0</v>
      </c>
      <c r="GY169">
        <v>0</v>
      </c>
      <c r="GZ169">
        <v>0</v>
      </c>
      <c r="HA169">
        <v>0</v>
      </c>
      <c r="HB169">
        <v>0</v>
      </c>
      <c r="HC169">
        <v>0</v>
      </c>
      <c r="HD169">
        <v>0</v>
      </c>
      <c r="HE169">
        <v>0</v>
      </c>
      <c r="HF169">
        <v>0</v>
      </c>
      <c r="HG169">
        <v>0</v>
      </c>
      <c r="HH169">
        <v>0</v>
      </c>
      <c r="HI169">
        <v>1.4999999999999999E-2</v>
      </c>
      <c r="HJ169">
        <v>0</v>
      </c>
      <c r="HK169">
        <v>0</v>
      </c>
      <c r="HL169">
        <v>0</v>
      </c>
      <c r="HM169">
        <v>0</v>
      </c>
      <c r="HN169">
        <v>0</v>
      </c>
      <c r="HO169">
        <v>81.599999999999994</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1</v>
      </c>
      <c r="LJ169">
        <v>0.81664262295082002</v>
      </c>
      <c r="LK169">
        <v>0</v>
      </c>
      <c r="LL169">
        <v>0</v>
      </c>
      <c r="LM169">
        <v>1</v>
      </c>
      <c r="LN169">
        <v>0.95</v>
      </c>
      <c r="LO169">
        <v>0</v>
      </c>
      <c r="LP169">
        <v>1</v>
      </c>
      <c r="LQ169">
        <v>0.78</v>
      </c>
      <c r="LR169">
        <v>0</v>
      </c>
      <c r="LS169">
        <v>0.12877263581488935</v>
      </c>
      <c r="LT169">
        <v>0</v>
      </c>
    </row>
    <row r="170" spans="1:332">
      <c r="A170" t="str">
        <v>CDM AMS II.G</v>
      </c>
      <c r="B170" t="str">
        <v>AMS II.G. ver. 12</v>
      </c>
      <c r="C170">
        <v>9956</v>
      </c>
      <c r="D170" t="str">
        <v>PoA 9956 CPA24</v>
      </c>
      <c r="E170" t="str">
        <v>MR1</v>
      </c>
      <c r="F170" t="str">
        <v>Domestic (2020)</v>
      </c>
      <c r="G170">
        <v>173</v>
      </c>
      <c r="H170" t="str">
        <v>firewood</v>
      </c>
      <c r="I170">
        <v>173</v>
      </c>
      <c r="J170">
        <v>0.17299999999999999</v>
      </c>
      <c r="K170">
        <v>0</v>
      </c>
      <c r="L170" t="str">
        <v>cdm_imp_firewood</v>
      </c>
      <c r="M170">
        <v>1</v>
      </c>
      <c r="N170" t="str">
        <v>Sub-Saharan Africa</v>
      </c>
      <c r="O170" t="str">
        <v>Uganda</v>
      </c>
      <c r="P170" t="str">
        <v>Uganda tot</v>
      </c>
      <c r="Q170">
        <v>4.9000000000000004</v>
      </c>
      <c r="R170">
        <v>0.82</v>
      </c>
      <c r="S170">
        <v>0</v>
      </c>
      <c r="T170">
        <v>0.35</v>
      </c>
      <c r="U170">
        <v>1000</v>
      </c>
      <c r="V170">
        <v>0</v>
      </c>
      <c r="W170">
        <v>25</v>
      </c>
      <c r="X170">
        <v>0</v>
      </c>
      <c r="Y170">
        <v>25000</v>
      </c>
      <c r="Z170">
        <v>1</v>
      </c>
      <c r="AA170">
        <v>0</v>
      </c>
      <c r="AB170">
        <v>0</v>
      </c>
      <c r="AC170">
        <v>0</v>
      </c>
      <c r="AD170">
        <v>0</v>
      </c>
      <c r="AE170">
        <v>0</v>
      </c>
      <c r="AF170">
        <v>0</v>
      </c>
      <c r="AG170">
        <v>0</v>
      </c>
      <c r="AH170">
        <v>0</v>
      </c>
      <c r="AI170">
        <v>0</v>
      </c>
      <c r="AJ170">
        <v>0</v>
      </c>
      <c r="AK170">
        <v>0</v>
      </c>
      <c r="AL170">
        <v>0</v>
      </c>
      <c r="AM170">
        <v>0</v>
      </c>
      <c r="AN170">
        <v>8.3760683760683765</v>
      </c>
      <c r="AO170">
        <v>0</v>
      </c>
      <c r="AP170">
        <v>0</v>
      </c>
      <c r="AQ170">
        <v>0</v>
      </c>
      <c r="AR170">
        <v>0</v>
      </c>
      <c r="AS170">
        <v>0</v>
      </c>
      <c r="AT170">
        <v>0</v>
      </c>
      <c r="AU170">
        <v>0</v>
      </c>
      <c r="AV170">
        <v>0</v>
      </c>
      <c r="AW170">
        <v>0</v>
      </c>
      <c r="AX170">
        <v>0</v>
      </c>
      <c r="AY170">
        <v>0</v>
      </c>
      <c r="AZ170">
        <v>0</v>
      </c>
      <c r="BA170">
        <v>0</v>
      </c>
      <c r="BB170">
        <v>0</v>
      </c>
      <c r="BC170">
        <v>0</v>
      </c>
      <c r="BD170">
        <v>0.1143</v>
      </c>
      <c r="BE170">
        <v>0</v>
      </c>
      <c r="BF170">
        <v>0</v>
      </c>
      <c r="BG170">
        <v>0</v>
      </c>
      <c r="BH170">
        <v>0</v>
      </c>
      <c r="BI170">
        <v>0</v>
      </c>
      <c r="BJ170">
        <v>0</v>
      </c>
      <c r="BK170">
        <v>0</v>
      </c>
      <c r="BL170">
        <v>0</v>
      </c>
      <c r="BM170">
        <v>0</v>
      </c>
      <c r="BN170">
        <v>0</v>
      </c>
      <c r="BO170">
        <v>0</v>
      </c>
      <c r="BP170">
        <v>0</v>
      </c>
      <c r="BQ170">
        <v>0</v>
      </c>
      <c r="BR170">
        <v>1.4999999999999999E-2</v>
      </c>
      <c r="BS170">
        <v>0</v>
      </c>
      <c r="BT170">
        <v>0</v>
      </c>
      <c r="BU170">
        <v>0</v>
      </c>
      <c r="BV170">
        <v>0</v>
      </c>
      <c r="BW170">
        <v>0</v>
      </c>
      <c r="BX170">
        <v>81.599999999999994</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0</v>
      </c>
      <c r="FT170">
        <v>0</v>
      </c>
      <c r="FU170">
        <v>0</v>
      </c>
      <c r="FV170">
        <v>0</v>
      </c>
      <c r="FW170">
        <v>0</v>
      </c>
      <c r="FX170">
        <v>0</v>
      </c>
      <c r="FY170">
        <v>4.3256223015830715</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0.35980000000000001</v>
      </c>
      <c r="GV170">
        <v>0</v>
      </c>
      <c r="GW170">
        <v>0</v>
      </c>
      <c r="GX170">
        <v>0</v>
      </c>
      <c r="GY170">
        <v>0</v>
      </c>
      <c r="GZ170">
        <v>0</v>
      </c>
      <c r="HA170">
        <v>0</v>
      </c>
      <c r="HB170">
        <v>0</v>
      </c>
      <c r="HC170">
        <v>0</v>
      </c>
      <c r="HD170">
        <v>0</v>
      </c>
      <c r="HE170">
        <v>0</v>
      </c>
      <c r="HF170">
        <v>0</v>
      </c>
      <c r="HG170">
        <v>0</v>
      </c>
      <c r="HH170">
        <v>0</v>
      </c>
      <c r="HI170">
        <v>1.4999999999999999E-2</v>
      </c>
      <c r="HJ170">
        <v>0</v>
      </c>
      <c r="HK170">
        <v>0</v>
      </c>
      <c r="HL170">
        <v>0</v>
      </c>
      <c r="HM170">
        <v>0</v>
      </c>
      <c r="HN170">
        <v>0</v>
      </c>
      <c r="HO170">
        <v>81.599999999999994</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1</v>
      </c>
      <c r="LJ170">
        <v>0.899854644808744</v>
      </c>
      <c r="LK170">
        <v>0</v>
      </c>
      <c r="LL170">
        <v>0</v>
      </c>
      <c r="LM170">
        <v>1</v>
      </c>
      <c r="LN170">
        <v>0.95</v>
      </c>
      <c r="LO170">
        <v>0</v>
      </c>
      <c r="LP170">
        <v>1</v>
      </c>
      <c r="LQ170">
        <v>0.78</v>
      </c>
      <c r="LR170">
        <v>0</v>
      </c>
      <c r="LS170">
        <v>0.12877263581488935</v>
      </c>
      <c r="LT170">
        <v>0</v>
      </c>
    </row>
    <row r="171" spans="1:332">
      <c r="A171" t="str">
        <v>CDM AMS II.G</v>
      </c>
      <c r="B171" t="str">
        <v>AMS II.G. ver. 4</v>
      </c>
      <c r="C171">
        <v>9007</v>
      </c>
      <c r="D171" t="str">
        <v>PoA 9007 CPA3</v>
      </c>
      <c r="E171" t="str">
        <v>MR1</v>
      </c>
      <c r="F171" t="str">
        <v>Domestic (2018)</v>
      </c>
      <c r="G171">
        <v>339</v>
      </c>
      <c r="H171" t="str">
        <v>firewood</v>
      </c>
      <c r="I171">
        <v>339</v>
      </c>
      <c r="J171">
        <v>0.33900000000000002</v>
      </c>
      <c r="K171">
        <v>0</v>
      </c>
      <c r="L171" t="str">
        <v>cdm_imp_firewood</v>
      </c>
      <c r="M171">
        <v>1</v>
      </c>
      <c r="N171" t="str">
        <v>Sub-Saharan Africa</v>
      </c>
      <c r="O171" t="str">
        <v>Nigeria</v>
      </c>
      <c r="P171" t="str">
        <v>Kaduna, Kano</v>
      </c>
      <c r="Q171">
        <v>4.7</v>
      </c>
      <c r="R171">
        <v>0.93</v>
      </c>
      <c r="S171">
        <v>0</v>
      </c>
      <c r="T171">
        <v>0.17899999999999999</v>
      </c>
      <c r="U171">
        <v>1000</v>
      </c>
      <c r="V171">
        <v>0</v>
      </c>
      <c r="W171">
        <v>45</v>
      </c>
      <c r="X171">
        <v>0</v>
      </c>
      <c r="Y171">
        <v>45000</v>
      </c>
      <c r="Z171">
        <v>1</v>
      </c>
      <c r="AA171">
        <v>0</v>
      </c>
      <c r="AB171">
        <v>0</v>
      </c>
      <c r="AC171">
        <v>0</v>
      </c>
      <c r="AD171">
        <v>0</v>
      </c>
      <c r="AE171">
        <v>0</v>
      </c>
      <c r="AF171">
        <v>0</v>
      </c>
      <c r="AG171">
        <v>0</v>
      </c>
      <c r="AH171">
        <v>0</v>
      </c>
      <c r="AI171">
        <v>0</v>
      </c>
      <c r="AJ171">
        <v>0</v>
      </c>
      <c r="AK171">
        <v>0</v>
      </c>
      <c r="AL171">
        <v>0</v>
      </c>
      <c r="AM171">
        <v>0</v>
      </c>
      <c r="AN171">
        <v>8.0341880341880341</v>
      </c>
      <c r="AO171">
        <v>0</v>
      </c>
      <c r="AP171">
        <v>0</v>
      </c>
      <c r="AQ171">
        <v>0</v>
      </c>
      <c r="AR171">
        <v>0</v>
      </c>
      <c r="AS171">
        <v>0</v>
      </c>
      <c r="AT171">
        <v>0</v>
      </c>
      <c r="AU171">
        <v>0</v>
      </c>
      <c r="AV171">
        <v>0</v>
      </c>
      <c r="AW171">
        <v>0</v>
      </c>
      <c r="AX171">
        <v>0</v>
      </c>
      <c r="AY171">
        <v>0</v>
      </c>
      <c r="AZ171">
        <v>0</v>
      </c>
      <c r="BA171">
        <v>0</v>
      </c>
      <c r="BB171">
        <v>0</v>
      </c>
      <c r="BC171">
        <v>0</v>
      </c>
      <c r="BD171">
        <v>0.1</v>
      </c>
      <c r="BE171">
        <v>0</v>
      </c>
      <c r="BF171">
        <v>0</v>
      </c>
      <c r="BG171">
        <v>0</v>
      </c>
      <c r="BH171">
        <v>0</v>
      </c>
      <c r="BI171">
        <v>0</v>
      </c>
      <c r="BJ171">
        <v>0</v>
      </c>
      <c r="BK171">
        <v>0</v>
      </c>
      <c r="BL171">
        <v>0</v>
      </c>
      <c r="BM171">
        <v>0</v>
      </c>
      <c r="BN171">
        <v>0</v>
      </c>
      <c r="BO171">
        <v>0</v>
      </c>
      <c r="BP171">
        <v>0</v>
      </c>
      <c r="BQ171">
        <v>0</v>
      </c>
      <c r="BR171">
        <v>1.4999999999999999E-2</v>
      </c>
      <c r="BS171">
        <v>0</v>
      </c>
      <c r="BT171">
        <v>0</v>
      </c>
      <c r="BU171">
        <v>0</v>
      </c>
      <c r="BV171">
        <v>0</v>
      </c>
      <c r="BW171">
        <v>0</v>
      </c>
      <c r="BX171">
        <v>81.599999999999994</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0</v>
      </c>
      <c r="FT171">
        <v>0</v>
      </c>
      <c r="FU171">
        <v>0</v>
      </c>
      <c r="FV171">
        <v>0</v>
      </c>
      <c r="FW171">
        <v>0</v>
      </c>
      <c r="FX171">
        <v>0</v>
      </c>
      <c r="FY171">
        <v>4.6871405198054976</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0.2989</v>
      </c>
      <c r="GV171">
        <v>0</v>
      </c>
      <c r="GW171">
        <v>0</v>
      </c>
      <c r="GX171">
        <v>0</v>
      </c>
      <c r="GY171">
        <v>0</v>
      </c>
      <c r="GZ171">
        <v>0</v>
      </c>
      <c r="HA171">
        <v>0</v>
      </c>
      <c r="HB171">
        <v>0</v>
      </c>
      <c r="HC171">
        <v>0</v>
      </c>
      <c r="HD171">
        <v>0</v>
      </c>
      <c r="HE171">
        <v>0</v>
      </c>
      <c r="HF171">
        <v>0</v>
      </c>
      <c r="HG171">
        <v>0</v>
      </c>
      <c r="HH171">
        <v>0</v>
      </c>
      <c r="HI171">
        <v>1.4999999999999999E-2</v>
      </c>
      <c r="HJ171">
        <v>0</v>
      </c>
      <c r="HK171">
        <v>0</v>
      </c>
      <c r="HL171">
        <v>0</v>
      </c>
      <c r="HM171">
        <v>0</v>
      </c>
      <c r="HN171">
        <v>0</v>
      </c>
      <c r="HO171">
        <v>81.599999999999994</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1</v>
      </c>
      <c r="LJ171">
        <v>0.748</v>
      </c>
      <c r="LK171">
        <v>0</v>
      </c>
      <c r="LL171">
        <v>0</v>
      </c>
      <c r="LM171">
        <v>1</v>
      </c>
      <c r="LN171">
        <v>0.95</v>
      </c>
      <c r="LO171">
        <v>0</v>
      </c>
      <c r="LP171">
        <v>1</v>
      </c>
      <c r="LQ171">
        <v>0.78</v>
      </c>
      <c r="LR171">
        <v>0</v>
      </c>
      <c r="LS171">
        <v>0</v>
      </c>
      <c r="LT171">
        <v>0</v>
      </c>
    </row>
    <row r="172" spans="1:332">
      <c r="A172" t="str">
        <v>CDM AMS II.G</v>
      </c>
      <c r="B172" t="str">
        <v>AMS II.G. ver. 4</v>
      </c>
      <c r="C172">
        <v>9007</v>
      </c>
      <c r="D172" t="str">
        <v>PoA 9007 CPA2</v>
      </c>
      <c r="E172" t="str">
        <v>MR1</v>
      </c>
      <c r="F172" t="str">
        <v>Domestic (2018)</v>
      </c>
      <c r="G172">
        <v>748</v>
      </c>
      <c r="H172" t="str">
        <v>firewood</v>
      </c>
      <c r="I172">
        <v>748</v>
      </c>
      <c r="J172">
        <v>0.25981243487321987</v>
      </c>
      <c r="K172">
        <v>0</v>
      </c>
      <c r="L172" t="str">
        <v>cdm_imp_firewood</v>
      </c>
      <c r="M172">
        <v>1</v>
      </c>
      <c r="N172" t="str">
        <v>Sub-Saharan Africa</v>
      </c>
      <c r="O172" t="str">
        <v>Malawi</v>
      </c>
      <c r="P172" t="str">
        <v>Malawi tot</v>
      </c>
      <c r="Q172">
        <v>4.3</v>
      </c>
      <c r="R172">
        <v>0.94</v>
      </c>
      <c r="S172">
        <v>0</v>
      </c>
      <c r="T172">
        <v>0.49</v>
      </c>
      <c r="U172">
        <v>2879</v>
      </c>
      <c r="V172">
        <v>0</v>
      </c>
      <c r="W172">
        <v>45</v>
      </c>
      <c r="X172">
        <v>0</v>
      </c>
      <c r="Y172">
        <v>129555</v>
      </c>
      <c r="Z172">
        <v>1</v>
      </c>
      <c r="AA172">
        <v>0</v>
      </c>
      <c r="AB172">
        <v>0</v>
      </c>
      <c r="AC172">
        <v>0</v>
      </c>
      <c r="AD172">
        <v>0</v>
      </c>
      <c r="AE172">
        <v>0</v>
      </c>
      <c r="AF172">
        <v>0</v>
      </c>
      <c r="AG172">
        <v>0</v>
      </c>
      <c r="AH172">
        <v>0</v>
      </c>
      <c r="AI172">
        <v>0</v>
      </c>
      <c r="AJ172">
        <v>0</v>
      </c>
      <c r="AK172">
        <v>0</v>
      </c>
      <c r="AL172">
        <v>0</v>
      </c>
      <c r="AM172">
        <v>0</v>
      </c>
      <c r="AN172">
        <v>7.3504273504273501</v>
      </c>
      <c r="AO172">
        <v>0</v>
      </c>
      <c r="AP172">
        <v>0</v>
      </c>
      <c r="AQ172">
        <v>0</v>
      </c>
      <c r="AR172">
        <v>0</v>
      </c>
      <c r="AS172">
        <v>0</v>
      </c>
      <c r="AT172">
        <v>0</v>
      </c>
      <c r="AU172">
        <v>0</v>
      </c>
      <c r="AV172">
        <v>0</v>
      </c>
      <c r="AW172">
        <v>0</v>
      </c>
      <c r="AX172">
        <v>0</v>
      </c>
      <c r="AY172">
        <v>0</v>
      </c>
      <c r="AZ172">
        <v>0</v>
      </c>
      <c r="BA172">
        <v>0</v>
      </c>
      <c r="BB172">
        <v>0</v>
      </c>
      <c r="BC172">
        <v>0</v>
      </c>
      <c r="BD172">
        <v>0.1</v>
      </c>
      <c r="BE172">
        <v>0</v>
      </c>
      <c r="BF172">
        <v>0</v>
      </c>
      <c r="BG172">
        <v>0</v>
      </c>
      <c r="BH172">
        <v>0</v>
      </c>
      <c r="BI172">
        <v>0</v>
      </c>
      <c r="BJ172">
        <v>0</v>
      </c>
      <c r="BK172">
        <v>0</v>
      </c>
      <c r="BL172">
        <v>0</v>
      </c>
      <c r="BM172">
        <v>0</v>
      </c>
      <c r="BN172">
        <v>0</v>
      </c>
      <c r="BO172">
        <v>0</v>
      </c>
      <c r="BP172">
        <v>0</v>
      </c>
      <c r="BQ172">
        <v>0</v>
      </c>
      <c r="BR172">
        <v>1.4999999999999999E-2</v>
      </c>
      <c r="BS172">
        <v>0</v>
      </c>
      <c r="BT172">
        <v>0</v>
      </c>
      <c r="BU172">
        <v>0</v>
      </c>
      <c r="BV172">
        <v>0</v>
      </c>
      <c r="BW172">
        <v>0</v>
      </c>
      <c r="BX172">
        <v>81.599999999999994</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0</v>
      </c>
      <c r="FT172">
        <v>0</v>
      </c>
      <c r="FU172">
        <v>0</v>
      </c>
      <c r="FV172">
        <v>0</v>
      </c>
      <c r="FW172">
        <v>0</v>
      </c>
      <c r="FX172">
        <v>0</v>
      </c>
      <c r="FY172">
        <v>3.675213675213675</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0.31680000000000003</v>
      </c>
      <c r="GV172">
        <v>0</v>
      </c>
      <c r="GW172">
        <v>0</v>
      </c>
      <c r="GX172">
        <v>0</v>
      </c>
      <c r="GY172">
        <v>0</v>
      </c>
      <c r="GZ172">
        <v>0</v>
      </c>
      <c r="HA172">
        <v>0</v>
      </c>
      <c r="HB172">
        <v>0</v>
      </c>
      <c r="HC172">
        <v>0</v>
      </c>
      <c r="HD172">
        <v>0</v>
      </c>
      <c r="HE172">
        <v>0</v>
      </c>
      <c r="HF172">
        <v>0</v>
      </c>
      <c r="HG172">
        <v>0</v>
      </c>
      <c r="HH172">
        <v>0</v>
      </c>
      <c r="HI172">
        <v>1.4999999999999999E-2</v>
      </c>
      <c r="HJ172">
        <v>0</v>
      </c>
      <c r="HK172">
        <v>0</v>
      </c>
      <c r="HL172">
        <v>0</v>
      </c>
      <c r="HM172">
        <v>0</v>
      </c>
      <c r="HN172">
        <v>0</v>
      </c>
      <c r="HO172">
        <v>81.599999999999994</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1</v>
      </c>
      <c r="LJ172">
        <v>0.86523098298020151</v>
      </c>
      <c r="LK172">
        <v>0</v>
      </c>
      <c r="LL172">
        <v>0</v>
      </c>
      <c r="LM172">
        <v>1</v>
      </c>
      <c r="LN172">
        <v>0.95</v>
      </c>
      <c r="LO172">
        <v>0</v>
      </c>
      <c r="LP172">
        <v>1</v>
      </c>
      <c r="LQ172">
        <v>0.78</v>
      </c>
      <c r="LR172">
        <v>0</v>
      </c>
      <c r="LS172">
        <v>0</v>
      </c>
      <c r="LT172">
        <v>0</v>
      </c>
    </row>
    <row r="173" spans="1:332">
      <c r="A173" t="str">
        <v>CDM AMS II.G</v>
      </c>
      <c r="B173" t="str">
        <v>AMS II.G. ver. 4</v>
      </c>
      <c r="C173">
        <v>9007</v>
      </c>
      <c r="D173" t="str">
        <v>PoA 9007 CPA4</v>
      </c>
      <c r="E173" t="str">
        <v>MR2</v>
      </c>
      <c r="F173" t="str">
        <v>Domestic (2019)</v>
      </c>
      <c r="G173">
        <v>16558</v>
      </c>
      <c r="H173" t="str">
        <v>firewood</v>
      </c>
      <c r="I173">
        <v>16558</v>
      </c>
      <c r="J173">
        <v>0.78772597526165555</v>
      </c>
      <c r="K173">
        <v>0</v>
      </c>
      <c r="L173" t="str">
        <v>cdm_imp_firewood</v>
      </c>
      <c r="M173">
        <v>1</v>
      </c>
      <c r="N173" t="str">
        <v>Sub-Saharan Africa</v>
      </c>
      <c r="O173" t="str">
        <v>Malawi</v>
      </c>
      <c r="P173" t="str">
        <v>Malawi tot</v>
      </c>
      <c r="Q173">
        <v>4.3</v>
      </c>
      <c r="R173">
        <v>0.94</v>
      </c>
      <c r="S173">
        <v>0</v>
      </c>
      <c r="T173">
        <v>0.49</v>
      </c>
      <c r="U173">
        <v>21020</v>
      </c>
      <c r="V173">
        <v>0</v>
      </c>
      <c r="W173">
        <v>329</v>
      </c>
      <c r="X173">
        <v>0</v>
      </c>
      <c r="Y173">
        <v>6915580</v>
      </c>
      <c r="Z173">
        <v>1</v>
      </c>
      <c r="AA173">
        <v>0</v>
      </c>
      <c r="AB173">
        <v>0</v>
      </c>
      <c r="AC173">
        <v>0</v>
      </c>
      <c r="AD173">
        <v>0</v>
      </c>
      <c r="AE173">
        <v>0</v>
      </c>
      <c r="AF173">
        <v>0</v>
      </c>
      <c r="AG173">
        <v>0</v>
      </c>
      <c r="AH173">
        <v>0</v>
      </c>
      <c r="AI173">
        <v>0</v>
      </c>
      <c r="AJ173">
        <v>0</v>
      </c>
      <c r="AK173">
        <v>0</v>
      </c>
      <c r="AL173">
        <v>0</v>
      </c>
      <c r="AM173">
        <v>0</v>
      </c>
      <c r="AN173">
        <v>7.3504273504273501</v>
      </c>
      <c r="AO173">
        <v>0</v>
      </c>
      <c r="AP173">
        <v>0</v>
      </c>
      <c r="AQ173">
        <v>0</v>
      </c>
      <c r="AR173">
        <v>0</v>
      </c>
      <c r="AS173">
        <v>0</v>
      </c>
      <c r="AT173">
        <v>0</v>
      </c>
      <c r="AU173">
        <v>0</v>
      </c>
      <c r="AV173">
        <v>0</v>
      </c>
      <c r="AW173">
        <v>0</v>
      </c>
      <c r="AX173">
        <v>0</v>
      </c>
      <c r="AY173">
        <v>0</v>
      </c>
      <c r="AZ173">
        <v>0</v>
      </c>
      <c r="BA173">
        <v>0</v>
      </c>
      <c r="BB173">
        <v>0</v>
      </c>
      <c r="BC173">
        <v>0</v>
      </c>
      <c r="BD173">
        <v>0.1</v>
      </c>
      <c r="BE173">
        <v>0</v>
      </c>
      <c r="BF173">
        <v>0</v>
      </c>
      <c r="BG173">
        <v>0</v>
      </c>
      <c r="BH173">
        <v>0</v>
      </c>
      <c r="BI173">
        <v>0</v>
      </c>
      <c r="BJ173">
        <v>0</v>
      </c>
      <c r="BK173">
        <v>0</v>
      </c>
      <c r="BL173">
        <v>0</v>
      </c>
      <c r="BM173">
        <v>0</v>
      </c>
      <c r="BN173">
        <v>0</v>
      </c>
      <c r="BO173">
        <v>0</v>
      </c>
      <c r="BP173">
        <v>0</v>
      </c>
      <c r="BQ173">
        <v>0</v>
      </c>
      <c r="BR173">
        <v>1.4999999999999999E-2</v>
      </c>
      <c r="BS173">
        <v>0</v>
      </c>
      <c r="BT173">
        <v>0</v>
      </c>
      <c r="BU173">
        <v>0</v>
      </c>
      <c r="BV173">
        <v>0</v>
      </c>
      <c r="BW173">
        <v>0</v>
      </c>
      <c r="BX173">
        <v>81.599999999999994</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1</v>
      </c>
      <c r="FS173">
        <v>0</v>
      </c>
      <c r="FT173">
        <v>0</v>
      </c>
      <c r="FU173">
        <v>0</v>
      </c>
      <c r="FV173">
        <v>0</v>
      </c>
      <c r="FW173">
        <v>0</v>
      </c>
      <c r="FX173">
        <v>0</v>
      </c>
      <c r="FY173">
        <v>3.675213675213675</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0.30149999999999999</v>
      </c>
      <c r="GV173">
        <v>0</v>
      </c>
      <c r="GW173">
        <v>0</v>
      </c>
      <c r="GX173">
        <v>0</v>
      </c>
      <c r="GY173">
        <v>0</v>
      </c>
      <c r="GZ173">
        <v>0</v>
      </c>
      <c r="HA173">
        <v>0</v>
      </c>
      <c r="HB173">
        <v>0</v>
      </c>
      <c r="HC173">
        <v>0</v>
      </c>
      <c r="HD173">
        <v>0</v>
      </c>
      <c r="HE173">
        <v>0</v>
      </c>
      <c r="HF173">
        <v>0</v>
      </c>
      <c r="HG173">
        <v>0</v>
      </c>
      <c r="HH173">
        <v>0</v>
      </c>
      <c r="HI173">
        <v>1.4999999999999999E-2</v>
      </c>
      <c r="HJ173">
        <v>0</v>
      </c>
      <c r="HK173">
        <v>0</v>
      </c>
      <c r="HL173">
        <v>0</v>
      </c>
      <c r="HM173">
        <v>0</v>
      </c>
      <c r="HN173">
        <v>0</v>
      </c>
      <c r="HO173">
        <v>81.599999999999994</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0.98049476688867743</v>
      </c>
      <c r="LJ173">
        <v>0.37</v>
      </c>
      <c r="LK173">
        <v>0</v>
      </c>
      <c r="LL173">
        <v>0</v>
      </c>
      <c r="LM173">
        <v>1</v>
      </c>
      <c r="LN173">
        <v>0.95</v>
      </c>
      <c r="LO173">
        <v>0</v>
      </c>
      <c r="LP173">
        <v>1</v>
      </c>
      <c r="LQ173">
        <v>0.78</v>
      </c>
      <c r="LR173">
        <v>0</v>
      </c>
      <c r="LS173">
        <v>0</v>
      </c>
      <c r="LT173">
        <v>0</v>
      </c>
    </row>
    <row r="174" spans="1:332">
      <c r="A174" t="str">
        <v>CDM AMS II.G</v>
      </c>
      <c r="B174" t="str">
        <v>AMS II.G. ver. 4</v>
      </c>
      <c r="C174">
        <v>9007</v>
      </c>
      <c r="D174" t="str">
        <v>PoA 9007 CPA5</v>
      </c>
      <c r="E174" t="str">
        <v>MR2</v>
      </c>
      <c r="F174" t="str">
        <v>Domestic (2019)</v>
      </c>
      <c r="G174">
        <v>14133</v>
      </c>
      <c r="H174" t="str">
        <v>firewood</v>
      </c>
      <c r="I174">
        <v>14133</v>
      </c>
      <c r="J174">
        <v>0.84775958250854777</v>
      </c>
      <c r="K174">
        <v>0</v>
      </c>
      <c r="L174" t="str">
        <v>cdm_imp_firewood</v>
      </c>
      <c r="M174">
        <v>1</v>
      </c>
      <c r="N174" t="str">
        <v>Sub-Saharan Africa</v>
      </c>
      <c r="O174" t="str">
        <v>Zambia</v>
      </c>
      <c r="P174" t="str">
        <v>Zambia tot</v>
      </c>
      <c r="Q174">
        <v>5</v>
      </c>
      <c r="R174">
        <v>0.81</v>
      </c>
      <c r="S174">
        <v>0</v>
      </c>
      <c r="T174">
        <v>0.38</v>
      </c>
      <c r="U174">
        <v>16671</v>
      </c>
      <c r="V174">
        <v>0</v>
      </c>
      <c r="W174">
        <v>275</v>
      </c>
      <c r="X174">
        <v>0</v>
      </c>
      <c r="Y174">
        <v>4584525</v>
      </c>
      <c r="Z174">
        <v>1</v>
      </c>
      <c r="AA174">
        <v>0</v>
      </c>
      <c r="AB174">
        <v>0</v>
      </c>
      <c r="AC174">
        <v>0</v>
      </c>
      <c r="AD174">
        <v>0</v>
      </c>
      <c r="AE174">
        <v>0</v>
      </c>
      <c r="AF174">
        <v>0</v>
      </c>
      <c r="AG174">
        <v>0</v>
      </c>
      <c r="AH174">
        <v>0</v>
      </c>
      <c r="AI174">
        <v>0</v>
      </c>
      <c r="AJ174">
        <v>0</v>
      </c>
      <c r="AK174">
        <v>0</v>
      </c>
      <c r="AL174">
        <v>0</v>
      </c>
      <c r="AM174">
        <v>0</v>
      </c>
      <c r="AN174">
        <v>8.5470085470085468</v>
      </c>
      <c r="AO174">
        <v>0</v>
      </c>
      <c r="AP174">
        <v>0</v>
      </c>
      <c r="AQ174">
        <v>0</v>
      </c>
      <c r="AR174">
        <v>0</v>
      </c>
      <c r="AS174">
        <v>0</v>
      </c>
      <c r="AT174">
        <v>0</v>
      </c>
      <c r="AU174">
        <v>0</v>
      </c>
      <c r="AV174">
        <v>0</v>
      </c>
      <c r="AW174">
        <v>0</v>
      </c>
      <c r="AX174">
        <v>0</v>
      </c>
      <c r="AY174">
        <v>0</v>
      </c>
      <c r="AZ174">
        <v>0</v>
      </c>
      <c r="BA174">
        <v>0</v>
      </c>
      <c r="BB174">
        <v>0</v>
      </c>
      <c r="BC174">
        <v>0</v>
      </c>
      <c r="BD174">
        <v>0.1</v>
      </c>
      <c r="BE174">
        <v>0</v>
      </c>
      <c r="BF174">
        <v>0</v>
      </c>
      <c r="BG174">
        <v>0</v>
      </c>
      <c r="BH174">
        <v>0</v>
      </c>
      <c r="BI174">
        <v>0</v>
      </c>
      <c r="BJ174">
        <v>0</v>
      </c>
      <c r="BK174">
        <v>0</v>
      </c>
      <c r="BL174">
        <v>0</v>
      </c>
      <c r="BM174">
        <v>0</v>
      </c>
      <c r="BN174">
        <v>0</v>
      </c>
      <c r="BO174">
        <v>0</v>
      </c>
      <c r="BP174">
        <v>0</v>
      </c>
      <c r="BQ174">
        <v>0</v>
      </c>
      <c r="BR174">
        <v>1.4999999999999999E-2</v>
      </c>
      <c r="BS174">
        <v>0</v>
      </c>
      <c r="BT174">
        <v>0</v>
      </c>
      <c r="BU174">
        <v>0</v>
      </c>
      <c r="BV174">
        <v>0</v>
      </c>
      <c r="BW174">
        <v>0</v>
      </c>
      <c r="BX174">
        <v>81.599999999999994</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1</v>
      </c>
      <c r="FS174">
        <v>0</v>
      </c>
      <c r="FT174">
        <v>0</v>
      </c>
      <c r="FU174">
        <v>0</v>
      </c>
      <c r="FV174">
        <v>0</v>
      </c>
      <c r="FW174">
        <v>0</v>
      </c>
      <c r="FX174">
        <v>0</v>
      </c>
      <c r="FY174">
        <v>5.1939879247760983</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0.3004</v>
      </c>
      <c r="GV174">
        <v>0</v>
      </c>
      <c r="GW174">
        <v>0</v>
      </c>
      <c r="GX174">
        <v>0</v>
      </c>
      <c r="GY174">
        <v>0</v>
      </c>
      <c r="GZ174">
        <v>0</v>
      </c>
      <c r="HA174">
        <v>0</v>
      </c>
      <c r="HB174">
        <v>0</v>
      </c>
      <c r="HC174">
        <v>0</v>
      </c>
      <c r="HD174">
        <v>0</v>
      </c>
      <c r="HE174">
        <v>0</v>
      </c>
      <c r="HF174">
        <v>0</v>
      </c>
      <c r="HG174">
        <v>0</v>
      </c>
      <c r="HH174">
        <v>0</v>
      </c>
      <c r="HI174">
        <v>1.4999999999999999E-2</v>
      </c>
      <c r="HJ174">
        <v>0</v>
      </c>
      <c r="HK174">
        <v>0</v>
      </c>
      <c r="HL174">
        <v>0</v>
      </c>
      <c r="HM174">
        <v>0</v>
      </c>
      <c r="HN174">
        <v>0</v>
      </c>
      <c r="HO174">
        <v>81.599999999999994</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1</v>
      </c>
      <c r="LJ174">
        <v>0.32</v>
      </c>
      <c r="LK174">
        <v>0</v>
      </c>
      <c r="LL174">
        <v>0</v>
      </c>
      <c r="LM174">
        <v>1</v>
      </c>
      <c r="LN174">
        <v>0.95</v>
      </c>
      <c r="LO174">
        <v>0</v>
      </c>
      <c r="LP174">
        <v>1</v>
      </c>
      <c r="LQ174">
        <v>0.78</v>
      </c>
      <c r="LR174">
        <v>0</v>
      </c>
      <c r="LS174">
        <v>1.3608428446005367E-2</v>
      </c>
      <c r="LT174">
        <v>0</v>
      </c>
    </row>
    <row r="175" spans="1:332">
      <c r="A175" t="str">
        <v>CDM AMS II.G</v>
      </c>
      <c r="B175" t="str">
        <v>AMS II.G. ver. 4</v>
      </c>
      <c r="C175">
        <v>9007</v>
      </c>
      <c r="D175" t="str">
        <v>PoA 9007 CPA7</v>
      </c>
      <c r="E175" t="str">
        <v>MR2</v>
      </c>
      <c r="F175" t="str">
        <v>Domestic (2019)</v>
      </c>
      <c r="G175">
        <v>5282</v>
      </c>
      <c r="H175" t="str">
        <v>firewood</v>
      </c>
      <c r="I175">
        <v>5282</v>
      </c>
      <c r="J175">
        <v>0.76109510086455334</v>
      </c>
      <c r="K175">
        <v>0</v>
      </c>
      <c r="L175" t="str">
        <v>cdm_imp_firewood</v>
      </c>
      <c r="M175">
        <v>1</v>
      </c>
      <c r="N175" t="str">
        <v>Sub-Saharan Africa</v>
      </c>
      <c r="O175" t="str">
        <v>Zambia</v>
      </c>
      <c r="P175" t="str">
        <v>Zambia tot</v>
      </c>
      <c r="Q175">
        <v>5</v>
      </c>
      <c r="R175">
        <v>0.81</v>
      </c>
      <c r="S175">
        <v>0</v>
      </c>
      <c r="T175">
        <v>0.38</v>
      </c>
      <c r="U175">
        <v>6940</v>
      </c>
      <c r="V175">
        <v>0</v>
      </c>
      <c r="W175">
        <v>179</v>
      </c>
      <c r="X175">
        <v>0</v>
      </c>
      <c r="Y175">
        <v>1242260</v>
      </c>
      <c r="Z175">
        <v>1</v>
      </c>
      <c r="AA175">
        <v>0</v>
      </c>
      <c r="AB175">
        <v>0</v>
      </c>
      <c r="AC175">
        <v>0</v>
      </c>
      <c r="AD175">
        <v>0</v>
      </c>
      <c r="AE175">
        <v>0</v>
      </c>
      <c r="AF175">
        <v>0</v>
      </c>
      <c r="AG175">
        <v>0</v>
      </c>
      <c r="AH175">
        <v>0</v>
      </c>
      <c r="AI175">
        <v>0</v>
      </c>
      <c r="AJ175">
        <v>0</v>
      </c>
      <c r="AK175">
        <v>0</v>
      </c>
      <c r="AL175">
        <v>0</v>
      </c>
      <c r="AM175">
        <v>0</v>
      </c>
      <c r="AN175">
        <v>8.5470085470085468</v>
      </c>
      <c r="AO175">
        <v>0</v>
      </c>
      <c r="AP175">
        <v>0</v>
      </c>
      <c r="AQ175">
        <v>0</v>
      </c>
      <c r="AR175">
        <v>0</v>
      </c>
      <c r="AS175">
        <v>0</v>
      </c>
      <c r="AT175">
        <v>0</v>
      </c>
      <c r="AU175">
        <v>0</v>
      </c>
      <c r="AV175">
        <v>0</v>
      </c>
      <c r="AW175">
        <v>0</v>
      </c>
      <c r="AX175">
        <v>0</v>
      </c>
      <c r="AY175">
        <v>0</v>
      </c>
      <c r="AZ175">
        <v>0</v>
      </c>
      <c r="BA175">
        <v>0</v>
      </c>
      <c r="BB175">
        <v>0</v>
      </c>
      <c r="BC175">
        <v>0</v>
      </c>
      <c r="BD175">
        <v>0.1</v>
      </c>
      <c r="BE175">
        <v>0</v>
      </c>
      <c r="BF175">
        <v>0</v>
      </c>
      <c r="BG175">
        <v>0</v>
      </c>
      <c r="BH175">
        <v>0</v>
      </c>
      <c r="BI175">
        <v>0</v>
      </c>
      <c r="BJ175">
        <v>0</v>
      </c>
      <c r="BK175">
        <v>0</v>
      </c>
      <c r="BL175">
        <v>0</v>
      </c>
      <c r="BM175">
        <v>0</v>
      </c>
      <c r="BN175">
        <v>0</v>
      </c>
      <c r="BO175">
        <v>0</v>
      </c>
      <c r="BP175">
        <v>0</v>
      </c>
      <c r="BQ175">
        <v>0</v>
      </c>
      <c r="BR175">
        <v>1.4999999999999999E-2</v>
      </c>
      <c r="BS175">
        <v>0</v>
      </c>
      <c r="BT175">
        <v>0</v>
      </c>
      <c r="BU175">
        <v>0</v>
      </c>
      <c r="BV175">
        <v>0</v>
      </c>
      <c r="BW175">
        <v>0</v>
      </c>
      <c r="BX175">
        <v>81.599999999999994</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0</v>
      </c>
      <c r="FT175">
        <v>0</v>
      </c>
      <c r="FU175">
        <v>0</v>
      </c>
      <c r="FV175">
        <v>0</v>
      </c>
      <c r="FW175">
        <v>0</v>
      </c>
      <c r="FX175">
        <v>0</v>
      </c>
      <c r="FY175">
        <v>5.1939879247760983</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0.3004</v>
      </c>
      <c r="GV175">
        <v>0</v>
      </c>
      <c r="GW175">
        <v>0</v>
      </c>
      <c r="GX175">
        <v>0</v>
      </c>
      <c r="GY175">
        <v>0</v>
      </c>
      <c r="GZ175">
        <v>0</v>
      </c>
      <c r="HA175">
        <v>0</v>
      </c>
      <c r="HB175">
        <v>0</v>
      </c>
      <c r="HC175">
        <v>0</v>
      </c>
      <c r="HD175">
        <v>0</v>
      </c>
      <c r="HE175">
        <v>0</v>
      </c>
      <c r="HF175">
        <v>0</v>
      </c>
      <c r="HG175">
        <v>0</v>
      </c>
      <c r="HH175">
        <v>0</v>
      </c>
      <c r="HI175">
        <v>1.4999999999999999E-2</v>
      </c>
      <c r="HJ175">
        <v>0</v>
      </c>
      <c r="HK175">
        <v>0</v>
      </c>
      <c r="HL175">
        <v>0</v>
      </c>
      <c r="HM175">
        <v>0</v>
      </c>
      <c r="HN175">
        <v>0</v>
      </c>
      <c r="HO175">
        <v>81.599999999999994</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1</v>
      </c>
      <c r="LJ175">
        <v>0.44</v>
      </c>
      <c r="LK175">
        <v>0</v>
      </c>
      <c r="LL175">
        <v>0</v>
      </c>
      <c r="LM175">
        <v>1</v>
      </c>
      <c r="LN175">
        <v>0.95</v>
      </c>
      <c r="LO175">
        <v>0</v>
      </c>
      <c r="LP175">
        <v>1</v>
      </c>
      <c r="LQ175">
        <v>0.78</v>
      </c>
      <c r="LR175">
        <v>0</v>
      </c>
      <c r="LS175">
        <v>1.3608428446005367E-2</v>
      </c>
      <c r="LT175">
        <v>0</v>
      </c>
    </row>
    <row r="176" spans="1:332">
      <c r="A176" t="str">
        <v>CDM AMS II.G</v>
      </c>
      <c r="B176" t="str">
        <v>AMS II.G. ver. 4</v>
      </c>
      <c r="C176">
        <v>9007</v>
      </c>
      <c r="D176" t="str">
        <v>PoA 9007 CPA6</v>
      </c>
      <c r="E176" t="str">
        <v>MR2</v>
      </c>
      <c r="F176" t="str">
        <v>Domestic (2019)</v>
      </c>
      <c r="G176">
        <v>12496</v>
      </c>
      <c r="H176" t="str">
        <v>firewood</v>
      </c>
      <c r="I176">
        <v>12496</v>
      </c>
      <c r="J176">
        <v>0.62405113863363959</v>
      </c>
      <c r="K176">
        <v>0</v>
      </c>
      <c r="L176" t="str">
        <v>cdm_imp_firewood</v>
      </c>
      <c r="M176">
        <v>1</v>
      </c>
      <c r="N176" t="str">
        <v>Sub-Saharan Africa</v>
      </c>
      <c r="O176" t="str">
        <v>Malawi</v>
      </c>
      <c r="P176" t="str">
        <v>Malawi tot</v>
      </c>
      <c r="Q176">
        <v>4.3</v>
      </c>
      <c r="R176">
        <v>0.94</v>
      </c>
      <c r="S176">
        <v>0</v>
      </c>
      <c r="T176">
        <v>0.49</v>
      </c>
      <c r="U176">
        <v>20024</v>
      </c>
      <c r="V176">
        <v>0</v>
      </c>
      <c r="W176">
        <v>179</v>
      </c>
      <c r="X176">
        <v>0</v>
      </c>
      <c r="Y176">
        <v>3584296</v>
      </c>
      <c r="Z176">
        <v>1</v>
      </c>
      <c r="AA176">
        <v>0</v>
      </c>
      <c r="AB176">
        <v>0</v>
      </c>
      <c r="AC176">
        <v>0</v>
      </c>
      <c r="AD176">
        <v>0</v>
      </c>
      <c r="AE176">
        <v>0</v>
      </c>
      <c r="AF176">
        <v>0</v>
      </c>
      <c r="AG176">
        <v>0</v>
      </c>
      <c r="AH176">
        <v>0</v>
      </c>
      <c r="AI176">
        <v>0</v>
      </c>
      <c r="AJ176">
        <v>0</v>
      </c>
      <c r="AK176">
        <v>0</v>
      </c>
      <c r="AL176">
        <v>0</v>
      </c>
      <c r="AM176">
        <v>0</v>
      </c>
      <c r="AN176">
        <v>7.3504273504273501</v>
      </c>
      <c r="AO176">
        <v>0</v>
      </c>
      <c r="AP176">
        <v>0</v>
      </c>
      <c r="AQ176">
        <v>0</v>
      </c>
      <c r="AR176">
        <v>0</v>
      </c>
      <c r="AS176">
        <v>0</v>
      </c>
      <c r="AT176">
        <v>0</v>
      </c>
      <c r="AU176">
        <v>0</v>
      </c>
      <c r="AV176">
        <v>0</v>
      </c>
      <c r="AW176">
        <v>0</v>
      </c>
      <c r="AX176">
        <v>0</v>
      </c>
      <c r="AY176">
        <v>0</v>
      </c>
      <c r="AZ176">
        <v>0</v>
      </c>
      <c r="BA176">
        <v>0</v>
      </c>
      <c r="BB176">
        <v>0</v>
      </c>
      <c r="BC176">
        <v>0</v>
      </c>
      <c r="BD176">
        <v>0.1</v>
      </c>
      <c r="BE176">
        <v>0</v>
      </c>
      <c r="BF176">
        <v>0</v>
      </c>
      <c r="BG176">
        <v>0</v>
      </c>
      <c r="BH176">
        <v>0</v>
      </c>
      <c r="BI176">
        <v>0</v>
      </c>
      <c r="BJ176">
        <v>0</v>
      </c>
      <c r="BK176">
        <v>0</v>
      </c>
      <c r="BL176">
        <v>0</v>
      </c>
      <c r="BM176">
        <v>0</v>
      </c>
      <c r="BN176">
        <v>0</v>
      </c>
      <c r="BO176">
        <v>0</v>
      </c>
      <c r="BP176">
        <v>0</v>
      </c>
      <c r="BQ176">
        <v>0</v>
      </c>
      <c r="BR176">
        <v>1.4999999999999999E-2</v>
      </c>
      <c r="BS176">
        <v>0</v>
      </c>
      <c r="BT176">
        <v>0</v>
      </c>
      <c r="BU176">
        <v>0</v>
      </c>
      <c r="BV176">
        <v>0</v>
      </c>
      <c r="BW176">
        <v>0</v>
      </c>
      <c r="BX176">
        <v>81.599999999999994</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3.675213675213675</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0.30149999999999999</v>
      </c>
      <c r="GV176">
        <v>0</v>
      </c>
      <c r="GW176">
        <v>0</v>
      </c>
      <c r="GX176">
        <v>0</v>
      </c>
      <c r="GY176">
        <v>0</v>
      </c>
      <c r="GZ176">
        <v>0</v>
      </c>
      <c r="HA176">
        <v>0</v>
      </c>
      <c r="HB176">
        <v>0</v>
      </c>
      <c r="HC176">
        <v>0</v>
      </c>
      <c r="HD176">
        <v>0</v>
      </c>
      <c r="HE176">
        <v>0</v>
      </c>
      <c r="HF176">
        <v>0</v>
      </c>
      <c r="HG176">
        <v>0</v>
      </c>
      <c r="HH176">
        <v>0</v>
      </c>
      <c r="HI176">
        <v>1.4999999999999999E-2</v>
      </c>
      <c r="HJ176">
        <v>0</v>
      </c>
      <c r="HK176">
        <v>0</v>
      </c>
      <c r="HL176">
        <v>0</v>
      </c>
      <c r="HM176">
        <v>0</v>
      </c>
      <c r="HN176">
        <v>0</v>
      </c>
      <c r="HO176">
        <v>81.599999999999994</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0.98052337195365558</v>
      </c>
      <c r="LJ176">
        <v>0.55000000000000004</v>
      </c>
      <c r="LK176">
        <v>0</v>
      </c>
      <c r="LL176">
        <v>0</v>
      </c>
      <c r="LM176">
        <v>1</v>
      </c>
      <c r="LN176">
        <v>0.95</v>
      </c>
      <c r="LO176">
        <v>0</v>
      </c>
      <c r="LP176">
        <v>1</v>
      </c>
      <c r="LQ176">
        <v>0.78</v>
      </c>
      <c r="LR176">
        <v>0</v>
      </c>
      <c r="LS176">
        <v>0</v>
      </c>
      <c r="LT176">
        <v>0</v>
      </c>
    </row>
    <row r="177" spans="1:332">
      <c r="A177" t="str">
        <v>CDM AMS II.G</v>
      </c>
      <c r="B177" t="str">
        <v>AMS II.G. ver. 4</v>
      </c>
      <c r="C177">
        <v>9007</v>
      </c>
      <c r="D177" t="str">
        <v>PoA 9007 CPA2</v>
      </c>
      <c r="E177" t="str">
        <v>MR2</v>
      </c>
      <c r="F177" t="str">
        <v>Domestic (2018)</v>
      </c>
      <c r="G177">
        <v>113257</v>
      </c>
      <c r="H177" t="str">
        <v>firewood</v>
      </c>
      <c r="I177">
        <v>113257</v>
      </c>
      <c r="J177">
        <v>1.6735921268452707</v>
      </c>
      <c r="K177">
        <v>0</v>
      </c>
      <c r="L177" t="str">
        <v>cdm_imp_firewood</v>
      </c>
      <c r="M177">
        <v>1</v>
      </c>
      <c r="N177" t="str">
        <v>Sub-Saharan Africa</v>
      </c>
      <c r="O177" t="str">
        <v>Malawi</v>
      </c>
      <c r="P177" t="str">
        <v>Malawi tot</v>
      </c>
      <c r="Q177">
        <v>4.3</v>
      </c>
      <c r="R177">
        <v>0.94</v>
      </c>
      <c r="S177">
        <v>0</v>
      </c>
      <c r="T177">
        <v>0.49</v>
      </c>
      <c r="U177">
        <v>67673</v>
      </c>
      <c r="V177">
        <v>0</v>
      </c>
      <c r="W177">
        <v>456</v>
      </c>
      <c r="X177">
        <v>0</v>
      </c>
      <c r="Y177">
        <v>30858888</v>
      </c>
      <c r="Z177">
        <v>1</v>
      </c>
      <c r="AA177">
        <v>0</v>
      </c>
      <c r="AB177">
        <v>0</v>
      </c>
      <c r="AC177">
        <v>0</v>
      </c>
      <c r="AD177">
        <v>0</v>
      </c>
      <c r="AE177">
        <v>0</v>
      </c>
      <c r="AF177">
        <v>0</v>
      </c>
      <c r="AG177">
        <v>0</v>
      </c>
      <c r="AH177">
        <v>0</v>
      </c>
      <c r="AI177">
        <v>0</v>
      </c>
      <c r="AJ177">
        <v>0</v>
      </c>
      <c r="AK177">
        <v>0</v>
      </c>
      <c r="AL177">
        <v>0</v>
      </c>
      <c r="AM177">
        <v>0</v>
      </c>
      <c r="AN177">
        <v>7.3504273504273501</v>
      </c>
      <c r="AO177">
        <v>0</v>
      </c>
      <c r="AP177">
        <v>0</v>
      </c>
      <c r="AQ177">
        <v>0</v>
      </c>
      <c r="AR177">
        <v>0</v>
      </c>
      <c r="AS177">
        <v>0</v>
      </c>
      <c r="AT177">
        <v>0</v>
      </c>
      <c r="AU177">
        <v>0</v>
      </c>
      <c r="AV177">
        <v>0</v>
      </c>
      <c r="AW177">
        <v>0</v>
      </c>
      <c r="AX177">
        <v>0</v>
      </c>
      <c r="AY177">
        <v>0</v>
      </c>
      <c r="AZ177">
        <v>0</v>
      </c>
      <c r="BA177">
        <v>0</v>
      </c>
      <c r="BB177">
        <v>0</v>
      </c>
      <c r="BC177">
        <v>0</v>
      </c>
      <c r="BD177">
        <v>0.1</v>
      </c>
      <c r="BE177">
        <v>0</v>
      </c>
      <c r="BF177">
        <v>0</v>
      </c>
      <c r="BG177">
        <v>0</v>
      </c>
      <c r="BH177">
        <v>0</v>
      </c>
      <c r="BI177">
        <v>0</v>
      </c>
      <c r="BJ177">
        <v>0</v>
      </c>
      <c r="BK177">
        <v>0</v>
      </c>
      <c r="BL177">
        <v>0</v>
      </c>
      <c r="BM177">
        <v>0</v>
      </c>
      <c r="BN177">
        <v>0</v>
      </c>
      <c r="BO177">
        <v>0</v>
      </c>
      <c r="BP177">
        <v>0</v>
      </c>
      <c r="BQ177">
        <v>0</v>
      </c>
      <c r="BR177">
        <v>1.4999999999999999E-2</v>
      </c>
      <c r="BS177">
        <v>0</v>
      </c>
      <c r="BT177">
        <v>0</v>
      </c>
      <c r="BU177">
        <v>0</v>
      </c>
      <c r="BV177">
        <v>0</v>
      </c>
      <c r="BW177">
        <v>0</v>
      </c>
      <c r="BX177">
        <v>81.599999999999994</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0</v>
      </c>
      <c r="FT177">
        <v>0</v>
      </c>
      <c r="FU177">
        <v>0</v>
      </c>
      <c r="FV177">
        <v>0</v>
      </c>
      <c r="FW177">
        <v>0</v>
      </c>
      <c r="FX177">
        <v>0</v>
      </c>
      <c r="FY177">
        <v>3.675213675213675</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0.30149999999999999</v>
      </c>
      <c r="GV177">
        <v>0</v>
      </c>
      <c r="GW177">
        <v>0</v>
      </c>
      <c r="GX177">
        <v>0</v>
      </c>
      <c r="GY177">
        <v>0</v>
      </c>
      <c r="GZ177">
        <v>0</v>
      </c>
      <c r="HA177">
        <v>0</v>
      </c>
      <c r="HB177">
        <v>0</v>
      </c>
      <c r="HC177">
        <v>0</v>
      </c>
      <c r="HD177">
        <v>0</v>
      </c>
      <c r="HE177">
        <v>0</v>
      </c>
      <c r="HF177">
        <v>0</v>
      </c>
      <c r="HG177">
        <v>0</v>
      </c>
      <c r="HH177">
        <v>0</v>
      </c>
      <c r="HI177">
        <v>1.4999999999999999E-2</v>
      </c>
      <c r="HJ177">
        <v>0</v>
      </c>
      <c r="HK177">
        <v>0</v>
      </c>
      <c r="HL177">
        <v>0</v>
      </c>
      <c r="HM177">
        <v>0</v>
      </c>
      <c r="HN177">
        <v>0</v>
      </c>
      <c r="HO177">
        <v>81.599999999999994</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0.98049443648131451</v>
      </c>
      <c r="LJ177">
        <v>0.56999999999999995</v>
      </c>
      <c r="LK177">
        <v>0</v>
      </c>
      <c r="LL177">
        <v>0</v>
      </c>
      <c r="LM177">
        <v>1</v>
      </c>
      <c r="LN177">
        <v>0.95</v>
      </c>
      <c r="LO177">
        <v>0</v>
      </c>
      <c r="LP177">
        <v>1</v>
      </c>
      <c r="LQ177">
        <v>0.78</v>
      </c>
      <c r="LR177">
        <v>0</v>
      </c>
      <c r="LS177">
        <v>0</v>
      </c>
      <c r="LT177">
        <v>0</v>
      </c>
    </row>
    <row r="178" spans="1:332">
      <c r="A178" t="str">
        <v>CDM AMS II.G</v>
      </c>
      <c r="B178" t="str">
        <v>AMS II.G. ver. 4</v>
      </c>
      <c r="C178">
        <v>9007</v>
      </c>
      <c r="D178" t="str">
        <v>PoA 9007 CPA2</v>
      </c>
      <c r="E178" t="str">
        <v>MR2</v>
      </c>
      <c r="F178" t="str">
        <v>Domestic (2018)</v>
      </c>
      <c r="G178">
        <v>78301</v>
      </c>
      <c r="H178" t="str">
        <v>firewood</v>
      </c>
      <c r="I178">
        <v>78301</v>
      </c>
      <c r="J178">
        <v>2.7519417987558428</v>
      </c>
      <c r="K178">
        <v>0</v>
      </c>
      <c r="L178" t="str">
        <v>cdm_imp_firewood</v>
      </c>
      <c r="M178">
        <v>1</v>
      </c>
      <c r="N178" t="str">
        <v>Sub-Saharan Africa</v>
      </c>
      <c r="O178" t="str">
        <v>Malawi</v>
      </c>
      <c r="P178" t="str">
        <v>Malawi tot</v>
      </c>
      <c r="Q178">
        <v>4.3</v>
      </c>
      <c r="R178">
        <v>0.94</v>
      </c>
      <c r="S178">
        <v>0</v>
      </c>
      <c r="T178">
        <v>0.49</v>
      </c>
      <c r="U178">
        <v>28453</v>
      </c>
      <c r="V178">
        <v>0</v>
      </c>
      <c r="W178">
        <v>456</v>
      </c>
      <c r="X178">
        <v>0</v>
      </c>
      <c r="Y178">
        <v>12974568</v>
      </c>
      <c r="Z178">
        <v>1</v>
      </c>
      <c r="AA178">
        <v>0</v>
      </c>
      <c r="AB178">
        <v>0</v>
      </c>
      <c r="AC178">
        <v>0</v>
      </c>
      <c r="AD178">
        <v>0</v>
      </c>
      <c r="AE178">
        <v>0</v>
      </c>
      <c r="AF178">
        <v>0</v>
      </c>
      <c r="AG178">
        <v>0</v>
      </c>
      <c r="AH178">
        <v>0</v>
      </c>
      <c r="AI178">
        <v>0</v>
      </c>
      <c r="AJ178">
        <v>0</v>
      </c>
      <c r="AK178">
        <v>0</v>
      </c>
      <c r="AL178">
        <v>0</v>
      </c>
      <c r="AM178">
        <v>0</v>
      </c>
      <c r="AN178">
        <v>7.3504273504273501</v>
      </c>
      <c r="AO178">
        <v>0</v>
      </c>
      <c r="AP178">
        <v>0</v>
      </c>
      <c r="AQ178">
        <v>0</v>
      </c>
      <c r="AR178">
        <v>0</v>
      </c>
      <c r="AS178">
        <v>0</v>
      </c>
      <c r="AT178">
        <v>0</v>
      </c>
      <c r="AU178">
        <v>0</v>
      </c>
      <c r="AV178">
        <v>0</v>
      </c>
      <c r="AW178">
        <v>0</v>
      </c>
      <c r="AX178">
        <v>0</v>
      </c>
      <c r="AY178">
        <v>0</v>
      </c>
      <c r="AZ178">
        <v>0</v>
      </c>
      <c r="BA178">
        <v>0</v>
      </c>
      <c r="BB178">
        <v>0</v>
      </c>
      <c r="BC178">
        <v>0</v>
      </c>
      <c r="BD178">
        <v>0.1</v>
      </c>
      <c r="BE178">
        <v>0</v>
      </c>
      <c r="BF178">
        <v>0</v>
      </c>
      <c r="BG178">
        <v>0</v>
      </c>
      <c r="BH178">
        <v>0</v>
      </c>
      <c r="BI178">
        <v>0</v>
      </c>
      <c r="BJ178">
        <v>0</v>
      </c>
      <c r="BK178">
        <v>0</v>
      </c>
      <c r="BL178">
        <v>0</v>
      </c>
      <c r="BM178">
        <v>0</v>
      </c>
      <c r="BN178">
        <v>0</v>
      </c>
      <c r="BO178">
        <v>0</v>
      </c>
      <c r="BP178">
        <v>0</v>
      </c>
      <c r="BQ178">
        <v>0</v>
      </c>
      <c r="BR178">
        <v>1.4999999999999999E-2</v>
      </c>
      <c r="BS178">
        <v>0</v>
      </c>
      <c r="BT178">
        <v>0</v>
      </c>
      <c r="BU178">
        <v>0</v>
      </c>
      <c r="BV178">
        <v>0</v>
      </c>
      <c r="BW178">
        <v>0</v>
      </c>
      <c r="BX178">
        <v>81.599999999999994</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0</v>
      </c>
      <c r="FT178">
        <v>0</v>
      </c>
      <c r="FU178">
        <v>0</v>
      </c>
      <c r="FV178">
        <v>0</v>
      </c>
      <c r="FW178">
        <v>0</v>
      </c>
      <c r="FX178">
        <v>0</v>
      </c>
      <c r="FY178">
        <v>3.675213675213675</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0.30199999999999999</v>
      </c>
      <c r="GV178">
        <v>0</v>
      </c>
      <c r="GW178">
        <v>0</v>
      </c>
      <c r="GX178">
        <v>0</v>
      </c>
      <c r="GY178">
        <v>0</v>
      </c>
      <c r="GZ178">
        <v>0</v>
      </c>
      <c r="HA178">
        <v>0</v>
      </c>
      <c r="HB178">
        <v>0</v>
      </c>
      <c r="HC178">
        <v>0</v>
      </c>
      <c r="HD178">
        <v>0</v>
      </c>
      <c r="HE178">
        <v>0</v>
      </c>
      <c r="HF178">
        <v>0</v>
      </c>
      <c r="HG178">
        <v>0</v>
      </c>
      <c r="HH178">
        <v>0</v>
      </c>
      <c r="HI178">
        <v>1.4999999999999999E-2</v>
      </c>
      <c r="HJ178">
        <v>0</v>
      </c>
      <c r="HK178">
        <v>0</v>
      </c>
      <c r="HL178">
        <v>0</v>
      </c>
      <c r="HM178">
        <v>0</v>
      </c>
      <c r="HN178">
        <v>0</v>
      </c>
      <c r="HO178">
        <v>81.599999999999994</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0.98049414824447334</v>
      </c>
      <c r="LJ178">
        <v>0.94</v>
      </c>
      <c r="LK178">
        <v>0</v>
      </c>
      <c r="LL178">
        <v>0</v>
      </c>
      <c r="LM178">
        <v>1</v>
      </c>
      <c r="LN178">
        <v>0.95</v>
      </c>
      <c r="LO178">
        <v>0</v>
      </c>
      <c r="LP178">
        <v>1</v>
      </c>
      <c r="LQ178">
        <v>0.78</v>
      </c>
      <c r="LR178">
        <v>0</v>
      </c>
      <c r="LS178">
        <v>0</v>
      </c>
      <c r="LT178">
        <v>0</v>
      </c>
    </row>
    <row r="179" spans="1:332">
      <c r="A179" t="str">
        <v>CDM AMS II.G</v>
      </c>
      <c r="B179" t="str">
        <v>AMS II.G. ver. 4</v>
      </c>
      <c r="C179">
        <v>9007</v>
      </c>
      <c r="D179" t="str">
        <v>PoA 9007 CPA6</v>
      </c>
      <c r="E179" t="str">
        <v>MR3</v>
      </c>
      <c r="F179" t="str">
        <v>Domestic (2019)</v>
      </c>
      <c r="G179">
        <v>129343</v>
      </c>
      <c r="H179" t="str">
        <v>firewood</v>
      </c>
      <c r="I179">
        <v>129343</v>
      </c>
      <c r="J179">
        <v>0.89473574986164917</v>
      </c>
      <c r="K179">
        <v>0</v>
      </c>
      <c r="L179" t="str">
        <v>cdm_imp_firewood</v>
      </c>
      <c r="M179">
        <v>1</v>
      </c>
      <c r="N179" t="str">
        <v>Sub-Saharan Africa</v>
      </c>
      <c r="O179" t="str">
        <v>Malawi</v>
      </c>
      <c r="P179" t="str">
        <v>Malawi tot</v>
      </c>
      <c r="Q179">
        <v>4.3</v>
      </c>
      <c r="R179">
        <v>0.94</v>
      </c>
      <c r="S179">
        <v>0</v>
      </c>
      <c r="T179">
        <v>0.49</v>
      </c>
      <c r="U179">
        <v>144560</v>
      </c>
      <c r="V179">
        <v>0</v>
      </c>
      <c r="W179">
        <v>244</v>
      </c>
      <c r="X179">
        <v>0</v>
      </c>
      <c r="Y179">
        <v>35272640</v>
      </c>
      <c r="Z179">
        <v>1</v>
      </c>
      <c r="AA179">
        <v>0</v>
      </c>
      <c r="AB179">
        <v>0</v>
      </c>
      <c r="AC179">
        <v>0</v>
      </c>
      <c r="AD179">
        <v>0</v>
      </c>
      <c r="AE179">
        <v>0</v>
      </c>
      <c r="AF179">
        <v>0</v>
      </c>
      <c r="AG179">
        <v>0</v>
      </c>
      <c r="AH179">
        <v>0</v>
      </c>
      <c r="AI179">
        <v>0</v>
      </c>
      <c r="AJ179">
        <v>0</v>
      </c>
      <c r="AK179">
        <v>0</v>
      </c>
      <c r="AL179">
        <v>0</v>
      </c>
      <c r="AM179">
        <v>0</v>
      </c>
      <c r="AN179">
        <v>7.3504273504273501</v>
      </c>
      <c r="AO179">
        <v>0</v>
      </c>
      <c r="AP179">
        <v>0</v>
      </c>
      <c r="AQ179">
        <v>0</v>
      </c>
      <c r="AR179">
        <v>0</v>
      </c>
      <c r="AS179">
        <v>0</v>
      </c>
      <c r="AT179">
        <v>0</v>
      </c>
      <c r="AU179">
        <v>0</v>
      </c>
      <c r="AV179">
        <v>0</v>
      </c>
      <c r="AW179">
        <v>0</v>
      </c>
      <c r="AX179">
        <v>0</v>
      </c>
      <c r="AY179">
        <v>0</v>
      </c>
      <c r="AZ179">
        <v>0</v>
      </c>
      <c r="BA179">
        <v>0</v>
      </c>
      <c r="BB179">
        <v>0</v>
      </c>
      <c r="BC179">
        <v>0</v>
      </c>
      <c r="BD179">
        <v>0.1</v>
      </c>
      <c r="BE179">
        <v>0</v>
      </c>
      <c r="BF179">
        <v>0</v>
      </c>
      <c r="BG179">
        <v>0</v>
      </c>
      <c r="BH179">
        <v>0</v>
      </c>
      <c r="BI179">
        <v>0</v>
      </c>
      <c r="BJ179">
        <v>0</v>
      </c>
      <c r="BK179">
        <v>0</v>
      </c>
      <c r="BL179">
        <v>0</v>
      </c>
      <c r="BM179">
        <v>0</v>
      </c>
      <c r="BN179">
        <v>0</v>
      </c>
      <c r="BO179">
        <v>0</v>
      </c>
      <c r="BP179">
        <v>0</v>
      </c>
      <c r="BQ179">
        <v>0</v>
      </c>
      <c r="BR179">
        <v>1.4999999999999999E-2</v>
      </c>
      <c r="BS179">
        <v>0</v>
      </c>
      <c r="BT179">
        <v>0</v>
      </c>
      <c r="BU179">
        <v>0</v>
      </c>
      <c r="BV179">
        <v>0</v>
      </c>
      <c r="BW179">
        <v>0</v>
      </c>
      <c r="BX179">
        <v>81.599999999999994</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1</v>
      </c>
      <c r="FS179">
        <v>0</v>
      </c>
      <c r="FT179">
        <v>0</v>
      </c>
      <c r="FU179">
        <v>0</v>
      </c>
      <c r="FV179">
        <v>0</v>
      </c>
      <c r="FW179">
        <v>0</v>
      </c>
      <c r="FX179">
        <v>0</v>
      </c>
      <c r="FY179">
        <v>3.675213675213675</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0.31069999999999998</v>
      </c>
      <c r="GV179">
        <v>0</v>
      </c>
      <c r="GW179">
        <v>0</v>
      </c>
      <c r="GX179">
        <v>0</v>
      </c>
      <c r="GY179">
        <v>0</v>
      </c>
      <c r="GZ179">
        <v>0</v>
      </c>
      <c r="HA179">
        <v>0</v>
      </c>
      <c r="HB179">
        <v>0</v>
      </c>
      <c r="HC179">
        <v>0</v>
      </c>
      <c r="HD179">
        <v>0</v>
      </c>
      <c r="HE179">
        <v>0</v>
      </c>
      <c r="HF179">
        <v>0</v>
      </c>
      <c r="HG179">
        <v>0</v>
      </c>
      <c r="HH179">
        <v>0</v>
      </c>
      <c r="HI179">
        <v>1.4999999999999999E-2</v>
      </c>
      <c r="HJ179">
        <v>0</v>
      </c>
      <c r="HK179">
        <v>0</v>
      </c>
      <c r="HL179">
        <v>0</v>
      </c>
      <c r="HM179">
        <v>0</v>
      </c>
      <c r="HN179">
        <v>0</v>
      </c>
      <c r="HO179">
        <v>81.599999999999994</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1</v>
      </c>
      <c r="LJ179">
        <v>0.55000000000000004</v>
      </c>
      <c r="LK179">
        <v>0</v>
      </c>
      <c r="LL179">
        <v>0</v>
      </c>
      <c r="LM179">
        <v>1</v>
      </c>
      <c r="LN179">
        <v>0.95</v>
      </c>
      <c r="LO179">
        <v>0</v>
      </c>
      <c r="LP179">
        <v>1</v>
      </c>
      <c r="LQ179">
        <v>0.78</v>
      </c>
      <c r="LR179">
        <v>0</v>
      </c>
      <c r="LS179">
        <v>0</v>
      </c>
      <c r="LT179">
        <v>0</v>
      </c>
    </row>
    <row r="180" spans="1:332">
      <c r="A180" t="str">
        <v>CDM AMS II.G</v>
      </c>
      <c r="B180" t="str">
        <v>AMS II.G. ver. 4</v>
      </c>
      <c r="C180">
        <v>9007</v>
      </c>
      <c r="D180" t="str">
        <v>PoA 9007 CPA6</v>
      </c>
      <c r="E180" t="str">
        <v>MR3</v>
      </c>
      <c r="F180" t="str">
        <v>Domestic (2019)</v>
      </c>
      <c r="G180">
        <v>1281</v>
      </c>
      <c r="H180" t="str">
        <v>firewood</v>
      </c>
      <c r="I180">
        <v>1281</v>
      </c>
      <c r="J180">
        <v>1.6423076923076922</v>
      </c>
      <c r="K180">
        <v>0</v>
      </c>
      <c r="L180" t="str">
        <v>cdm_imp_firewood</v>
      </c>
      <c r="M180">
        <v>1</v>
      </c>
      <c r="N180" t="str">
        <v>Sub-Saharan Africa</v>
      </c>
      <c r="O180" t="str">
        <v>Malawi</v>
      </c>
      <c r="P180" t="str">
        <v>Malawi tot</v>
      </c>
      <c r="Q180">
        <v>4.3</v>
      </c>
      <c r="R180">
        <v>0.94</v>
      </c>
      <c r="S180">
        <v>0</v>
      </c>
      <c r="T180">
        <v>0.49</v>
      </c>
      <c r="U180">
        <v>780</v>
      </c>
      <c r="V180">
        <v>0</v>
      </c>
      <c r="W180">
        <v>244</v>
      </c>
      <c r="X180">
        <v>0</v>
      </c>
      <c r="Y180">
        <v>190320</v>
      </c>
      <c r="Z180">
        <v>1</v>
      </c>
      <c r="AA180">
        <v>0</v>
      </c>
      <c r="AB180">
        <v>0</v>
      </c>
      <c r="AC180">
        <v>0</v>
      </c>
      <c r="AD180">
        <v>0</v>
      </c>
      <c r="AE180">
        <v>0</v>
      </c>
      <c r="AF180">
        <v>0</v>
      </c>
      <c r="AG180">
        <v>0</v>
      </c>
      <c r="AH180">
        <v>0</v>
      </c>
      <c r="AI180">
        <v>0</v>
      </c>
      <c r="AJ180">
        <v>0</v>
      </c>
      <c r="AK180">
        <v>0</v>
      </c>
      <c r="AL180">
        <v>0</v>
      </c>
      <c r="AM180">
        <v>0</v>
      </c>
      <c r="AN180">
        <v>7.3504273504273501</v>
      </c>
      <c r="AO180">
        <v>0</v>
      </c>
      <c r="AP180">
        <v>0</v>
      </c>
      <c r="AQ180">
        <v>0</v>
      </c>
      <c r="AR180">
        <v>0</v>
      </c>
      <c r="AS180">
        <v>0</v>
      </c>
      <c r="AT180">
        <v>0</v>
      </c>
      <c r="AU180">
        <v>0</v>
      </c>
      <c r="AV180">
        <v>0</v>
      </c>
      <c r="AW180">
        <v>0</v>
      </c>
      <c r="AX180">
        <v>0</v>
      </c>
      <c r="AY180">
        <v>0</v>
      </c>
      <c r="AZ180">
        <v>0</v>
      </c>
      <c r="BA180">
        <v>0</v>
      </c>
      <c r="BB180">
        <v>0</v>
      </c>
      <c r="BC180">
        <v>0</v>
      </c>
      <c r="BD180">
        <v>0.1</v>
      </c>
      <c r="BE180">
        <v>0</v>
      </c>
      <c r="BF180">
        <v>0</v>
      </c>
      <c r="BG180">
        <v>0</v>
      </c>
      <c r="BH180">
        <v>0</v>
      </c>
      <c r="BI180">
        <v>0</v>
      </c>
      <c r="BJ180">
        <v>0</v>
      </c>
      <c r="BK180">
        <v>0</v>
      </c>
      <c r="BL180">
        <v>0</v>
      </c>
      <c r="BM180">
        <v>0</v>
      </c>
      <c r="BN180">
        <v>0</v>
      </c>
      <c r="BO180">
        <v>0</v>
      </c>
      <c r="BP180">
        <v>0</v>
      </c>
      <c r="BQ180">
        <v>0</v>
      </c>
      <c r="BR180">
        <v>1.4999999999999999E-2</v>
      </c>
      <c r="BS180">
        <v>0</v>
      </c>
      <c r="BT180">
        <v>0</v>
      </c>
      <c r="BU180">
        <v>0</v>
      </c>
      <c r="BV180">
        <v>0</v>
      </c>
      <c r="BW180">
        <v>0</v>
      </c>
      <c r="BX180">
        <v>81.599999999999994</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1</v>
      </c>
      <c r="FS180">
        <v>0</v>
      </c>
      <c r="FT180">
        <v>0</v>
      </c>
      <c r="FU180">
        <v>0</v>
      </c>
      <c r="FV180">
        <v>0</v>
      </c>
      <c r="FW180">
        <v>0</v>
      </c>
      <c r="FX180">
        <v>0</v>
      </c>
      <c r="FY180">
        <v>3.675213675213675</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0.3231</v>
      </c>
      <c r="GV180">
        <v>0</v>
      </c>
      <c r="GW180">
        <v>0</v>
      </c>
      <c r="GX180">
        <v>0</v>
      </c>
      <c r="GY180">
        <v>0</v>
      </c>
      <c r="GZ180">
        <v>0</v>
      </c>
      <c r="HA180">
        <v>0</v>
      </c>
      <c r="HB180">
        <v>0</v>
      </c>
      <c r="HC180">
        <v>0</v>
      </c>
      <c r="HD180">
        <v>0</v>
      </c>
      <c r="HE180">
        <v>0</v>
      </c>
      <c r="HF180">
        <v>0</v>
      </c>
      <c r="HG180">
        <v>0</v>
      </c>
      <c r="HH180">
        <v>0</v>
      </c>
      <c r="HI180">
        <v>1.4999999999999999E-2</v>
      </c>
      <c r="HJ180">
        <v>0</v>
      </c>
      <c r="HK180">
        <v>0</v>
      </c>
      <c r="HL180">
        <v>0</v>
      </c>
      <c r="HM180">
        <v>0</v>
      </c>
      <c r="HN180">
        <v>0</v>
      </c>
      <c r="HO180">
        <v>81.599999999999994</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1</v>
      </c>
      <c r="LJ180">
        <v>1</v>
      </c>
      <c r="LK180">
        <v>0</v>
      </c>
      <c r="LL180">
        <v>0</v>
      </c>
      <c r="LM180">
        <v>1</v>
      </c>
      <c r="LN180">
        <v>0.95</v>
      </c>
      <c r="LO180">
        <v>0</v>
      </c>
      <c r="LP180">
        <v>1</v>
      </c>
      <c r="LQ180">
        <v>0.78</v>
      </c>
      <c r="LR180">
        <v>0</v>
      </c>
      <c r="LS180">
        <v>0</v>
      </c>
      <c r="LT180">
        <v>0</v>
      </c>
    </row>
    <row r="181" spans="1:332">
      <c r="A181" t="str">
        <v>CDM AMS II.G</v>
      </c>
      <c r="B181" t="str">
        <v>AMS II.G. ver. 4</v>
      </c>
      <c r="C181">
        <v>9007</v>
      </c>
      <c r="D181" t="str">
        <v>PoA 9007 CPA7</v>
      </c>
      <c r="E181" t="str">
        <v>MR3</v>
      </c>
      <c r="F181" t="str">
        <v>Domestic (2019)</v>
      </c>
      <c r="G181">
        <v>71146</v>
      </c>
      <c r="H181" t="str">
        <v>firewood</v>
      </c>
      <c r="I181">
        <v>71146</v>
      </c>
      <c r="J181">
        <v>1.3214829674207809</v>
      </c>
      <c r="K181">
        <v>0</v>
      </c>
      <c r="L181" t="str">
        <v>cdm_imp_firewood</v>
      </c>
      <c r="M181">
        <v>1</v>
      </c>
      <c r="N181" t="str">
        <v>Sub-Saharan Africa</v>
      </c>
      <c r="O181" t="str">
        <v>Zambia</v>
      </c>
      <c r="P181" t="str">
        <v>Zambia tot</v>
      </c>
      <c r="Q181">
        <v>5</v>
      </c>
      <c r="R181">
        <v>0.81</v>
      </c>
      <c r="S181">
        <v>0</v>
      </c>
      <c r="T181">
        <v>0.38</v>
      </c>
      <c r="U181">
        <v>53838</v>
      </c>
      <c r="V181">
        <v>0</v>
      </c>
      <c r="W181">
        <v>244</v>
      </c>
      <c r="X181">
        <v>0</v>
      </c>
      <c r="Y181">
        <v>13136472</v>
      </c>
      <c r="Z181">
        <v>1</v>
      </c>
      <c r="AA181">
        <v>0</v>
      </c>
      <c r="AB181">
        <v>0</v>
      </c>
      <c r="AC181">
        <v>0</v>
      </c>
      <c r="AD181">
        <v>0</v>
      </c>
      <c r="AE181">
        <v>0</v>
      </c>
      <c r="AF181">
        <v>0</v>
      </c>
      <c r="AG181">
        <v>0</v>
      </c>
      <c r="AH181">
        <v>0</v>
      </c>
      <c r="AI181">
        <v>0</v>
      </c>
      <c r="AJ181">
        <v>0</v>
      </c>
      <c r="AK181">
        <v>0</v>
      </c>
      <c r="AL181">
        <v>0</v>
      </c>
      <c r="AM181">
        <v>0</v>
      </c>
      <c r="AN181">
        <v>8.5470085470085468</v>
      </c>
      <c r="AO181">
        <v>0</v>
      </c>
      <c r="AP181">
        <v>0</v>
      </c>
      <c r="AQ181">
        <v>0</v>
      </c>
      <c r="AR181">
        <v>0</v>
      </c>
      <c r="AS181">
        <v>0</v>
      </c>
      <c r="AT181">
        <v>0</v>
      </c>
      <c r="AU181">
        <v>0</v>
      </c>
      <c r="AV181">
        <v>0</v>
      </c>
      <c r="AW181">
        <v>0</v>
      </c>
      <c r="AX181">
        <v>0</v>
      </c>
      <c r="AY181">
        <v>0</v>
      </c>
      <c r="AZ181">
        <v>0</v>
      </c>
      <c r="BA181">
        <v>0</v>
      </c>
      <c r="BB181">
        <v>0</v>
      </c>
      <c r="BC181">
        <v>0</v>
      </c>
      <c r="BD181">
        <v>0.1</v>
      </c>
      <c r="BE181">
        <v>0</v>
      </c>
      <c r="BF181">
        <v>0</v>
      </c>
      <c r="BG181">
        <v>0</v>
      </c>
      <c r="BH181">
        <v>0</v>
      </c>
      <c r="BI181">
        <v>0</v>
      </c>
      <c r="BJ181">
        <v>0</v>
      </c>
      <c r="BK181">
        <v>0</v>
      </c>
      <c r="BL181">
        <v>0</v>
      </c>
      <c r="BM181">
        <v>0</v>
      </c>
      <c r="BN181">
        <v>0</v>
      </c>
      <c r="BO181">
        <v>0</v>
      </c>
      <c r="BP181">
        <v>0</v>
      </c>
      <c r="BQ181">
        <v>0</v>
      </c>
      <c r="BR181">
        <v>1.4999999999999999E-2</v>
      </c>
      <c r="BS181">
        <v>0</v>
      </c>
      <c r="BT181">
        <v>0</v>
      </c>
      <c r="BU181">
        <v>0</v>
      </c>
      <c r="BV181">
        <v>0</v>
      </c>
      <c r="BW181">
        <v>0</v>
      </c>
      <c r="BX181">
        <v>81.599999999999994</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0</v>
      </c>
      <c r="FT181">
        <v>0</v>
      </c>
      <c r="FU181">
        <v>0</v>
      </c>
      <c r="FV181">
        <v>0</v>
      </c>
      <c r="FW181">
        <v>0</v>
      </c>
      <c r="FX181">
        <v>0</v>
      </c>
      <c r="FY181">
        <v>5.3636093936154694</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0.29089999999999999</v>
      </c>
      <c r="GV181">
        <v>0</v>
      </c>
      <c r="GW181">
        <v>0</v>
      </c>
      <c r="GX181">
        <v>0</v>
      </c>
      <c r="GY181">
        <v>0</v>
      </c>
      <c r="GZ181">
        <v>0</v>
      </c>
      <c r="HA181">
        <v>0</v>
      </c>
      <c r="HB181">
        <v>0</v>
      </c>
      <c r="HC181">
        <v>0</v>
      </c>
      <c r="HD181">
        <v>0</v>
      </c>
      <c r="HE181">
        <v>0</v>
      </c>
      <c r="HF181">
        <v>0</v>
      </c>
      <c r="HG181">
        <v>0</v>
      </c>
      <c r="HH181">
        <v>0</v>
      </c>
      <c r="HI181">
        <v>1.4999999999999999E-2</v>
      </c>
      <c r="HJ181">
        <v>0</v>
      </c>
      <c r="HK181">
        <v>0</v>
      </c>
      <c r="HL181">
        <v>0</v>
      </c>
      <c r="HM181">
        <v>0</v>
      </c>
      <c r="HN181">
        <v>0</v>
      </c>
      <c r="HO181">
        <v>81.599999999999994</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0.96970541253389797</v>
      </c>
      <c r="LJ181">
        <v>0.57999999999999996</v>
      </c>
      <c r="LK181">
        <v>0</v>
      </c>
      <c r="LL181">
        <v>0</v>
      </c>
      <c r="LM181">
        <v>1</v>
      </c>
      <c r="LN181">
        <v>0.95</v>
      </c>
      <c r="LO181">
        <v>0</v>
      </c>
      <c r="LP181">
        <v>1</v>
      </c>
      <c r="LQ181">
        <v>0.78</v>
      </c>
      <c r="LR181">
        <v>0</v>
      </c>
      <c r="LS181">
        <v>2.1773485513609148E-3</v>
      </c>
      <c r="LT181">
        <v>0</v>
      </c>
    </row>
    <row r="182" spans="1:332">
      <c r="A182" t="str">
        <v>CDM AMS II.G</v>
      </c>
      <c r="B182" t="str">
        <v>AMS II.G. ver. 4</v>
      </c>
      <c r="C182">
        <v>9007</v>
      </c>
      <c r="D182" t="str">
        <v>PoA 9007 CPA5</v>
      </c>
      <c r="E182" t="str">
        <v>MR3</v>
      </c>
      <c r="F182" t="str">
        <v>Domestic (2019)</v>
      </c>
      <c r="G182">
        <v>93470</v>
      </c>
      <c r="H182" t="str">
        <v>firewood</v>
      </c>
      <c r="I182">
        <v>93470</v>
      </c>
      <c r="J182">
        <v>1.5578333333333334</v>
      </c>
      <c r="K182">
        <v>0</v>
      </c>
      <c r="L182" t="str">
        <v>cdm_imp_firewood</v>
      </c>
      <c r="M182">
        <v>1</v>
      </c>
      <c r="N182" t="str">
        <v>Sub-Saharan Africa</v>
      </c>
      <c r="O182" t="str">
        <v>Zambia</v>
      </c>
      <c r="P182" t="str">
        <v>Zambia tot</v>
      </c>
      <c r="Q182">
        <v>5</v>
      </c>
      <c r="R182">
        <v>0.81</v>
      </c>
      <c r="S182">
        <v>0</v>
      </c>
      <c r="T182">
        <v>0.38</v>
      </c>
      <c r="U182">
        <v>60000</v>
      </c>
      <c r="V182">
        <v>0</v>
      </c>
      <c r="W182">
        <v>244</v>
      </c>
      <c r="X182">
        <v>0</v>
      </c>
      <c r="Y182">
        <v>14640000</v>
      </c>
      <c r="Z182">
        <v>1</v>
      </c>
      <c r="AA182">
        <v>0</v>
      </c>
      <c r="AB182">
        <v>0</v>
      </c>
      <c r="AC182">
        <v>0</v>
      </c>
      <c r="AD182">
        <v>0</v>
      </c>
      <c r="AE182">
        <v>0</v>
      </c>
      <c r="AF182">
        <v>0</v>
      </c>
      <c r="AG182">
        <v>0</v>
      </c>
      <c r="AH182">
        <v>0</v>
      </c>
      <c r="AI182">
        <v>0</v>
      </c>
      <c r="AJ182">
        <v>0</v>
      </c>
      <c r="AK182">
        <v>0</v>
      </c>
      <c r="AL182">
        <v>0</v>
      </c>
      <c r="AM182">
        <v>0</v>
      </c>
      <c r="AN182">
        <v>8.5470085470085468</v>
      </c>
      <c r="AO182">
        <v>0</v>
      </c>
      <c r="AP182">
        <v>0</v>
      </c>
      <c r="AQ182">
        <v>0</v>
      </c>
      <c r="AR182">
        <v>0</v>
      </c>
      <c r="AS182">
        <v>0</v>
      </c>
      <c r="AT182">
        <v>0</v>
      </c>
      <c r="AU182">
        <v>0</v>
      </c>
      <c r="AV182">
        <v>0</v>
      </c>
      <c r="AW182">
        <v>0</v>
      </c>
      <c r="AX182">
        <v>0</v>
      </c>
      <c r="AY182">
        <v>0</v>
      </c>
      <c r="AZ182">
        <v>0</v>
      </c>
      <c r="BA182">
        <v>0</v>
      </c>
      <c r="BB182">
        <v>0</v>
      </c>
      <c r="BC182">
        <v>0</v>
      </c>
      <c r="BD182">
        <v>0.1</v>
      </c>
      <c r="BE182">
        <v>0</v>
      </c>
      <c r="BF182">
        <v>0</v>
      </c>
      <c r="BG182">
        <v>0</v>
      </c>
      <c r="BH182">
        <v>0</v>
      </c>
      <c r="BI182">
        <v>0</v>
      </c>
      <c r="BJ182">
        <v>0</v>
      </c>
      <c r="BK182">
        <v>0</v>
      </c>
      <c r="BL182">
        <v>0</v>
      </c>
      <c r="BM182">
        <v>0</v>
      </c>
      <c r="BN182">
        <v>0</v>
      </c>
      <c r="BO182">
        <v>0</v>
      </c>
      <c r="BP182">
        <v>0</v>
      </c>
      <c r="BQ182">
        <v>0</v>
      </c>
      <c r="BR182">
        <v>1.4999999999999999E-2</v>
      </c>
      <c r="BS182">
        <v>0</v>
      </c>
      <c r="BT182">
        <v>0</v>
      </c>
      <c r="BU182">
        <v>0</v>
      </c>
      <c r="BV182">
        <v>0</v>
      </c>
      <c r="BW182">
        <v>0</v>
      </c>
      <c r="BX182">
        <v>81.599999999999994</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1</v>
      </c>
      <c r="FS182">
        <v>0</v>
      </c>
      <c r="FT182">
        <v>0</v>
      </c>
      <c r="FU182">
        <v>0</v>
      </c>
      <c r="FV182">
        <v>0</v>
      </c>
      <c r="FW182">
        <v>0</v>
      </c>
      <c r="FX182">
        <v>0</v>
      </c>
      <c r="FY182">
        <v>5.3636093936154694</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0.29089999999999999</v>
      </c>
      <c r="GV182">
        <v>0</v>
      </c>
      <c r="GW182">
        <v>0</v>
      </c>
      <c r="GX182">
        <v>0</v>
      </c>
      <c r="GY182">
        <v>0</v>
      </c>
      <c r="GZ182">
        <v>0</v>
      </c>
      <c r="HA182">
        <v>0</v>
      </c>
      <c r="HB182">
        <v>0</v>
      </c>
      <c r="HC182">
        <v>0</v>
      </c>
      <c r="HD182">
        <v>0</v>
      </c>
      <c r="HE182">
        <v>0</v>
      </c>
      <c r="HF182">
        <v>0</v>
      </c>
      <c r="HG182">
        <v>0</v>
      </c>
      <c r="HH182">
        <v>0</v>
      </c>
      <c r="HI182">
        <v>1.4999999999999999E-2</v>
      </c>
      <c r="HJ182">
        <v>0</v>
      </c>
      <c r="HK182">
        <v>0</v>
      </c>
      <c r="HL182">
        <v>0</v>
      </c>
      <c r="HM182">
        <v>0</v>
      </c>
      <c r="HN182">
        <v>0</v>
      </c>
      <c r="HO182">
        <v>81.599999999999994</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0.96970000000000001</v>
      </c>
      <c r="LJ182">
        <v>0.68</v>
      </c>
      <c r="LK182">
        <v>0</v>
      </c>
      <c r="LL182">
        <v>0</v>
      </c>
      <c r="LM182">
        <v>1</v>
      </c>
      <c r="LN182">
        <v>0.95</v>
      </c>
      <c r="LO182">
        <v>0</v>
      </c>
      <c r="LP182">
        <v>1</v>
      </c>
      <c r="LQ182">
        <v>0.78</v>
      </c>
      <c r="LR182">
        <v>0</v>
      </c>
      <c r="LS182">
        <v>2.1773485513609148E-3</v>
      </c>
      <c r="LT182">
        <v>0</v>
      </c>
    </row>
    <row r="183" spans="1:332">
      <c r="A183" t="str">
        <v>CDM AMS II.G</v>
      </c>
      <c r="B183" t="str">
        <v>AMS II.G. ver. 4</v>
      </c>
      <c r="C183">
        <v>9007</v>
      </c>
      <c r="D183" t="str">
        <v>PoA 9007 CPA4</v>
      </c>
      <c r="E183" t="str">
        <v>MR3</v>
      </c>
      <c r="F183" t="str">
        <v>Domestic (2019)</v>
      </c>
      <c r="G183">
        <v>36419</v>
      </c>
      <c r="H183" t="str">
        <v>firewood</v>
      </c>
      <c r="I183">
        <v>36419</v>
      </c>
      <c r="J183">
        <v>1.5327216867976936</v>
      </c>
      <c r="K183">
        <v>0</v>
      </c>
      <c r="L183" t="str">
        <v>cdm_imp_firewood</v>
      </c>
      <c r="M183">
        <v>1</v>
      </c>
      <c r="N183" t="str">
        <v>Sub-Saharan Africa</v>
      </c>
      <c r="O183" t="str">
        <v>Malawi</v>
      </c>
      <c r="P183" t="str">
        <v>Malawi tot</v>
      </c>
      <c r="Q183">
        <v>4.3</v>
      </c>
      <c r="R183">
        <v>0.94</v>
      </c>
      <c r="S183">
        <v>0</v>
      </c>
      <c r="T183">
        <v>0.49</v>
      </c>
      <c r="U183">
        <v>23761</v>
      </c>
      <c r="V183">
        <v>0</v>
      </c>
      <c r="W183">
        <v>244</v>
      </c>
      <c r="X183">
        <v>0</v>
      </c>
      <c r="Y183">
        <v>5797684</v>
      </c>
      <c r="Z183">
        <v>1</v>
      </c>
      <c r="AA183">
        <v>0</v>
      </c>
      <c r="AB183">
        <v>0</v>
      </c>
      <c r="AC183">
        <v>0</v>
      </c>
      <c r="AD183">
        <v>0</v>
      </c>
      <c r="AE183">
        <v>0</v>
      </c>
      <c r="AF183">
        <v>0</v>
      </c>
      <c r="AG183">
        <v>0</v>
      </c>
      <c r="AH183">
        <v>0</v>
      </c>
      <c r="AI183">
        <v>0</v>
      </c>
      <c r="AJ183">
        <v>0</v>
      </c>
      <c r="AK183">
        <v>0</v>
      </c>
      <c r="AL183">
        <v>0</v>
      </c>
      <c r="AM183">
        <v>0</v>
      </c>
      <c r="AN183">
        <v>7.3504273504273501</v>
      </c>
      <c r="AO183">
        <v>0</v>
      </c>
      <c r="AP183">
        <v>0</v>
      </c>
      <c r="AQ183">
        <v>0</v>
      </c>
      <c r="AR183">
        <v>0</v>
      </c>
      <c r="AS183">
        <v>0</v>
      </c>
      <c r="AT183">
        <v>0</v>
      </c>
      <c r="AU183">
        <v>0</v>
      </c>
      <c r="AV183">
        <v>0</v>
      </c>
      <c r="AW183">
        <v>0</v>
      </c>
      <c r="AX183">
        <v>0</v>
      </c>
      <c r="AY183">
        <v>0</v>
      </c>
      <c r="AZ183">
        <v>0</v>
      </c>
      <c r="BA183">
        <v>0</v>
      </c>
      <c r="BB183">
        <v>0</v>
      </c>
      <c r="BC183">
        <v>0</v>
      </c>
      <c r="BD183">
        <v>0.1</v>
      </c>
      <c r="BE183">
        <v>0</v>
      </c>
      <c r="BF183">
        <v>0</v>
      </c>
      <c r="BG183">
        <v>0</v>
      </c>
      <c r="BH183">
        <v>0</v>
      </c>
      <c r="BI183">
        <v>0</v>
      </c>
      <c r="BJ183">
        <v>0</v>
      </c>
      <c r="BK183">
        <v>0</v>
      </c>
      <c r="BL183">
        <v>0</v>
      </c>
      <c r="BM183">
        <v>0</v>
      </c>
      <c r="BN183">
        <v>0</v>
      </c>
      <c r="BO183">
        <v>0</v>
      </c>
      <c r="BP183">
        <v>0</v>
      </c>
      <c r="BQ183">
        <v>0</v>
      </c>
      <c r="BR183">
        <v>1.4999999999999999E-2</v>
      </c>
      <c r="BS183">
        <v>0</v>
      </c>
      <c r="BT183">
        <v>0</v>
      </c>
      <c r="BU183">
        <v>0</v>
      </c>
      <c r="BV183">
        <v>0</v>
      </c>
      <c r="BW183">
        <v>0</v>
      </c>
      <c r="BX183">
        <v>81.599999999999994</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1</v>
      </c>
      <c r="FS183">
        <v>0</v>
      </c>
      <c r="FT183">
        <v>0</v>
      </c>
      <c r="FU183">
        <v>0</v>
      </c>
      <c r="FV183">
        <v>0</v>
      </c>
      <c r="FW183">
        <v>0</v>
      </c>
      <c r="FX183">
        <v>0</v>
      </c>
      <c r="FY183">
        <v>3.675213675213675</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0.31069999999999998</v>
      </c>
      <c r="GV183">
        <v>0</v>
      </c>
      <c r="GW183">
        <v>0</v>
      </c>
      <c r="GX183">
        <v>0</v>
      </c>
      <c r="GY183">
        <v>0</v>
      </c>
      <c r="GZ183">
        <v>0</v>
      </c>
      <c r="HA183">
        <v>0</v>
      </c>
      <c r="HB183">
        <v>0</v>
      </c>
      <c r="HC183">
        <v>0</v>
      </c>
      <c r="HD183">
        <v>0</v>
      </c>
      <c r="HE183">
        <v>0</v>
      </c>
      <c r="HF183">
        <v>0</v>
      </c>
      <c r="HG183">
        <v>0</v>
      </c>
      <c r="HH183">
        <v>0</v>
      </c>
      <c r="HI183">
        <v>1.4999999999999999E-2</v>
      </c>
      <c r="HJ183">
        <v>0</v>
      </c>
      <c r="HK183">
        <v>0</v>
      </c>
      <c r="HL183">
        <v>0</v>
      </c>
      <c r="HM183">
        <v>0</v>
      </c>
      <c r="HN183">
        <v>0</v>
      </c>
      <c r="HO183">
        <v>81.599999999999994</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1</v>
      </c>
      <c r="LJ183">
        <v>0.95</v>
      </c>
      <c r="LK183">
        <v>0</v>
      </c>
      <c r="LL183">
        <v>0</v>
      </c>
      <c r="LM183">
        <v>1</v>
      </c>
      <c r="LN183">
        <v>0.95</v>
      </c>
      <c r="LO183">
        <v>0</v>
      </c>
      <c r="LP183">
        <v>1</v>
      </c>
      <c r="LQ183">
        <v>0.78</v>
      </c>
      <c r="LR183">
        <v>0</v>
      </c>
      <c r="LS183">
        <v>0</v>
      </c>
      <c r="LT183">
        <v>0</v>
      </c>
    </row>
    <row r="184" spans="1:332">
      <c r="A184" t="str">
        <v>CDM AMS II.G</v>
      </c>
      <c r="B184" t="str">
        <v>AMS II.G. ver. 4</v>
      </c>
      <c r="C184">
        <v>9007</v>
      </c>
      <c r="D184" t="str">
        <v>PoA 9007 CPA4</v>
      </c>
      <c r="E184" t="str">
        <v>MR3</v>
      </c>
      <c r="F184" t="str">
        <v>Domestic (2019)</v>
      </c>
      <c r="G184">
        <v>10248</v>
      </c>
      <c r="H184" t="str">
        <v>firewood</v>
      </c>
      <c r="I184">
        <v>10248</v>
      </c>
      <c r="J184">
        <v>1.6425709248276967</v>
      </c>
      <c r="K184">
        <v>0</v>
      </c>
      <c r="L184" t="str">
        <v>cdm_imp_firewood</v>
      </c>
      <c r="M184">
        <v>1</v>
      </c>
      <c r="N184" t="str">
        <v>Sub-Saharan Africa</v>
      </c>
      <c r="O184" t="str">
        <v>Malawi</v>
      </c>
      <c r="P184" t="str">
        <v>Malawi tot</v>
      </c>
      <c r="Q184">
        <v>4.3</v>
      </c>
      <c r="R184">
        <v>0.94</v>
      </c>
      <c r="S184">
        <v>0</v>
      </c>
      <c r="T184">
        <v>0.49</v>
      </c>
      <c r="U184">
        <v>6239</v>
      </c>
      <c r="V184">
        <v>0</v>
      </c>
      <c r="W184">
        <v>244</v>
      </c>
      <c r="X184">
        <v>0</v>
      </c>
      <c r="Y184">
        <v>1522316</v>
      </c>
      <c r="Z184">
        <v>1</v>
      </c>
      <c r="AA184">
        <v>0</v>
      </c>
      <c r="AB184">
        <v>0</v>
      </c>
      <c r="AC184">
        <v>0</v>
      </c>
      <c r="AD184">
        <v>0</v>
      </c>
      <c r="AE184">
        <v>0</v>
      </c>
      <c r="AF184">
        <v>0</v>
      </c>
      <c r="AG184">
        <v>0</v>
      </c>
      <c r="AH184">
        <v>0</v>
      </c>
      <c r="AI184">
        <v>0</v>
      </c>
      <c r="AJ184">
        <v>0</v>
      </c>
      <c r="AK184">
        <v>0</v>
      </c>
      <c r="AL184">
        <v>0</v>
      </c>
      <c r="AM184">
        <v>0</v>
      </c>
      <c r="AN184">
        <v>7.3504273504273501</v>
      </c>
      <c r="AO184">
        <v>0</v>
      </c>
      <c r="AP184">
        <v>0</v>
      </c>
      <c r="AQ184">
        <v>0</v>
      </c>
      <c r="AR184">
        <v>0</v>
      </c>
      <c r="AS184">
        <v>0</v>
      </c>
      <c r="AT184">
        <v>0</v>
      </c>
      <c r="AU184">
        <v>0</v>
      </c>
      <c r="AV184">
        <v>0</v>
      </c>
      <c r="AW184">
        <v>0</v>
      </c>
      <c r="AX184">
        <v>0</v>
      </c>
      <c r="AY184">
        <v>0</v>
      </c>
      <c r="AZ184">
        <v>0</v>
      </c>
      <c r="BA184">
        <v>0</v>
      </c>
      <c r="BB184">
        <v>0</v>
      </c>
      <c r="BC184">
        <v>0</v>
      </c>
      <c r="BD184">
        <v>0.1</v>
      </c>
      <c r="BE184">
        <v>0</v>
      </c>
      <c r="BF184">
        <v>0</v>
      </c>
      <c r="BG184">
        <v>0</v>
      </c>
      <c r="BH184">
        <v>0</v>
      </c>
      <c r="BI184">
        <v>0</v>
      </c>
      <c r="BJ184">
        <v>0</v>
      </c>
      <c r="BK184">
        <v>0</v>
      </c>
      <c r="BL184">
        <v>0</v>
      </c>
      <c r="BM184">
        <v>0</v>
      </c>
      <c r="BN184">
        <v>0</v>
      </c>
      <c r="BO184">
        <v>0</v>
      </c>
      <c r="BP184">
        <v>0</v>
      </c>
      <c r="BQ184">
        <v>0</v>
      </c>
      <c r="BR184">
        <v>1.4999999999999999E-2</v>
      </c>
      <c r="BS184">
        <v>0</v>
      </c>
      <c r="BT184">
        <v>0</v>
      </c>
      <c r="BU184">
        <v>0</v>
      </c>
      <c r="BV184">
        <v>0</v>
      </c>
      <c r="BW184">
        <v>0</v>
      </c>
      <c r="BX184">
        <v>81.599999999999994</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3.675213675213675</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0.3231</v>
      </c>
      <c r="GV184">
        <v>0</v>
      </c>
      <c r="GW184">
        <v>0</v>
      </c>
      <c r="GX184">
        <v>0</v>
      </c>
      <c r="GY184">
        <v>0</v>
      </c>
      <c r="GZ184">
        <v>0</v>
      </c>
      <c r="HA184">
        <v>0</v>
      </c>
      <c r="HB184">
        <v>0</v>
      </c>
      <c r="HC184">
        <v>0</v>
      </c>
      <c r="HD184">
        <v>0</v>
      </c>
      <c r="HE184">
        <v>0</v>
      </c>
      <c r="HF184">
        <v>0</v>
      </c>
      <c r="HG184">
        <v>0</v>
      </c>
      <c r="HH184">
        <v>0</v>
      </c>
      <c r="HI184">
        <v>1.4999999999999999E-2</v>
      </c>
      <c r="HJ184">
        <v>0</v>
      </c>
      <c r="HK184">
        <v>0</v>
      </c>
      <c r="HL184">
        <v>0</v>
      </c>
      <c r="HM184">
        <v>0</v>
      </c>
      <c r="HN184">
        <v>0</v>
      </c>
      <c r="HO184">
        <v>81.599999999999994</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1</v>
      </c>
      <c r="LJ184">
        <v>1</v>
      </c>
      <c r="LK184">
        <v>0</v>
      </c>
      <c r="LL184">
        <v>0</v>
      </c>
      <c r="LM184">
        <v>1</v>
      </c>
      <c r="LN184">
        <v>0.95</v>
      </c>
      <c r="LO184">
        <v>0</v>
      </c>
      <c r="LP184">
        <v>1</v>
      </c>
      <c r="LQ184">
        <v>0.78</v>
      </c>
      <c r="LR184">
        <v>0</v>
      </c>
      <c r="LS184">
        <v>0</v>
      </c>
      <c r="LT184">
        <v>0</v>
      </c>
    </row>
    <row r="185" spans="1:332">
      <c r="A185" t="str">
        <v>CDM AMS II.G</v>
      </c>
      <c r="B185" t="str">
        <v>AMS II.G. ver. 4</v>
      </c>
      <c r="C185">
        <v>9007</v>
      </c>
      <c r="D185" t="str">
        <v>PoA 9007 CPA2</v>
      </c>
      <c r="E185" t="str">
        <v>MR3</v>
      </c>
      <c r="F185" t="str">
        <v>Domestic (2019)</v>
      </c>
      <c r="G185">
        <v>8732</v>
      </c>
      <c r="H185" t="str">
        <v>firewood</v>
      </c>
      <c r="I185">
        <v>8732</v>
      </c>
      <c r="J185">
        <v>1.1915938864628821</v>
      </c>
      <c r="K185">
        <v>0</v>
      </c>
      <c r="L185" t="str">
        <v>cdm_imp_firewood</v>
      </c>
      <c r="M185">
        <v>1</v>
      </c>
      <c r="N185" t="str">
        <v>Sub-Saharan Africa</v>
      </c>
      <c r="O185" t="str">
        <v>Malawi</v>
      </c>
      <c r="P185" t="str">
        <v>Malawi tot</v>
      </c>
      <c r="Q185">
        <v>4.3</v>
      </c>
      <c r="R185">
        <v>0.94</v>
      </c>
      <c r="S185">
        <v>0</v>
      </c>
      <c r="T185">
        <v>0.49</v>
      </c>
      <c r="U185">
        <v>7328</v>
      </c>
      <c r="V185">
        <v>0</v>
      </c>
      <c r="W185">
        <v>244</v>
      </c>
      <c r="X185">
        <v>0</v>
      </c>
      <c r="Y185">
        <v>1788032</v>
      </c>
      <c r="Z185">
        <v>1</v>
      </c>
      <c r="AA185">
        <v>0</v>
      </c>
      <c r="AB185">
        <v>0</v>
      </c>
      <c r="AC185">
        <v>0</v>
      </c>
      <c r="AD185">
        <v>0</v>
      </c>
      <c r="AE185">
        <v>0</v>
      </c>
      <c r="AF185">
        <v>0</v>
      </c>
      <c r="AG185">
        <v>0</v>
      </c>
      <c r="AH185">
        <v>0</v>
      </c>
      <c r="AI185">
        <v>0</v>
      </c>
      <c r="AJ185">
        <v>0</v>
      </c>
      <c r="AK185">
        <v>0</v>
      </c>
      <c r="AL185">
        <v>0</v>
      </c>
      <c r="AM185">
        <v>0</v>
      </c>
      <c r="AN185">
        <v>7.3504273504273501</v>
      </c>
      <c r="AO185">
        <v>0</v>
      </c>
      <c r="AP185">
        <v>0</v>
      </c>
      <c r="AQ185">
        <v>0</v>
      </c>
      <c r="AR185">
        <v>0</v>
      </c>
      <c r="AS185">
        <v>0</v>
      </c>
      <c r="AT185">
        <v>0</v>
      </c>
      <c r="AU185">
        <v>0</v>
      </c>
      <c r="AV185">
        <v>0</v>
      </c>
      <c r="AW185">
        <v>0</v>
      </c>
      <c r="AX185">
        <v>0</v>
      </c>
      <c r="AY185">
        <v>0</v>
      </c>
      <c r="AZ185">
        <v>0</v>
      </c>
      <c r="BA185">
        <v>0</v>
      </c>
      <c r="BB185">
        <v>0</v>
      </c>
      <c r="BC185">
        <v>0</v>
      </c>
      <c r="BD185">
        <v>0.1</v>
      </c>
      <c r="BE185">
        <v>0</v>
      </c>
      <c r="BF185">
        <v>0</v>
      </c>
      <c r="BG185">
        <v>0</v>
      </c>
      <c r="BH185">
        <v>0</v>
      </c>
      <c r="BI185">
        <v>0</v>
      </c>
      <c r="BJ185">
        <v>0</v>
      </c>
      <c r="BK185">
        <v>0</v>
      </c>
      <c r="BL185">
        <v>0</v>
      </c>
      <c r="BM185">
        <v>0</v>
      </c>
      <c r="BN185">
        <v>0</v>
      </c>
      <c r="BO185">
        <v>0</v>
      </c>
      <c r="BP185">
        <v>0</v>
      </c>
      <c r="BQ185">
        <v>0</v>
      </c>
      <c r="BR185">
        <v>1.4999999999999999E-2</v>
      </c>
      <c r="BS185">
        <v>0</v>
      </c>
      <c r="BT185">
        <v>0</v>
      </c>
      <c r="BU185">
        <v>0</v>
      </c>
      <c r="BV185">
        <v>0</v>
      </c>
      <c r="BW185">
        <v>0</v>
      </c>
      <c r="BX185">
        <v>81.599999999999994</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3.675213675213675</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0.31069999999999998</v>
      </c>
      <c r="GV185">
        <v>0</v>
      </c>
      <c r="GW185">
        <v>0</v>
      </c>
      <c r="GX185">
        <v>0</v>
      </c>
      <c r="GY185">
        <v>0</v>
      </c>
      <c r="GZ185">
        <v>0</v>
      </c>
      <c r="HA185">
        <v>0</v>
      </c>
      <c r="HB185">
        <v>0</v>
      </c>
      <c r="HC185">
        <v>0</v>
      </c>
      <c r="HD185">
        <v>0</v>
      </c>
      <c r="HE185">
        <v>0</v>
      </c>
      <c r="HF185">
        <v>0</v>
      </c>
      <c r="HG185">
        <v>0</v>
      </c>
      <c r="HH185">
        <v>0</v>
      </c>
      <c r="HI185">
        <v>1.4999999999999999E-2</v>
      </c>
      <c r="HJ185">
        <v>0</v>
      </c>
      <c r="HK185">
        <v>0</v>
      </c>
      <c r="HL185">
        <v>0</v>
      </c>
      <c r="HM185">
        <v>0</v>
      </c>
      <c r="HN185">
        <v>0</v>
      </c>
      <c r="HO185">
        <v>81.599999999999994</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1</v>
      </c>
      <c r="LJ185">
        <v>0.74</v>
      </c>
      <c r="LK185">
        <v>0</v>
      </c>
      <c r="LL185">
        <v>0</v>
      </c>
      <c r="LM185">
        <v>1</v>
      </c>
      <c r="LN185">
        <v>0.95</v>
      </c>
      <c r="LO185">
        <v>0</v>
      </c>
      <c r="LP185">
        <v>1</v>
      </c>
      <c r="LQ185">
        <v>0.78</v>
      </c>
      <c r="LR185">
        <v>0</v>
      </c>
      <c r="LS185">
        <v>0</v>
      </c>
      <c r="LT185">
        <v>0</v>
      </c>
    </row>
    <row r="186" spans="1:332">
      <c r="A186" t="str">
        <v>CDM AMS II.G</v>
      </c>
      <c r="B186" t="str">
        <v>AMS II.G. ver. 4</v>
      </c>
      <c r="C186">
        <v>9007</v>
      </c>
      <c r="D186" t="str">
        <v>PoA 9007 CPA2</v>
      </c>
      <c r="E186" t="str">
        <v>MR3</v>
      </c>
      <c r="F186" t="str">
        <v>Domestic (2019)</v>
      </c>
      <c r="G186">
        <v>145307</v>
      </c>
      <c r="H186" t="str">
        <v>firewood</v>
      </c>
      <c r="I186">
        <v>145307</v>
      </c>
      <c r="J186">
        <v>1.6426665762282666</v>
      </c>
      <c r="K186">
        <v>0</v>
      </c>
      <c r="L186" t="str">
        <v>cdm_imp_firewood</v>
      </c>
      <c r="M186">
        <v>1</v>
      </c>
      <c r="N186" t="str">
        <v>Sub-Saharan Africa</v>
      </c>
      <c r="O186" t="str">
        <v>Malawi</v>
      </c>
      <c r="P186" t="str">
        <v>Malawi tot</v>
      </c>
      <c r="Q186">
        <v>4.3</v>
      </c>
      <c r="R186">
        <v>0.94</v>
      </c>
      <c r="S186">
        <v>0</v>
      </c>
      <c r="T186">
        <v>0.49</v>
      </c>
      <c r="U186">
        <v>88458</v>
      </c>
      <c r="V186">
        <v>0</v>
      </c>
      <c r="W186">
        <v>244</v>
      </c>
      <c r="X186">
        <v>0</v>
      </c>
      <c r="Y186">
        <v>21583752</v>
      </c>
      <c r="Z186">
        <v>1</v>
      </c>
      <c r="AA186">
        <v>0</v>
      </c>
      <c r="AB186">
        <v>0</v>
      </c>
      <c r="AC186">
        <v>0</v>
      </c>
      <c r="AD186">
        <v>0</v>
      </c>
      <c r="AE186">
        <v>0</v>
      </c>
      <c r="AF186">
        <v>0</v>
      </c>
      <c r="AG186">
        <v>0</v>
      </c>
      <c r="AH186">
        <v>0</v>
      </c>
      <c r="AI186">
        <v>0</v>
      </c>
      <c r="AJ186">
        <v>0</v>
      </c>
      <c r="AK186">
        <v>0</v>
      </c>
      <c r="AL186">
        <v>0</v>
      </c>
      <c r="AM186">
        <v>0</v>
      </c>
      <c r="AN186">
        <v>7.3504273504273501</v>
      </c>
      <c r="AO186">
        <v>0</v>
      </c>
      <c r="AP186">
        <v>0</v>
      </c>
      <c r="AQ186">
        <v>0</v>
      </c>
      <c r="AR186">
        <v>0</v>
      </c>
      <c r="AS186">
        <v>0</v>
      </c>
      <c r="AT186">
        <v>0</v>
      </c>
      <c r="AU186">
        <v>0</v>
      </c>
      <c r="AV186">
        <v>0</v>
      </c>
      <c r="AW186">
        <v>0</v>
      </c>
      <c r="AX186">
        <v>0</v>
      </c>
      <c r="AY186">
        <v>0</v>
      </c>
      <c r="AZ186">
        <v>0</v>
      </c>
      <c r="BA186">
        <v>0</v>
      </c>
      <c r="BB186">
        <v>0</v>
      </c>
      <c r="BC186">
        <v>0</v>
      </c>
      <c r="BD186">
        <v>0.1</v>
      </c>
      <c r="BE186">
        <v>0</v>
      </c>
      <c r="BF186">
        <v>0</v>
      </c>
      <c r="BG186">
        <v>0</v>
      </c>
      <c r="BH186">
        <v>0</v>
      </c>
      <c r="BI186">
        <v>0</v>
      </c>
      <c r="BJ186">
        <v>0</v>
      </c>
      <c r="BK186">
        <v>0</v>
      </c>
      <c r="BL186">
        <v>0</v>
      </c>
      <c r="BM186">
        <v>0</v>
      </c>
      <c r="BN186">
        <v>0</v>
      </c>
      <c r="BO186">
        <v>0</v>
      </c>
      <c r="BP186">
        <v>0</v>
      </c>
      <c r="BQ186">
        <v>0</v>
      </c>
      <c r="BR186">
        <v>1.4999999999999999E-2</v>
      </c>
      <c r="BS186">
        <v>0</v>
      </c>
      <c r="BT186">
        <v>0</v>
      </c>
      <c r="BU186">
        <v>0</v>
      </c>
      <c r="BV186">
        <v>0</v>
      </c>
      <c r="BW186">
        <v>0</v>
      </c>
      <c r="BX186">
        <v>81.599999999999994</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3.675213675213675</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0.3231</v>
      </c>
      <c r="GV186">
        <v>0</v>
      </c>
      <c r="GW186">
        <v>0</v>
      </c>
      <c r="GX186">
        <v>0</v>
      </c>
      <c r="GY186">
        <v>0</v>
      </c>
      <c r="GZ186">
        <v>0</v>
      </c>
      <c r="HA186">
        <v>0</v>
      </c>
      <c r="HB186">
        <v>0</v>
      </c>
      <c r="HC186">
        <v>0</v>
      </c>
      <c r="HD186">
        <v>0</v>
      </c>
      <c r="HE186">
        <v>0</v>
      </c>
      <c r="HF186">
        <v>0</v>
      </c>
      <c r="HG186">
        <v>0</v>
      </c>
      <c r="HH186">
        <v>0</v>
      </c>
      <c r="HI186">
        <v>1.4999999999999999E-2</v>
      </c>
      <c r="HJ186">
        <v>0</v>
      </c>
      <c r="HK186">
        <v>0</v>
      </c>
      <c r="HL186">
        <v>0</v>
      </c>
      <c r="HM186">
        <v>0</v>
      </c>
      <c r="HN186">
        <v>0</v>
      </c>
      <c r="HO186">
        <v>81.599999999999994</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1</v>
      </c>
      <c r="LJ186">
        <v>1</v>
      </c>
      <c r="LK186">
        <v>0</v>
      </c>
      <c r="LL186">
        <v>0</v>
      </c>
      <c r="LM186">
        <v>1</v>
      </c>
      <c r="LN186">
        <v>0.95</v>
      </c>
      <c r="LO186">
        <v>0</v>
      </c>
      <c r="LP186">
        <v>1</v>
      </c>
      <c r="LQ186">
        <v>0.78</v>
      </c>
      <c r="LR186">
        <v>0</v>
      </c>
      <c r="LS186">
        <v>0</v>
      </c>
      <c r="LT186">
        <v>0</v>
      </c>
    </row>
    <row r="187" spans="1:332">
      <c r="A187" t="str">
        <v>CDM AMS II.G</v>
      </c>
      <c r="B187" t="str">
        <v>AMS II.G. ver. 4</v>
      </c>
      <c r="C187">
        <v>9007</v>
      </c>
      <c r="D187" t="str">
        <v>PoA 9007 CPA2</v>
      </c>
      <c r="E187" t="str">
        <v>MR3</v>
      </c>
      <c r="F187" t="str">
        <v>Domestic (2019)</v>
      </c>
      <c r="G187">
        <v>6861</v>
      </c>
      <c r="H187" t="str">
        <v>firewood</v>
      </c>
      <c r="I187">
        <v>6861</v>
      </c>
      <c r="J187">
        <v>1.6281442809682012</v>
      </c>
      <c r="K187">
        <v>0</v>
      </c>
      <c r="L187" t="str">
        <v>cdm_imp_firewood</v>
      </c>
      <c r="M187">
        <v>1</v>
      </c>
      <c r="N187" t="str">
        <v>Sub-Saharan Africa</v>
      </c>
      <c r="O187" t="str">
        <v>Malawi</v>
      </c>
      <c r="P187" t="str">
        <v>Malawi tot</v>
      </c>
      <c r="Q187">
        <v>4.3</v>
      </c>
      <c r="R187">
        <v>0.94</v>
      </c>
      <c r="S187">
        <v>0</v>
      </c>
      <c r="T187">
        <v>0.49</v>
      </c>
      <c r="U187">
        <v>4214</v>
      </c>
      <c r="V187">
        <v>0</v>
      </c>
      <c r="W187">
        <v>244</v>
      </c>
      <c r="X187">
        <v>0</v>
      </c>
      <c r="Y187">
        <v>1028216</v>
      </c>
      <c r="Z187">
        <v>1</v>
      </c>
      <c r="AA187">
        <v>0</v>
      </c>
      <c r="AB187">
        <v>0</v>
      </c>
      <c r="AC187">
        <v>0</v>
      </c>
      <c r="AD187">
        <v>0</v>
      </c>
      <c r="AE187">
        <v>0</v>
      </c>
      <c r="AF187">
        <v>0</v>
      </c>
      <c r="AG187">
        <v>0</v>
      </c>
      <c r="AH187">
        <v>0</v>
      </c>
      <c r="AI187">
        <v>0</v>
      </c>
      <c r="AJ187">
        <v>0</v>
      </c>
      <c r="AK187">
        <v>0</v>
      </c>
      <c r="AL187">
        <v>0</v>
      </c>
      <c r="AM187">
        <v>0</v>
      </c>
      <c r="AN187">
        <v>7.3504273504273501</v>
      </c>
      <c r="AO187">
        <v>0</v>
      </c>
      <c r="AP187">
        <v>0</v>
      </c>
      <c r="AQ187">
        <v>0</v>
      </c>
      <c r="AR187">
        <v>0</v>
      </c>
      <c r="AS187">
        <v>0</v>
      </c>
      <c r="AT187">
        <v>0</v>
      </c>
      <c r="AU187">
        <v>0</v>
      </c>
      <c r="AV187">
        <v>0</v>
      </c>
      <c r="AW187">
        <v>0</v>
      </c>
      <c r="AX187">
        <v>0</v>
      </c>
      <c r="AY187">
        <v>0</v>
      </c>
      <c r="AZ187">
        <v>0</v>
      </c>
      <c r="BA187">
        <v>0</v>
      </c>
      <c r="BB187">
        <v>0</v>
      </c>
      <c r="BC187">
        <v>0</v>
      </c>
      <c r="BD187">
        <v>0.1</v>
      </c>
      <c r="BE187">
        <v>0</v>
      </c>
      <c r="BF187">
        <v>0</v>
      </c>
      <c r="BG187">
        <v>0</v>
      </c>
      <c r="BH187">
        <v>0</v>
      </c>
      <c r="BI187">
        <v>0</v>
      </c>
      <c r="BJ187">
        <v>0</v>
      </c>
      <c r="BK187">
        <v>0</v>
      </c>
      <c r="BL187">
        <v>0</v>
      </c>
      <c r="BM187">
        <v>0</v>
      </c>
      <c r="BN187">
        <v>0</v>
      </c>
      <c r="BO187">
        <v>0</v>
      </c>
      <c r="BP187">
        <v>0</v>
      </c>
      <c r="BQ187">
        <v>0</v>
      </c>
      <c r="BR187">
        <v>1.4999999999999999E-2</v>
      </c>
      <c r="BS187">
        <v>0</v>
      </c>
      <c r="BT187">
        <v>0</v>
      </c>
      <c r="BU187">
        <v>0</v>
      </c>
      <c r="BV187">
        <v>0</v>
      </c>
      <c r="BW187">
        <v>0</v>
      </c>
      <c r="BX187">
        <v>81.599999999999994</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3.675213675213675</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0.31690000000000002</v>
      </c>
      <c r="GV187">
        <v>0</v>
      </c>
      <c r="GW187">
        <v>0</v>
      </c>
      <c r="GX187">
        <v>0</v>
      </c>
      <c r="GY187">
        <v>0</v>
      </c>
      <c r="GZ187">
        <v>0</v>
      </c>
      <c r="HA187">
        <v>0</v>
      </c>
      <c r="HB187">
        <v>0</v>
      </c>
      <c r="HC187">
        <v>0</v>
      </c>
      <c r="HD187">
        <v>0</v>
      </c>
      <c r="HE187">
        <v>0</v>
      </c>
      <c r="HF187">
        <v>0</v>
      </c>
      <c r="HG187">
        <v>0</v>
      </c>
      <c r="HH187">
        <v>0</v>
      </c>
      <c r="HI187">
        <v>1.4999999999999999E-2</v>
      </c>
      <c r="HJ187">
        <v>0</v>
      </c>
      <c r="HK187">
        <v>0</v>
      </c>
      <c r="HL187">
        <v>0</v>
      </c>
      <c r="HM187">
        <v>0</v>
      </c>
      <c r="HN187">
        <v>0</v>
      </c>
      <c r="HO187">
        <v>81.599999999999994</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1</v>
      </c>
      <c r="LJ187">
        <v>1</v>
      </c>
      <c r="LK187">
        <v>0</v>
      </c>
      <c r="LL187">
        <v>0</v>
      </c>
      <c r="LM187">
        <v>1</v>
      </c>
      <c r="LN187">
        <v>0.95</v>
      </c>
      <c r="LO187">
        <v>0</v>
      </c>
      <c r="LP187">
        <v>1</v>
      </c>
      <c r="LQ187">
        <v>0.78</v>
      </c>
      <c r="LR187">
        <v>0</v>
      </c>
      <c r="LS187">
        <v>0</v>
      </c>
      <c r="LT187">
        <v>0</v>
      </c>
    </row>
    <row r="188" spans="1:332">
      <c r="A188" t="str">
        <v>CDM AMS II.G</v>
      </c>
      <c r="B188" t="str">
        <v>AMS II.G. ver. 4</v>
      </c>
      <c r="C188">
        <v>9007</v>
      </c>
      <c r="D188" t="str">
        <v>PoA 9007 CPA7</v>
      </c>
      <c r="E188" t="str">
        <v>MR4</v>
      </c>
      <c r="F188" t="str">
        <v>Domestic (2020)</v>
      </c>
      <c r="G188">
        <v>109497</v>
      </c>
      <c r="H188" t="str">
        <v>firewood</v>
      </c>
      <c r="I188">
        <v>109497</v>
      </c>
      <c r="J188">
        <v>1.1304083002116347</v>
      </c>
      <c r="K188">
        <v>0</v>
      </c>
      <c r="L188" t="str">
        <v>cdm_imp_firewood</v>
      </c>
      <c r="M188">
        <v>1</v>
      </c>
      <c r="N188" t="str">
        <v>Sub-Saharan Africa</v>
      </c>
      <c r="O188" t="str">
        <v>Zambia</v>
      </c>
      <c r="P188" t="str">
        <v>Zambia tot</v>
      </c>
      <c r="Q188">
        <v>5</v>
      </c>
      <c r="R188">
        <v>0.81</v>
      </c>
      <c r="S188">
        <v>0</v>
      </c>
      <c r="T188">
        <v>0.38</v>
      </c>
      <c r="U188">
        <v>96865</v>
      </c>
      <c r="V188">
        <v>0</v>
      </c>
      <c r="W188">
        <v>153</v>
      </c>
      <c r="X188">
        <v>0</v>
      </c>
      <c r="Y188">
        <v>14820345</v>
      </c>
      <c r="Z188">
        <v>1</v>
      </c>
      <c r="AA188">
        <v>0</v>
      </c>
      <c r="AB188">
        <v>0</v>
      </c>
      <c r="AC188">
        <v>0</v>
      </c>
      <c r="AD188">
        <v>0</v>
      </c>
      <c r="AE188">
        <v>0</v>
      </c>
      <c r="AF188">
        <v>0</v>
      </c>
      <c r="AG188">
        <v>0</v>
      </c>
      <c r="AH188">
        <v>0</v>
      </c>
      <c r="AI188">
        <v>0</v>
      </c>
      <c r="AJ188">
        <v>0</v>
      </c>
      <c r="AK188">
        <v>0</v>
      </c>
      <c r="AL188">
        <v>0</v>
      </c>
      <c r="AM188">
        <v>0</v>
      </c>
      <c r="AN188">
        <v>8.5470085470085468</v>
      </c>
      <c r="AO188">
        <v>0</v>
      </c>
      <c r="AP188">
        <v>0</v>
      </c>
      <c r="AQ188">
        <v>0</v>
      </c>
      <c r="AR188">
        <v>0</v>
      </c>
      <c r="AS188">
        <v>0</v>
      </c>
      <c r="AT188">
        <v>0</v>
      </c>
      <c r="AU188">
        <v>0</v>
      </c>
      <c r="AV188">
        <v>0</v>
      </c>
      <c r="AW188">
        <v>0</v>
      </c>
      <c r="AX188">
        <v>0</v>
      </c>
      <c r="AY188">
        <v>0</v>
      </c>
      <c r="AZ188">
        <v>0</v>
      </c>
      <c r="BA188">
        <v>0</v>
      </c>
      <c r="BB188">
        <v>0</v>
      </c>
      <c r="BC188">
        <v>0</v>
      </c>
      <c r="BD188">
        <v>0.1</v>
      </c>
      <c r="BE188">
        <v>0</v>
      </c>
      <c r="BF188">
        <v>0</v>
      </c>
      <c r="BG188">
        <v>0</v>
      </c>
      <c r="BH188">
        <v>0</v>
      </c>
      <c r="BI188">
        <v>0</v>
      </c>
      <c r="BJ188">
        <v>0</v>
      </c>
      <c r="BK188">
        <v>0</v>
      </c>
      <c r="BL188">
        <v>0</v>
      </c>
      <c r="BM188">
        <v>0</v>
      </c>
      <c r="BN188">
        <v>0</v>
      </c>
      <c r="BO188">
        <v>0</v>
      </c>
      <c r="BP188">
        <v>0</v>
      </c>
      <c r="BQ188">
        <v>0</v>
      </c>
      <c r="BR188">
        <v>1.4999999999999999E-2</v>
      </c>
      <c r="BS188">
        <v>0</v>
      </c>
      <c r="BT188">
        <v>0</v>
      </c>
      <c r="BU188">
        <v>0</v>
      </c>
      <c r="BV188">
        <v>0</v>
      </c>
      <c r="BW188">
        <v>0</v>
      </c>
      <c r="BX188">
        <v>81.599999999999994</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0</v>
      </c>
      <c r="FV188">
        <v>0</v>
      </c>
      <c r="FW188">
        <v>0</v>
      </c>
      <c r="FX188">
        <v>0</v>
      </c>
      <c r="FY188">
        <v>4.93601383297292</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0.31609999999999999</v>
      </c>
      <c r="GV188">
        <v>0</v>
      </c>
      <c r="GW188">
        <v>0</v>
      </c>
      <c r="GX188">
        <v>0</v>
      </c>
      <c r="GY188">
        <v>0</v>
      </c>
      <c r="GZ188">
        <v>0</v>
      </c>
      <c r="HA188">
        <v>0</v>
      </c>
      <c r="HB188">
        <v>0</v>
      </c>
      <c r="HC188">
        <v>0</v>
      </c>
      <c r="HD188">
        <v>0</v>
      </c>
      <c r="HE188">
        <v>0</v>
      </c>
      <c r="HF188">
        <v>0</v>
      </c>
      <c r="HG188">
        <v>0</v>
      </c>
      <c r="HH188">
        <v>0</v>
      </c>
      <c r="HI188">
        <v>1.4999999999999999E-2</v>
      </c>
      <c r="HJ188">
        <v>0</v>
      </c>
      <c r="HK188">
        <v>0</v>
      </c>
      <c r="HL188">
        <v>0</v>
      </c>
      <c r="HM188">
        <v>0</v>
      </c>
      <c r="HN188">
        <v>0</v>
      </c>
      <c r="HO188">
        <v>81.599999999999994</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0.99389872502968046</v>
      </c>
      <c r="LJ188">
        <v>0.74</v>
      </c>
      <c r="LK188">
        <v>0</v>
      </c>
      <c r="LL188">
        <v>0</v>
      </c>
      <c r="LM188">
        <v>1</v>
      </c>
      <c r="LN188">
        <v>0.95</v>
      </c>
      <c r="LO188">
        <v>0</v>
      </c>
      <c r="LP188">
        <v>1</v>
      </c>
      <c r="LQ188">
        <v>0.78</v>
      </c>
      <c r="LR188">
        <v>0</v>
      </c>
      <c r="LS188">
        <v>3.511852502202319E-5</v>
      </c>
      <c r="LT188">
        <v>0</v>
      </c>
    </row>
    <row r="189" spans="1:332">
      <c r="A189" t="str">
        <v>CDM AMS II.G</v>
      </c>
      <c r="B189" t="str">
        <v>AMS II.G. ver. 4</v>
      </c>
      <c r="C189">
        <v>9007</v>
      </c>
      <c r="D189" t="str">
        <v>PoA 9007 CPA7</v>
      </c>
      <c r="E189" t="str">
        <v>MR4</v>
      </c>
      <c r="F189" t="str">
        <v>Domestic (2020)</v>
      </c>
      <c r="G189">
        <v>31600</v>
      </c>
      <c r="H189" t="str">
        <v>firewood</v>
      </c>
      <c r="I189">
        <v>31600</v>
      </c>
      <c r="J189">
        <v>1.4914806249115022</v>
      </c>
      <c r="K189">
        <v>0</v>
      </c>
      <c r="L189" t="str">
        <v>cdm_imp_firewood</v>
      </c>
      <c r="M189">
        <v>1</v>
      </c>
      <c r="N189" t="str">
        <v>Sub-Saharan Africa</v>
      </c>
      <c r="O189" t="str">
        <v>Zambia</v>
      </c>
      <c r="P189" t="str">
        <v>Zambia tot</v>
      </c>
      <c r="Q189">
        <v>5</v>
      </c>
      <c r="R189">
        <v>0.81</v>
      </c>
      <c r="S189">
        <v>0</v>
      </c>
      <c r="T189">
        <v>0.38</v>
      </c>
      <c r="U189">
        <v>21187</v>
      </c>
      <c r="V189">
        <v>0</v>
      </c>
      <c r="W189">
        <v>153</v>
      </c>
      <c r="X189">
        <v>0</v>
      </c>
      <c r="Y189">
        <v>3241611</v>
      </c>
      <c r="Z189">
        <v>1</v>
      </c>
      <c r="AA189">
        <v>0</v>
      </c>
      <c r="AB189">
        <v>0</v>
      </c>
      <c r="AC189">
        <v>0</v>
      </c>
      <c r="AD189">
        <v>0</v>
      </c>
      <c r="AE189">
        <v>0</v>
      </c>
      <c r="AF189">
        <v>0</v>
      </c>
      <c r="AG189">
        <v>0</v>
      </c>
      <c r="AH189">
        <v>0</v>
      </c>
      <c r="AI189">
        <v>0</v>
      </c>
      <c r="AJ189">
        <v>0</v>
      </c>
      <c r="AK189">
        <v>0</v>
      </c>
      <c r="AL189">
        <v>0</v>
      </c>
      <c r="AM189">
        <v>0</v>
      </c>
      <c r="AN189">
        <v>8.5470085470085468</v>
      </c>
      <c r="AO189">
        <v>0</v>
      </c>
      <c r="AP189">
        <v>0</v>
      </c>
      <c r="AQ189">
        <v>0</v>
      </c>
      <c r="AR189">
        <v>0</v>
      </c>
      <c r="AS189">
        <v>0</v>
      </c>
      <c r="AT189">
        <v>0</v>
      </c>
      <c r="AU189">
        <v>0</v>
      </c>
      <c r="AV189">
        <v>0</v>
      </c>
      <c r="AW189">
        <v>0</v>
      </c>
      <c r="AX189">
        <v>0</v>
      </c>
      <c r="AY189">
        <v>0</v>
      </c>
      <c r="AZ189">
        <v>0</v>
      </c>
      <c r="BA189">
        <v>0</v>
      </c>
      <c r="BB189">
        <v>0</v>
      </c>
      <c r="BC189">
        <v>0</v>
      </c>
      <c r="BD189">
        <v>0.1</v>
      </c>
      <c r="BE189">
        <v>0</v>
      </c>
      <c r="BF189">
        <v>0</v>
      </c>
      <c r="BG189">
        <v>0</v>
      </c>
      <c r="BH189">
        <v>0</v>
      </c>
      <c r="BI189">
        <v>0</v>
      </c>
      <c r="BJ189">
        <v>0</v>
      </c>
      <c r="BK189">
        <v>0</v>
      </c>
      <c r="BL189">
        <v>0</v>
      </c>
      <c r="BM189">
        <v>0</v>
      </c>
      <c r="BN189">
        <v>0</v>
      </c>
      <c r="BO189">
        <v>0</v>
      </c>
      <c r="BP189">
        <v>0</v>
      </c>
      <c r="BQ189">
        <v>0</v>
      </c>
      <c r="BR189">
        <v>1.4999999999999999E-2</v>
      </c>
      <c r="BS189">
        <v>0</v>
      </c>
      <c r="BT189">
        <v>0</v>
      </c>
      <c r="BU189">
        <v>0</v>
      </c>
      <c r="BV189">
        <v>0</v>
      </c>
      <c r="BW189">
        <v>0</v>
      </c>
      <c r="BX189">
        <v>81.599999999999994</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1</v>
      </c>
      <c r="FS189">
        <v>0</v>
      </c>
      <c r="FT189">
        <v>0</v>
      </c>
      <c r="FU189">
        <v>0</v>
      </c>
      <c r="FV189">
        <v>0</v>
      </c>
      <c r="FW189">
        <v>0</v>
      </c>
      <c r="FX189">
        <v>0</v>
      </c>
      <c r="FY189">
        <v>5.1888060279439303</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0.30070000000000002</v>
      </c>
      <c r="GV189">
        <v>0</v>
      </c>
      <c r="GW189">
        <v>0</v>
      </c>
      <c r="GX189">
        <v>0</v>
      </c>
      <c r="GY189">
        <v>0</v>
      </c>
      <c r="GZ189">
        <v>0</v>
      </c>
      <c r="HA189">
        <v>0</v>
      </c>
      <c r="HB189">
        <v>0</v>
      </c>
      <c r="HC189">
        <v>0</v>
      </c>
      <c r="HD189">
        <v>0</v>
      </c>
      <c r="HE189">
        <v>0</v>
      </c>
      <c r="HF189">
        <v>0</v>
      </c>
      <c r="HG189">
        <v>0</v>
      </c>
      <c r="HH189">
        <v>0</v>
      </c>
      <c r="HI189">
        <v>1.4999999999999999E-2</v>
      </c>
      <c r="HJ189">
        <v>0</v>
      </c>
      <c r="HK189">
        <v>0</v>
      </c>
      <c r="HL189">
        <v>0</v>
      </c>
      <c r="HM189">
        <v>0</v>
      </c>
      <c r="HN189">
        <v>0</v>
      </c>
      <c r="HO189">
        <v>81.599999999999994</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0.99391136074007647</v>
      </c>
      <c r="LJ189">
        <v>1</v>
      </c>
      <c r="LK189">
        <v>0</v>
      </c>
      <c r="LL189">
        <v>0</v>
      </c>
      <c r="LM189">
        <v>1</v>
      </c>
      <c r="LN189">
        <v>0.95</v>
      </c>
      <c r="LO189">
        <v>0</v>
      </c>
      <c r="LP189">
        <v>1</v>
      </c>
      <c r="LQ189">
        <v>0.78</v>
      </c>
      <c r="LR189">
        <v>0</v>
      </c>
      <c r="LS189">
        <v>3.511852502202319E-5</v>
      </c>
      <c r="LT189">
        <v>0</v>
      </c>
    </row>
    <row r="190" spans="1:332">
      <c r="A190" t="str">
        <v>CDM AMS II.G</v>
      </c>
      <c r="B190" t="str">
        <v>AMS II.G. ver. 4</v>
      </c>
      <c r="C190">
        <v>9007</v>
      </c>
      <c r="D190" t="str">
        <v>PoA 9007 CPA5</v>
      </c>
      <c r="E190" t="str">
        <v>MR4</v>
      </c>
      <c r="F190" t="str">
        <v>Domestic (2020)</v>
      </c>
      <c r="G190">
        <v>45742</v>
      </c>
      <c r="H190" t="str">
        <v>firewood</v>
      </c>
      <c r="I190">
        <v>45742</v>
      </c>
      <c r="J190">
        <v>1.5276868612651127</v>
      </c>
      <c r="K190">
        <v>0</v>
      </c>
      <c r="L190" t="str">
        <v>cdm_imp_firewood</v>
      </c>
      <c r="M190">
        <v>1</v>
      </c>
      <c r="N190" t="str">
        <v>Sub-Saharan Africa</v>
      </c>
      <c r="O190" t="str">
        <v>Zambia</v>
      </c>
      <c r="P190" t="str">
        <v>Zambia tot</v>
      </c>
      <c r="Q190">
        <v>5</v>
      </c>
      <c r="R190">
        <v>0.81</v>
      </c>
      <c r="S190">
        <v>0</v>
      </c>
      <c r="T190">
        <v>0.38</v>
      </c>
      <c r="U190">
        <v>29942</v>
      </c>
      <c r="V190">
        <v>0</v>
      </c>
      <c r="W190">
        <v>153</v>
      </c>
      <c r="X190">
        <v>0</v>
      </c>
      <c r="Y190">
        <v>4581126</v>
      </c>
      <c r="Z190">
        <v>1</v>
      </c>
      <c r="AA190">
        <v>0</v>
      </c>
      <c r="AB190">
        <v>0</v>
      </c>
      <c r="AC190">
        <v>0</v>
      </c>
      <c r="AD190">
        <v>0</v>
      </c>
      <c r="AE190">
        <v>0</v>
      </c>
      <c r="AF190">
        <v>0</v>
      </c>
      <c r="AG190">
        <v>0</v>
      </c>
      <c r="AH190">
        <v>0</v>
      </c>
      <c r="AI190">
        <v>0</v>
      </c>
      <c r="AJ190">
        <v>0</v>
      </c>
      <c r="AK190">
        <v>0</v>
      </c>
      <c r="AL190">
        <v>0</v>
      </c>
      <c r="AM190">
        <v>0</v>
      </c>
      <c r="AN190">
        <v>8.5470085470085468</v>
      </c>
      <c r="AO190">
        <v>0</v>
      </c>
      <c r="AP190">
        <v>0</v>
      </c>
      <c r="AQ190">
        <v>0</v>
      </c>
      <c r="AR190">
        <v>0</v>
      </c>
      <c r="AS190">
        <v>0</v>
      </c>
      <c r="AT190">
        <v>0</v>
      </c>
      <c r="AU190">
        <v>0</v>
      </c>
      <c r="AV190">
        <v>0</v>
      </c>
      <c r="AW190">
        <v>0</v>
      </c>
      <c r="AX190">
        <v>0</v>
      </c>
      <c r="AY190">
        <v>0</v>
      </c>
      <c r="AZ190">
        <v>0</v>
      </c>
      <c r="BA190">
        <v>0</v>
      </c>
      <c r="BB190">
        <v>0</v>
      </c>
      <c r="BC190">
        <v>0</v>
      </c>
      <c r="BD190">
        <v>0.1</v>
      </c>
      <c r="BE190">
        <v>0</v>
      </c>
      <c r="BF190">
        <v>0</v>
      </c>
      <c r="BG190">
        <v>0</v>
      </c>
      <c r="BH190">
        <v>0</v>
      </c>
      <c r="BI190">
        <v>0</v>
      </c>
      <c r="BJ190">
        <v>0</v>
      </c>
      <c r="BK190">
        <v>0</v>
      </c>
      <c r="BL190">
        <v>0</v>
      </c>
      <c r="BM190">
        <v>0</v>
      </c>
      <c r="BN190">
        <v>0</v>
      </c>
      <c r="BO190">
        <v>0</v>
      </c>
      <c r="BP190">
        <v>0</v>
      </c>
      <c r="BQ190">
        <v>0</v>
      </c>
      <c r="BR190">
        <v>1.4999999999999999E-2</v>
      </c>
      <c r="BS190">
        <v>0</v>
      </c>
      <c r="BT190">
        <v>0</v>
      </c>
      <c r="BU190">
        <v>0</v>
      </c>
      <c r="BV190">
        <v>0</v>
      </c>
      <c r="BW190">
        <v>0</v>
      </c>
      <c r="BX190">
        <v>81.599999999999994</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0</v>
      </c>
      <c r="FX190">
        <v>0</v>
      </c>
      <c r="FY190">
        <v>4.93601383297292</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0.31609999999999999</v>
      </c>
      <c r="GV190">
        <v>0</v>
      </c>
      <c r="GW190">
        <v>0</v>
      </c>
      <c r="GX190">
        <v>0</v>
      </c>
      <c r="GY190">
        <v>0</v>
      </c>
      <c r="GZ190">
        <v>0</v>
      </c>
      <c r="HA190">
        <v>0</v>
      </c>
      <c r="HB190">
        <v>0</v>
      </c>
      <c r="HC190">
        <v>0</v>
      </c>
      <c r="HD190">
        <v>0</v>
      </c>
      <c r="HE190">
        <v>0</v>
      </c>
      <c r="HF190">
        <v>0</v>
      </c>
      <c r="HG190">
        <v>0</v>
      </c>
      <c r="HH190">
        <v>0</v>
      </c>
      <c r="HI190">
        <v>1.4999999999999999E-2</v>
      </c>
      <c r="HJ190">
        <v>0</v>
      </c>
      <c r="HK190">
        <v>0</v>
      </c>
      <c r="HL190">
        <v>0</v>
      </c>
      <c r="HM190">
        <v>0</v>
      </c>
      <c r="HN190">
        <v>0</v>
      </c>
      <c r="HO190">
        <v>81.599999999999994</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0.99388818382205601</v>
      </c>
      <c r="LJ190">
        <v>1</v>
      </c>
      <c r="LK190">
        <v>0</v>
      </c>
      <c r="LL190">
        <v>0</v>
      </c>
      <c r="LM190">
        <v>1</v>
      </c>
      <c r="LN190">
        <v>0.95</v>
      </c>
      <c r="LO190">
        <v>0</v>
      </c>
      <c r="LP190">
        <v>1</v>
      </c>
      <c r="LQ190">
        <v>0.78</v>
      </c>
      <c r="LR190">
        <v>0</v>
      </c>
      <c r="LS190">
        <v>3.511852502202319E-5</v>
      </c>
      <c r="LT190">
        <v>0</v>
      </c>
    </row>
    <row r="191" spans="1:332">
      <c r="A191" t="str">
        <v>CDM AMS II.G</v>
      </c>
      <c r="B191" t="str">
        <v>AMS II.G. ver. 4</v>
      </c>
      <c r="C191">
        <v>9007</v>
      </c>
      <c r="D191" t="str">
        <v>PoA 9007 CPA5</v>
      </c>
      <c r="E191" t="str">
        <v>MR4</v>
      </c>
      <c r="F191" t="str">
        <v>Domestic (2020)</v>
      </c>
      <c r="G191">
        <v>44831</v>
      </c>
      <c r="H191" t="str">
        <v>firewood</v>
      </c>
      <c r="I191">
        <v>44831</v>
      </c>
      <c r="J191">
        <v>1.4914831326102869</v>
      </c>
      <c r="K191">
        <v>0</v>
      </c>
      <c r="L191" t="str">
        <v>cdm_imp_firewood</v>
      </c>
      <c r="M191">
        <v>1</v>
      </c>
      <c r="N191" t="str">
        <v>Sub-Saharan Africa</v>
      </c>
      <c r="O191" t="str">
        <v>Zambia</v>
      </c>
      <c r="P191" t="str">
        <v>Zambia tot</v>
      </c>
      <c r="Q191">
        <v>5</v>
      </c>
      <c r="R191">
        <v>0.81</v>
      </c>
      <c r="S191">
        <v>0</v>
      </c>
      <c r="T191">
        <v>0.38</v>
      </c>
      <c r="U191">
        <v>30058</v>
      </c>
      <c r="V191">
        <v>0</v>
      </c>
      <c r="W191">
        <v>153</v>
      </c>
      <c r="X191">
        <v>0</v>
      </c>
      <c r="Y191">
        <v>4598874</v>
      </c>
      <c r="Z191">
        <v>1</v>
      </c>
      <c r="AA191">
        <v>0</v>
      </c>
      <c r="AB191">
        <v>0</v>
      </c>
      <c r="AC191">
        <v>0</v>
      </c>
      <c r="AD191">
        <v>0</v>
      </c>
      <c r="AE191">
        <v>0</v>
      </c>
      <c r="AF191">
        <v>0</v>
      </c>
      <c r="AG191">
        <v>0</v>
      </c>
      <c r="AH191">
        <v>0</v>
      </c>
      <c r="AI191">
        <v>0</v>
      </c>
      <c r="AJ191">
        <v>0</v>
      </c>
      <c r="AK191">
        <v>0</v>
      </c>
      <c r="AL191">
        <v>0</v>
      </c>
      <c r="AM191">
        <v>0</v>
      </c>
      <c r="AN191">
        <v>8.5470085470085468</v>
      </c>
      <c r="AO191">
        <v>0</v>
      </c>
      <c r="AP191">
        <v>0</v>
      </c>
      <c r="AQ191">
        <v>0</v>
      </c>
      <c r="AR191">
        <v>0</v>
      </c>
      <c r="AS191">
        <v>0</v>
      </c>
      <c r="AT191">
        <v>0</v>
      </c>
      <c r="AU191">
        <v>0</v>
      </c>
      <c r="AV191">
        <v>0</v>
      </c>
      <c r="AW191">
        <v>0</v>
      </c>
      <c r="AX191">
        <v>0</v>
      </c>
      <c r="AY191">
        <v>0</v>
      </c>
      <c r="AZ191">
        <v>0</v>
      </c>
      <c r="BA191">
        <v>0</v>
      </c>
      <c r="BB191">
        <v>0</v>
      </c>
      <c r="BC191">
        <v>0</v>
      </c>
      <c r="BD191">
        <v>0.1</v>
      </c>
      <c r="BE191">
        <v>0</v>
      </c>
      <c r="BF191">
        <v>0</v>
      </c>
      <c r="BG191">
        <v>0</v>
      </c>
      <c r="BH191">
        <v>0</v>
      </c>
      <c r="BI191">
        <v>0</v>
      </c>
      <c r="BJ191">
        <v>0</v>
      </c>
      <c r="BK191">
        <v>0</v>
      </c>
      <c r="BL191">
        <v>0</v>
      </c>
      <c r="BM191">
        <v>0</v>
      </c>
      <c r="BN191">
        <v>0</v>
      </c>
      <c r="BO191">
        <v>0</v>
      </c>
      <c r="BP191">
        <v>0</v>
      </c>
      <c r="BQ191">
        <v>0</v>
      </c>
      <c r="BR191">
        <v>1.4999999999999999E-2</v>
      </c>
      <c r="BS191">
        <v>0</v>
      </c>
      <c r="BT191">
        <v>0</v>
      </c>
      <c r="BU191">
        <v>0</v>
      </c>
      <c r="BV191">
        <v>0</v>
      </c>
      <c r="BW191">
        <v>0</v>
      </c>
      <c r="BX191">
        <v>81.599999999999994</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0</v>
      </c>
      <c r="FT191">
        <v>0</v>
      </c>
      <c r="FU191">
        <v>0</v>
      </c>
      <c r="FV191">
        <v>0</v>
      </c>
      <c r="FW191">
        <v>0</v>
      </c>
      <c r="FX191">
        <v>0</v>
      </c>
      <c r="FY191">
        <v>5.1888060279439303</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0.30070000000000002</v>
      </c>
      <c r="GV191">
        <v>0</v>
      </c>
      <c r="GW191">
        <v>0</v>
      </c>
      <c r="GX191">
        <v>0</v>
      </c>
      <c r="GY191">
        <v>0</v>
      </c>
      <c r="GZ191">
        <v>0</v>
      </c>
      <c r="HA191">
        <v>0</v>
      </c>
      <c r="HB191">
        <v>0</v>
      </c>
      <c r="HC191">
        <v>0</v>
      </c>
      <c r="HD191">
        <v>0</v>
      </c>
      <c r="HE191">
        <v>0</v>
      </c>
      <c r="HF191">
        <v>0</v>
      </c>
      <c r="HG191">
        <v>0</v>
      </c>
      <c r="HH191">
        <v>0</v>
      </c>
      <c r="HI191">
        <v>1.4999999999999999E-2</v>
      </c>
      <c r="HJ191">
        <v>0</v>
      </c>
      <c r="HK191">
        <v>0</v>
      </c>
      <c r="HL191">
        <v>0</v>
      </c>
      <c r="HM191">
        <v>0</v>
      </c>
      <c r="HN191">
        <v>0</v>
      </c>
      <c r="HO191">
        <v>81.599999999999994</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0.99391177057688473</v>
      </c>
      <c r="LJ191">
        <v>1</v>
      </c>
      <c r="LK191">
        <v>0</v>
      </c>
      <c r="LL191">
        <v>0</v>
      </c>
      <c r="LM191">
        <v>1</v>
      </c>
      <c r="LN191">
        <v>0.95</v>
      </c>
      <c r="LO191">
        <v>0</v>
      </c>
      <c r="LP191">
        <v>1</v>
      </c>
      <c r="LQ191">
        <v>0.78</v>
      </c>
      <c r="LR191">
        <v>0</v>
      </c>
      <c r="LS191">
        <v>3.511852502202319E-5</v>
      </c>
      <c r="LT191">
        <v>0</v>
      </c>
    </row>
    <row r="192" spans="1:332">
      <c r="A192" t="str">
        <v>CDM AMS II.G</v>
      </c>
      <c r="B192" t="str">
        <v>AMS II.G. ver. 4</v>
      </c>
      <c r="C192">
        <v>9007</v>
      </c>
      <c r="D192" t="str">
        <v>PoA 9007 CPA4</v>
      </c>
      <c r="E192" t="str">
        <v>MR4</v>
      </c>
      <c r="F192" t="str">
        <v>Domestic (2020)</v>
      </c>
      <c r="G192">
        <v>2518</v>
      </c>
      <c r="H192" t="str">
        <v>firewood</v>
      </c>
      <c r="I192">
        <v>2518</v>
      </c>
      <c r="J192">
        <v>1.0007949125596185</v>
      </c>
      <c r="K192">
        <v>0</v>
      </c>
      <c r="L192" t="str">
        <v>cdm_imp_firewood</v>
      </c>
      <c r="M192">
        <v>1</v>
      </c>
      <c r="N192" t="str">
        <v>Sub-Saharan Africa</v>
      </c>
      <c r="O192" t="str">
        <v>Malawi</v>
      </c>
      <c r="P192" t="str">
        <v>Malawi tot</v>
      </c>
      <c r="Q192">
        <v>4.3</v>
      </c>
      <c r="R192">
        <v>0.94</v>
      </c>
      <c r="S192">
        <v>0</v>
      </c>
      <c r="T192">
        <v>0.49</v>
      </c>
      <c r="U192">
        <v>2516</v>
      </c>
      <c r="V192">
        <v>0</v>
      </c>
      <c r="W192">
        <v>153</v>
      </c>
      <c r="X192">
        <v>0</v>
      </c>
      <c r="Y192">
        <v>384948</v>
      </c>
      <c r="Z192">
        <v>1</v>
      </c>
      <c r="AA192">
        <v>0</v>
      </c>
      <c r="AB192">
        <v>0</v>
      </c>
      <c r="AC192">
        <v>0</v>
      </c>
      <c r="AD192">
        <v>0</v>
      </c>
      <c r="AE192">
        <v>0</v>
      </c>
      <c r="AF192">
        <v>0</v>
      </c>
      <c r="AG192">
        <v>0</v>
      </c>
      <c r="AH192">
        <v>0</v>
      </c>
      <c r="AI192">
        <v>0</v>
      </c>
      <c r="AJ192">
        <v>0</v>
      </c>
      <c r="AK192">
        <v>0</v>
      </c>
      <c r="AL192">
        <v>0</v>
      </c>
      <c r="AM192">
        <v>0</v>
      </c>
      <c r="AN192">
        <v>7.3504273504273501</v>
      </c>
      <c r="AO192">
        <v>0</v>
      </c>
      <c r="AP192">
        <v>0</v>
      </c>
      <c r="AQ192">
        <v>0</v>
      </c>
      <c r="AR192">
        <v>0</v>
      </c>
      <c r="AS192">
        <v>0</v>
      </c>
      <c r="AT192">
        <v>0</v>
      </c>
      <c r="AU192">
        <v>0</v>
      </c>
      <c r="AV192">
        <v>0</v>
      </c>
      <c r="AW192">
        <v>0</v>
      </c>
      <c r="AX192">
        <v>0</v>
      </c>
      <c r="AY192">
        <v>0</v>
      </c>
      <c r="AZ192">
        <v>0</v>
      </c>
      <c r="BA192">
        <v>0</v>
      </c>
      <c r="BB192">
        <v>0</v>
      </c>
      <c r="BC192">
        <v>0</v>
      </c>
      <c r="BD192">
        <v>0.1</v>
      </c>
      <c r="BE192">
        <v>0</v>
      </c>
      <c r="BF192">
        <v>0</v>
      </c>
      <c r="BG192">
        <v>0</v>
      </c>
      <c r="BH192">
        <v>0</v>
      </c>
      <c r="BI192">
        <v>0</v>
      </c>
      <c r="BJ192">
        <v>0</v>
      </c>
      <c r="BK192">
        <v>0</v>
      </c>
      <c r="BL192">
        <v>0</v>
      </c>
      <c r="BM192">
        <v>0</v>
      </c>
      <c r="BN192">
        <v>0</v>
      </c>
      <c r="BO192">
        <v>0</v>
      </c>
      <c r="BP192">
        <v>0</v>
      </c>
      <c r="BQ192">
        <v>0</v>
      </c>
      <c r="BR192">
        <v>1.4999999999999999E-2</v>
      </c>
      <c r="BS192">
        <v>0</v>
      </c>
      <c r="BT192">
        <v>0</v>
      </c>
      <c r="BU192">
        <v>0</v>
      </c>
      <c r="BV192">
        <v>0</v>
      </c>
      <c r="BW192">
        <v>0</v>
      </c>
      <c r="BX192">
        <v>81.599999999999994</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0</v>
      </c>
      <c r="FT192">
        <v>0</v>
      </c>
      <c r="FU192">
        <v>0</v>
      </c>
      <c r="FV192">
        <v>0</v>
      </c>
      <c r="FW192">
        <v>0</v>
      </c>
      <c r="FX192">
        <v>0</v>
      </c>
      <c r="FY192">
        <v>3.675213675213675</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0.30409999999999998</v>
      </c>
      <c r="GV192">
        <v>0</v>
      </c>
      <c r="GW192">
        <v>0</v>
      </c>
      <c r="GX192">
        <v>0</v>
      </c>
      <c r="GY192">
        <v>0</v>
      </c>
      <c r="GZ192">
        <v>0</v>
      </c>
      <c r="HA192">
        <v>0</v>
      </c>
      <c r="HB192">
        <v>0</v>
      </c>
      <c r="HC192">
        <v>0</v>
      </c>
      <c r="HD192">
        <v>0</v>
      </c>
      <c r="HE192">
        <v>0</v>
      </c>
      <c r="HF192">
        <v>0</v>
      </c>
      <c r="HG192">
        <v>0</v>
      </c>
      <c r="HH192">
        <v>0</v>
      </c>
      <c r="HI192">
        <v>1.4999999999999999E-2</v>
      </c>
      <c r="HJ192">
        <v>0</v>
      </c>
      <c r="HK192">
        <v>0</v>
      </c>
      <c r="HL192">
        <v>0</v>
      </c>
      <c r="HM192">
        <v>0</v>
      </c>
      <c r="HN192">
        <v>0</v>
      </c>
      <c r="HO192">
        <v>81.599999999999994</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1</v>
      </c>
      <c r="LJ192">
        <v>1</v>
      </c>
      <c r="LK192">
        <v>0</v>
      </c>
      <c r="LL192">
        <v>0</v>
      </c>
      <c r="LM192">
        <v>1</v>
      </c>
      <c r="LN192">
        <v>0.95</v>
      </c>
      <c r="LO192">
        <v>0</v>
      </c>
      <c r="LP192">
        <v>1</v>
      </c>
      <c r="LQ192">
        <v>0.78</v>
      </c>
      <c r="LR192">
        <v>0</v>
      </c>
      <c r="LS192">
        <v>0</v>
      </c>
      <c r="LT192">
        <v>0</v>
      </c>
    </row>
    <row r="193" spans="1:332">
      <c r="A193" t="str">
        <v>CDM AMS II.G</v>
      </c>
      <c r="B193" t="str">
        <v>AMS II.G. ver. 4</v>
      </c>
      <c r="C193">
        <v>9007</v>
      </c>
      <c r="D193" t="str">
        <v>PoA 9007 CPA4</v>
      </c>
      <c r="E193" t="str">
        <v>MR4</v>
      </c>
      <c r="F193" t="str">
        <v>Domestic (2020)</v>
      </c>
      <c r="G193">
        <v>28003</v>
      </c>
      <c r="H193" t="str">
        <v>firewood</v>
      </c>
      <c r="I193">
        <v>28003</v>
      </c>
      <c r="J193">
        <v>1.0188837141609663</v>
      </c>
      <c r="K193">
        <v>0</v>
      </c>
      <c r="L193" t="str">
        <v>cdm_imp_firewood</v>
      </c>
      <c r="M193">
        <v>1</v>
      </c>
      <c r="N193" t="str">
        <v>Sub-Saharan Africa</v>
      </c>
      <c r="O193" t="str">
        <v>Malawi</v>
      </c>
      <c r="P193" t="str">
        <v>Malawi tot</v>
      </c>
      <c r="Q193">
        <v>4.3</v>
      </c>
      <c r="R193">
        <v>0.94</v>
      </c>
      <c r="S193">
        <v>0</v>
      </c>
      <c r="T193">
        <v>0.49</v>
      </c>
      <c r="U193">
        <v>27484</v>
      </c>
      <c r="V193">
        <v>0</v>
      </c>
      <c r="W193">
        <v>153</v>
      </c>
      <c r="X193">
        <v>0</v>
      </c>
      <c r="Y193">
        <v>4205052</v>
      </c>
      <c r="Z193">
        <v>1</v>
      </c>
      <c r="AA193">
        <v>0</v>
      </c>
      <c r="AB193">
        <v>0</v>
      </c>
      <c r="AC193">
        <v>0</v>
      </c>
      <c r="AD193">
        <v>0</v>
      </c>
      <c r="AE193">
        <v>0</v>
      </c>
      <c r="AF193">
        <v>0</v>
      </c>
      <c r="AG193">
        <v>0</v>
      </c>
      <c r="AH193">
        <v>0</v>
      </c>
      <c r="AI193">
        <v>0</v>
      </c>
      <c r="AJ193">
        <v>0</v>
      </c>
      <c r="AK193">
        <v>0</v>
      </c>
      <c r="AL193">
        <v>0</v>
      </c>
      <c r="AM193">
        <v>0</v>
      </c>
      <c r="AN193">
        <v>7.3504273504273501</v>
      </c>
      <c r="AO193">
        <v>0</v>
      </c>
      <c r="AP193">
        <v>0</v>
      </c>
      <c r="AQ193">
        <v>0</v>
      </c>
      <c r="AR193">
        <v>0</v>
      </c>
      <c r="AS193">
        <v>0</v>
      </c>
      <c r="AT193">
        <v>0</v>
      </c>
      <c r="AU193">
        <v>0</v>
      </c>
      <c r="AV193">
        <v>0</v>
      </c>
      <c r="AW193">
        <v>0</v>
      </c>
      <c r="AX193">
        <v>0</v>
      </c>
      <c r="AY193">
        <v>0</v>
      </c>
      <c r="AZ193">
        <v>0</v>
      </c>
      <c r="BA193">
        <v>0</v>
      </c>
      <c r="BB193">
        <v>0</v>
      </c>
      <c r="BC193">
        <v>0</v>
      </c>
      <c r="BD193">
        <v>0.1</v>
      </c>
      <c r="BE193">
        <v>0</v>
      </c>
      <c r="BF193">
        <v>0</v>
      </c>
      <c r="BG193">
        <v>0</v>
      </c>
      <c r="BH193">
        <v>0</v>
      </c>
      <c r="BI193">
        <v>0</v>
      </c>
      <c r="BJ193">
        <v>0</v>
      </c>
      <c r="BK193">
        <v>0</v>
      </c>
      <c r="BL193">
        <v>0</v>
      </c>
      <c r="BM193">
        <v>0</v>
      </c>
      <c r="BN193">
        <v>0</v>
      </c>
      <c r="BO193">
        <v>0</v>
      </c>
      <c r="BP193">
        <v>0</v>
      </c>
      <c r="BQ193">
        <v>0</v>
      </c>
      <c r="BR193">
        <v>1.4999999999999999E-2</v>
      </c>
      <c r="BS193">
        <v>0</v>
      </c>
      <c r="BT193">
        <v>0</v>
      </c>
      <c r="BU193">
        <v>0</v>
      </c>
      <c r="BV193">
        <v>0</v>
      </c>
      <c r="BW193">
        <v>0</v>
      </c>
      <c r="BX193">
        <v>81.599999999999994</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1</v>
      </c>
      <c r="FS193">
        <v>0</v>
      </c>
      <c r="FT193">
        <v>0</v>
      </c>
      <c r="FU193">
        <v>0</v>
      </c>
      <c r="FV193">
        <v>0</v>
      </c>
      <c r="FW193">
        <v>0</v>
      </c>
      <c r="FX193">
        <v>0</v>
      </c>
      <c r="FY193">
        <v>3.675213675213675</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0.3155</v>
      </c>
      <c r="GV193">
        <v>0</v>
      </c>
      <c r="GW193">
        <v>0</v>
      </c>
      <c r="GX193">
        <v>0</v>
      </c>
      <c r="GY193">
        <v>0</v>
      </c>
      <c r="GZ193">
        <v>0</v>
      </c>
      <c r="HA193">
        <v>0</v>
      </c>
      <c r="HB193">
        <v>0</v>
      </c>
      <c r="HC193">
        <v>0</v>
      </c>
      <c r="HD193">
        <v>0</v>
      </c>
      <c r="HE193">
        <v>0</v>
      </c>
      <c r="HF193">
        <v>0</v>
      </c>
      <c r="HG193">
        <v>0</v>
      </c>
      <c r="HH193">
        <v>0</v>
      </c>
      <c r="HI193">
        <v>1.4999999999999999E-2</v>
      </c>
      <c r="HJ193">
        <v>0</v>
      </c>
      <c r="HK193">
        <v>0</v>
      </c>
      <c r="HL193">
        <v>0</v>
      </c>
      <c r="HM193">
        <v>0</v>
      </c>
      <c r="HN193">
        <v>0</v>
      </c>
      <c r="HO193">
        <v>81.599999999999994</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1</v>
      </c>
      <c r="LJ193">
        <v>1</v>
      </c>
      <c r="LK193">
        <v>0</v>
      </c>
      <c r="LL193">
        <v>0</v>
      </c>
      <c r="LM193">
        <v>1</v>
      </c>
      <c r="LN193">
        <v>0.95</v>
      </c>
      <c r="LO193">
        <v>0</v>
      </c>
      <c r="LP193">
        <v>1</v>
      </c>
      <c r="LQ193">
        <v>0.78</v>
      </c>
      <c r="LR193">
        <v>0</v>
      </c>
      <c r="LS193">
        <v>0</v>
      </c>
      <c r="LT193">
        <v>0</v>
      </c>
    </row>
    <row r="194" spans="1:332">
      <c r="A194" t="str">
        <v>CDM AMS II.G</v>
      </c>
      <c r="B194" t="str">
        <v>AMS II.G. ver. 4</v>
      </c>
      <c r="C194">
        <v>9007</v>
      </c>
      <c r="D194" t="str">
        <v>PoA 9007 CPA6</v>
      </c>
      <c r="E194" t="str">
        <v>MR4</v>
      </c>
      <c r="F194" t="str">
        <v>Domestic (2020)</v>
      </c>
      <c r="G194">
        <v>167362</v>
      </c>
      <c r="H194" t="str">
        <v>firewood</v>
      </c>
      <c r="I194">
        <v>167362</v>
      </c>
      <c r="J194">
        <v>0.83395786410476169</v>
      </c>
      <c r="K194">
        <v>0</v>
      </c>
      <c r="L194" t="str">
        <v>cdm_imp_firewood</v>
      </c>
      <c r="M194">
        <v>1</v>
      </c>
      <c r="N194" t="str">
        <v>Sub-Saharan Africa</v>
      </c>
      <c r="O194" t="str">
        <v>Malawi</v>
      </c>
      <c r="P194" t="str">
        <v>Malawi tot</v>
      </c>
      <c r="Q194">
        <v>4.3</v>
      </c>
      <c r="R194">
        <v>0.94</v>
      </c>
      <c r="S194">
        <v>0</v>
      </c>
      <c r="T194">
        <v>0.49</v>
      </c>
      <c r="U194">
        <v>200684</v>
      </c>
      <c r="V194">
        <v>0</v>
      </c>
      <c r="W194">
        <v>153</v>
      </c>
      <c r="X194">
        <v>0</v>
      </c>
      <c r="Y194">
        <v>30704652</v>
      </c>
      <c r="Z194">
        <v>1</v>
      </c>
      <c r="AA194">
        <v>0</v>
      </c>
      <c r="AB194">
        <v>0</v>
      </c>
      <c r="AC194">
        <v>0</v>
      </c>
      <c r="AD194">
        <v>0</v>
      </c>
      <c r="AE194">
        <v>0</v>
      </c>
      <c r="AF194">
        <v>0</v>
      </c>
      <c r="AG194">
        <v>0</v>
      </c>
      <c r="AH194">
        <v>0</v>
      </c>
      <c r="AI194">
        <v>0</v>
      </c>
      <c r="AJ194">
        <v>0</v>
      </c>
      <c r="AK194">
        <v>0</v>
      </c>
      <c r="AL194">
        <v>0</v>
      </c>
      <c r="AM194">
        <v>0</v>
      </c>
      <c r="AN194">
        <v>7.3504273504273501</v>
      </c>
      <c r="AO194">
        <v>0</v>
      </c>
      <c r="AP194">
        <v>0</v>
      </c>
      <c r="AQ194">
        <v>0</v>
      </c>
      <c r="AR194">
        <v>0</v>
      </c>
      <c r="AS194">
        <v>0</v>
      </c>
      <c r="AT194">
        <v>0</v>
      </c>
      <c r="AU194">
        <v>0</v>
      </c>
      <c r="AV194">
        <v>0</v>
      </c>
      <c r="AW194">
        <v>0</v>
      </c>
      <c r="AX194">
        <v>0</v>
      </c>
      <c r="AY194">
        <v>0</v>
      </c>
      <c r="AZ194">
        <v>0</v>
      </c>
      <c r="BA194">
        <v>0</v>
      </c>
      <c r="BB194">
        <v>0</v>
      </c>
      <c r="BC194">
        <v>0</v>
      </c>
      <c r="BD194">
        <v>0.1</v>
      </c>
      <c r="BE194">
        <v>0</v>
      </c>
      <c r="BF194">
        <v>0</v>
      </c>
      <c r="BG194">
        <v>0</v>
      </c>
      <c r="BH194">
        <v>0</v>
      </c>
      <c r="BI194">
        <v>0</v>
      </c>
      <c r="BJ194">
        <v>0</v>
      </c>
      <c r="BK194">
        <v>0</v>
      </c>
      <c r="BL194">
        <v>0</v>
      </c>
      <c r="BM194">
        <v>0</v>
      </c>
      <c r="BN194">
        <v>0</v>
      </c>
      <c r="BO194">
        <v>0</v>
      </c>
      <c r="BP194">
        <v>0</v>
      </c>
      <c r="BQ194">
        <v>0</v>
      </c>
      <c r="BR194">
        <v>1.4999999999999999E-2</v>
      </c>
      <c r="BS194">
        <v>0</v>
      </c>
      <c r="BT194">
        <v>0</v>
      </c>
      <c r="BU194">
        <v>0</v>
      </c>
      <c r="BV194">
        <v>0</v>
      </c>
      <c r="BW194">
        <v>0</v>
      </c>
      <c r="BX194">
        <v>81.599999999999994</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0</v>
      </c>
      <c r="FT194">
        <v>0</v>
      </c>
      <c r="FU194">
        <v>0</v>
      </c>
      <c r="FV194">
        <v>0</v>
      </c>
      <c r="FW194">
        <v>0</v>
      </c>
      <c r="FX194">
        <v>0</v>
      </c>
      <c r="FY194">
        <v>3.675213675213675</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0.30409999999999998</v>
      </c>
      <c r="GV194">
        <v>0</v>
      </c>
      <c r="GW194">
        <v>0</v>
      </c>
      <c r="GX194">
        <v>0</v>
      </c>
      <c r="GY194">
        <v>0</v>
      </c>
      <c r="GZ194">
        <v>0</v>
      </c>
      <c r="HA194">
        <v>0</v>
      </c>
      <c r="HB194">
        <v>0</v>
      </c>
      <c r="HC194">
        <v>0</v>
      </c>
      <c r="HD194">
        <v>0</v>
      </c>
      <c r="HE194">
        <v>0</v>
      </c>
      <c r="HF194">
        <v>0</v>
      </c>
      <c r="HG194">
        <v>0</v>
      </c>
      <c r="HH194">
        <v>0</v>
      </c>
      <c r="HI194">
        <v>1.4999999999999999E-2</v>
      </c>
      <c r="HJ194">
        <v>0</v>
      </c>
      <c r="HK194">
        <v>0</v>
      </c>
      <c r="HL194">
        <v>0</v>
      </c>
      <c r="HM194">
        <v>0</v>
      </c>
      <c r="HN194">
        <v>0</v>
      </c>
      <c r="HO194">
        <v>81.599999999999994</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1</v>
      </c>
      <c r="LJ194">
        <v>0.83</v>
      </c>
      <c r="LK194">
        <v>0</v>
      </c>
      <c r="LL194">
        <v>0</v>
      </c>
      <c r="LM194">
        <v>1</v>
      </c>
      <c r="LN194">
        <v>0.95</v>
      </c>
      <c r="LO194">
        <v>0</v>
      </c>
      <c r="LP194">
        <v>1</v>
      </c>
      <c r="LQ194">
        <v>0.78</v>
      </c>
      <c r="LR194">
        <v>0</v>
      </c>
      <c r="LS194">
        <v>0</v>
      </c>
      <c r="LT194">
        <v>0</v>
      </c>
    </row>
    <row r="195" spans="1:332">
      <c r="A195" t="str">
        <v>CDM AMS II.G</v>
      </c>
      <c r="B195" t="str">
        <v>AMS II.G. ver. 4</v>
      </c>
      <c r="C195">
        <v>9007</v>
      </c>
      <c r="D195" t="str">
        <v>PoA 9007 CPA6</v>
      </c>
      <c r="E195" t="str">
        <v>MR4</v>
      </c>
      <c r="F195" t="str">
        <v>Domestic (2020)</v>
      </c>
      <c r="G195">
        <v>50248</v>
      </c>
      <c r="H195" t="str">
        <v>firewood</v>
      </c>
      <c r="I195">
        <v>50248</v>
      </c>
      <c r="J195">
        <v>1.0188985319166193</v>
      </c>
      <c r="K195">
        <v>0</v>
      </c>
      <c r="L195" t="str">
        <v>cdm_imp_firewood</v>
      </c>
      <c r="M195">
        <v>1</v>
      </c>
      <c r="N195" t="str">
        <v>Sub-Saharan Africa</v>
      </c>
      <c r="O195" t="str">
        <v>Malawi</v>
      </c>
      <c r="P195" t="str">
        <v>Malawi tot</v>
      </c>
      <c r="Q195">
        <v>4.3</v>
      </c>
      <c r="R195">
        <v>0.94</v>
      </c>
      <c r="S195">
        <v>0</v>
      </c>
      <c r="T195">
        <v>0.49</v>
      </c>
      <c r="U195">
        <v>49316</v>
      </c>
      <c r="V195">
        <v>0</v>
      </c>
      <c r="W195">
        <v>153</v>
      </c>
      <c r="X195">
        <v>0</v>
      </c>
      <c r="Y195">
        <v>7545348</v>
      </c>
      <c r="Z195">
        <v>1</v>
      </c>
      <c r="AA195">
        <v>0</v>
      </c>
      <c r="AB195">
        <v>0</v>
      </c>
      <c r="AC195">
        <v>0</v>
      </c>
      <c r="AD195">
        <v>0</v>
      </c>
      <c r="AE195">
        <v>0</v>
      </c>
      <c r="AF195">
        <v>0</v>
      </c>
      <c r="AG195">
        <v>0</v>
      </c>
      <c r="AH195">
        <v>0</v>
      </c>
      <c r="AI195">
        <v>0</v>
      </c>
      <c r="AJ195">
        <v>0</v>
      </c>
      <c r="AK195">
        <v>0</v>
      </c>
      <c r="AL195">
        <v>0</v>
      </c>
      <c r="AM195">
        <v>0</v>
      </c>
      <c r="AN195">
        <v>7.3504273504273501</v>
      </c>
      <c r="AO195">
        <v>0</v>
      </c>
      <c r="AP195">
        <v>0</v>
      </c>
      <c r="AQ195">
        <v>0</v>
      </c>
      <c r="AR195">
        <v>0</v>
      </c>
      <c r="AS195">
        <v>0</v>
      </c>
      <c r="AT195">
        <v>0</v>
      </c>
      <c r="AU195">
        <v>0</v>
      </c>
      <c r="AV195">
        <v>0</v>
      </c>
      <c r="AW195">
        <v>0</v>
      </c>
      <c r="AX195">
        <v>0</v>
      </c>
      <c r="AY195">
        <v>0</v>
      </c>
      <c r="AZ195">
        <v>0</v>
      </c>
      <c r="BA195">
        <v>0</v>
      </c>
      <c r="BB195">
        <v>0</v>
      </c>
      <c r="BC195">
        <v>0</v>
      </c>
      <c r="BD195">
        <v>0.1</v>
      </c>
      <c r="BE195">
        <v>0</v>
      </c>
      <c r="BF195">
        <v>0</v>
      </c>
      <c r="BG195">
        <v>0</v>
      </c>
      <c r="BH195">
        <v>0</v>
      </c>
      <c r="BI195">
        <v>0</v>
      </c>
      <c r="BJ195">
        <v>0</v>
      </c>
      <c r="BK195">
        <v>0</v>
      </c>
      <c r="BL195">
        <v>0</v>
      </c>
      <c r="BM195">
        <v>0</v>
      </c>
      <c r="BN195">
        <v>0</v>
      </c>
      <c r="BO195">
        <v>0</v>
      </c>
      <c r="BP195">
        <v>0</v>
      </c>
      <c r="BQ195">
        <v>0</v>
      </c>
      <c r="BR195">
        <v>1.4999999999999999E-2</v>
      </c>
      <c r="BS195">
        <v>0</v>
      </c>
      <c r="BT195">
        <v>0</v>
      </c>
      <c r="BU195">
        <v>0</v>
      </c>
      <c r="BV195">
        <v>0</v>
      </c>
      <c r="BW195">
        <v>0</v>
      </c>
      <c r="BX195">
        <v>81.599999999999994</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1</v>
      </c>
      <c r="FS195">
        <v>0</v>
      </c>
      <c r="FT195">
        <v>0</v>
      </c>
      <c r="FU195">
        <v>0</v>
      </c>
      <c r="FV195">
        <v>0</v>
      </c>
      <c r="FW195">
        <v>0</v>
      </c>
      <c r="FX195">
        <v>0</v>
      </c>
      <c r="FY195">
        <v>3.675213675213675</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0.3155</v>
      </c>
      <c r="GV195">
        <v>0</v>
      </c>
      <c r="GW195">
        <v>0</v>
      </c>
      <c r="GX195">
        <v>0</v>
      </c>
      <c r="GY195">
        <v>0</v>
      </c>
      <c r="GZ195">
        <v>0</v>
      </c>
      <c r="HA195">
        <v>0</v>
      </c>
      <c r="HB195">
        <v>0</v>
      </c>
      <c r="HC195">
        <v>0</v>
      </c>
      <c r="HD195">
        <v>0</v>
      </c>
      <c r="HE195">
        <v>0</v>
      </c>
      <c r="HF195">
        <v>0</v>
      </c>
      <c r="HG195">
        <v>0</v>
      </c>
      <c r="HH195">
        <v>0</v>
      </c>
      <c r="HI195">
        <v>1.4999999999999999E-2</v>
      </c>
      <c r="HJ195">
        <v>0</v>
      </c>
      <c r="HK195">
        <v>0</v>
      </c>
      <c r="HL195">
        <v>0</v>
      </c>
      <c r="HM195">
        <v>0</v>
      </c>
      <c r="HN195">
        <v>0</v>
      </c>
      <c r="HO195">
        <v>81.599999999999994</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1</v>
      </c>
      <c r="LJ195">
        <v>1</v>
      </c>
      <c r="LK195">
        <v>0</v>
      </c>
      <c r="LL195">
        <v>0</v>
      </c>
      <c r="LM195">
        <v>1</v>
      </c>
      <c r="LN195">
        <v>0.95</v>
      </c>
      <c r="LO195">
        <v>0</v>
      </c>
      <c r="LP195">
        <v>1</v>
      </c>
      <c r="LQ195">
        <v>0.78</v>
      </c>
      <c r="LR195">
        <v>0</v>
      </c>
      <c r="LS195">
        <v>0</v>
      </c>
      <c r="LT195">
        <v>0</v>
      </c>
    </row>
    <row r="196" spans="1:332">
      <c r="A196" t="str">
        <v>CDM AMS II.G</v>
      </c>
      <c r="B196" t="str">
        <v>AMS II.G. ver. 4</v>
      </c>
      <c r="C196">
        <v>9007</v>
      </c>
      <c r="D196" t="str">
        <v>PoA 9007 CPA2</v>
      </c>
      <c r="E196" t="str">
        <v>MR4</v>
      </c>
      <c r="F196" t="str">
        <v>Domestic (2020)</v>
      </c>
      <c r="G196">
        <v>3704</v>
      </c>
      <c r="H196" t="str">
        <v>firewood</v>
      </c>
      <c r="I196">
        <v>3704</v>
      </c>
      <c r="J196">
        <v>1.0010810810810811</v>
      </c>
      <c r="K196">
        <v>0</v>
      </c>
      <c r="L196" t="str">
        <v>cdm_imp_firewood</v>
      </c>
      <c r="M196">
        <v>1</v>
      </c>
      <c r="N196" t="str">
        <v>Sub-Saharan Africa</v>
      </c>
      <c r="O196" t="str">
        <v>Malawi</v>
      </c>
      <c r="P196" t="str">
        <v>Malawi tot</v>
      </c>
      <c r="Q196">
        <v>4.3</v>
      </c>
      <c r="R196">
        <v>0.94</v>
      </c>
      <c r="S196">
        <v>0</v>
      </c>
      <c r="T196">
        <v>0.49</v>
      </c>
      <c r="U196">
        <v>3700</v>
      </c>
      <c r="V196">
        <v>0</v>
      </c>
      <c r="W196">
        <v>153</v>
      </c>
      <c r="X196">
        <v>0</v>
      </c>
      <c r="Y196">
        <v>566100</v>
      </c>
      <c r="Z196">
        <v>1</v>
      </c>
      <c r="AA196">
        <v>0</v>
      </c>
      <c r="AB196">
        <v>0</v>
      </c>
      <c r="AC196">
        <v>0</v>
      </c>
      <c r="AD196">
        <v>0</v>
      </c>
      <c r="AE196">
        <v>0</v>
      </c>
      <c r="AF196">
        <v>0</v>
      </c>
      <c r="AG196">
        <v>0</v>
      </c>
      <c r="AH196">
        <v>0</v>
      </c>
      <c r="AI196">
        <v>0</v>
      </c>
      <c r="AJ196">
        <v>0</v>
      </c>
      <c r="AK196">
        <v>0</v>
      </c>
      <c r="AL196">
        <v>0</v>
      </c>
      <c r="AM196">
        <v>0</v>
      </c>
      <c r="AN196">
        <v>7.3504273504273501</v>
      </c>
      <c r="AO196">
        <v>0</v>
      </c>
      <c r="AP196">
        <v>0</v>
      </c>
      <c r="AQ196">
        <v>0</v>
      </c>
      <c r="AR196">
        <v>0</v>
      </c>
      <c r="AS196">
        <v>0</v>
      </c>
      <c r="AT196">
        <v>0</v>
      </c>
      <c r="AU196">
        <v>0</v>
      </c>
      <c r="AV196">
        <v>0</v>
      </c>
      <c r="AW196">
        <v>0</v>
      </c>
      <c r="AX196">
        <v>0</v>
      </c>
      <c r="AY196">
        <v>0</v>
      </c>
      <c r="AZ196">
        <v>0</v>
      </c>
      <c r="BA196">
        <v>0</v>
      </c>
      <c r="BB196">
        <v>0</v>
      </c>
      <c r="BC196">
        <v>0</v>
      </c>
      <c r="BD196">
        <v>0.1</v>
      </c>
      <c r="BE196">
        <v>0</v>
      </c>
      <c r="BF196">
        <v>0</v>
      </c>
      <c r="BG196">
        <v>0</v>
      </c>
      <c r="BH196">
        <v>0</v>
      </c>
      <c r="BI196">
        <v>0</v>
      </c>
      <c r="BJ196">
        <v>0</v>
      </c>
      <c r="BK196">
        <v>0</v>
      </c>
      <c r="BL196">
        <v>0</v>
      </c>
      <c r="BM196">
        <v>0</v>
      </c>
      <c r="BN196">
        <v>0</v>
      </c>
      <c r="BO196">
        <v>0</v>
      </c>
      <c r="BP196">
        <v>0</v>
      </c>
      <c r="BQ196">
        <v>0</v>
      </c>
      <c r="BR196">
        <v>1.4999999999999999E-2</v>
      </c>
      <c r="BS196">
        <v>0</v>
      </c>
      <c r="BT196">
        <v>0</v>
      </c>
      <c r="BU196">
        <v>0</v>
      </c>
      <c r="BV196">
        <v>0</v>
      </c>
      <c r="BW196">
        <v>0</v>
      </c>
      <c r="BX196">
        <v>81.599999999999994</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1</v>
      </c>
      <c r="FS196">
        <v>0</v>
      </c>
      <c r="FT196">
        <v>0</v>
      </c>
      <c r="FU196">
        <v>0</v>
      </c>
      <c r="FV196">
        <v>0</v>
      </c>
      <c r="FW196">
        <v>0</v>
      </c>
      <c r="FX196">
        <v>0</v>
      </c>
      <c r="FY196">
        <v>3.675213675213675</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0.30409999999999998</v>
      </c>
      <c r="GV196">
        <v>0</v>
      </c>
      <c r="GW196">
        <v>0</v>
      </c>
      <c r="GX196">
        <v>0</v>
      </c>
      <c r="GY196">
        <v>0</v>
      </c>
      <c r="GZ196">
        <v>0</v>
      </c>
      <c r="HA196">
        <v>0</v>
      </c>
      <c r="HB196">
        <v>0</v>
      </c>
      <c r="HC196">
        <v>0</v>
      </c>
      <c r="HD196">
        <v>0</v>
      </c>
      <c r="HE196">
        <v>0</v>
      </c>
      <c r="HF196">
        <v>0</v>
      </c>
      <c r="HG196">
        <v>0</v>
      </c>
      <c r="HH196">
        <v>0</v>
      </c>
      <c r="HI196">
        <v>1.4999999999999999E-2</v>
      </c>
      <c r="HJ196">
        <v>0</v>
      </c>
      <c r="HK196">
        <v>0</v>
      </c>
      <c r="HL196">
        <v>0</v>
      </c>
      <c r="HM196">
        <v>0</v>
      </c>
      <c r="HN196">
        <v>0</v>
      </c>
      <c r="HO196">
        <v>81.599999999999994</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1</v>
      </c>
      <c r="LJ196">
        <v>1</v>
      </c>
      <c r="LK196">
        <v>0</v>
      </c>
      <c r="LL196">
        <v>0</v>
      </c>
      <c r="LM196">
        <v>1</v>
      </c>
      <c r="LN196">
        <v>0.95</v>
      </c>
      <c r="LO196">
        <v>0</v>
      </c>
      <c r="LP196">
        <v>1</v>
      </c>
      <c r="LQ196">
        <v>0.78</v>
      </c>
      <c r="LR196">
        <v>0</v>
      </c>
      <c r="LS196">
        <v>0</v>
      </c>
      <c r="LT196">
        <v>0</v>
      </c>
    </row>
    <row r="197" spans="1:332">
      <c r="A197" t="str">
        <v>CDM AMS II.G</v>
      </c>
      <c r="B197" t="str">
        <v>AMS II.G. ver. 4</v>
      </c>
      <c r="C197">
        <v>9007</v>
      </c>
      <c r="D197" t="str">
        <v>PoA 9007 CPA2</v>
      </c>
      <c r="E197" t="str">
        <v>MR4</v>
      </c>
      <c r="F197" t="str">
        <v>Domestic (2020)</v>
      </c>
      <c r="G197">
        <v>65252</v>
      </c>
      <c r="H197" t="str">
        <v>firewood</v>
      </c>
      <c r="I197">
        <v>65252</v>
      </c>
      <c r="J197">
        <v>1.0189097609344013</v>
      </c>
      <c r="K197">
        <v>0</v>
      </c>
      <c r="L197" t="str">
        <v>cdm_imp_firewood</v>
      </c>
      <c r="M197">
        <v>1</v>
      </c>
      <c r="N197" t="str">
        <v>Sub-Saharan Africa</v>
      </c>
      <c r="O197" t="str">
        <v>Malawi</v>
      </c>
      <c r="P197" t="str">
        <v>Malawi tot</v>
      </c>
      <c r="Q197">
        <v>4.3</v>
      </c>
      <c r="R197">
        <v>0.94</v>
      </c>
      <c r="S197">
        <v>0</v>
      </c>
      <c r="T197">
        <v>0.49</v>
      </c>
      <c r="U197">
        <v>64041</v>
      </c>
      <c r="V197">
        <v>0</v>
      </c>
      <c r="W197">
        <v>153</v>
      </c>
      <c r="X197">
        <v>0</v>
      </c>
      <c r="Y197">
        <v>9798273</v>
      </c>
      <c r="Z197">
        <v>1</v>
      </c>
      <c r="AA197">
        <v>0</v>
      </c>
      <c r="AB197">
        <v>0</v>
      </c>
      <c r="AC197">
        <v>0</v>
      </c>
      <c r="AD197">
        <v>0</v>
      </c>
      <c r="AE197">
        <v>0</v>
      </c>
      <c r="AF197">
        <v>0</v>
      </c>
      <c r="AG197">
        <v>0</v>
      </c>
      <c r="AH197">
        <v>0</v>
      </c>
      <c r="AI197">
        <v>0</v>
      </c>
      <c r="AJ197">
        <v>0</v>
      </c>
      <c r="AK197">
        <v>0</v>
      </c>
      <c r="AL197">
        <v>0</v>
      </c>
      <c r="AM197">
        <v>0</v>
      </c>
      <c r="AN197">
        <v>7.3504273504273501</v>
      </c>
      <c r="AO197">
        <v>0</v>
      </c>
      <c r="AP197">
        <v>0</v>
      </c>
      <c r="AQ197">
        <v>0</v>
      </c>
      <c r="AR197">
        <v>0</v>
      </c>
      <c r="AS197">
        <v>0</v>
      </c>
      <c r="AT197">
        <v>0</v>
      </c>
      <c r="AU197">
        <v>0</v>
      </c>
      <c r="AV197">
        <v>0</v>
      </c>
      <c r="AW197">
        <v>0</v>
      </c>
      <c r="AX197">
        <v>0</v>
      </c>
      <c r="AY197">
        <v>0</v>
      </c>
      <c r="AZ197">
        <v>0</v>
      </c>
      <c r="BA197">
        <v>0</v>
      </c>
      <c r="BB197">
        <v>0</v>
      </c>
      <c r="BC197">
        <v>0</v>
      </c>
      <c r="BD197">
        <v>0.1</v>
      </c>
      <c r="BE197">
        <v>0</v>
      </c>
      <c r="BF197">
        <v>0</v>
      </c>
      <c r="BG197">
        <v>0</v>
      </c>
      <c r="BH197">
        <v>0</v>
      </c>
      <c r="BI197">
        <v>0</v>
      </c>
      <c r="BJ197">
        <v>0</v>
      </c>
      <c r="BK197">
        <v>0</v>
      </c>
      <c r="BL197">
        <v>0</v>
      </c>
      <c r="BM197">
        <v>0</v>
      </c>
      <c r="BN197">
        <v>0</v>
      </c>
      <c r="BO197">
        <v>0</v>
      </c>
      <c r="BP197">
        <v>0</v>
      </c>
      <c r="BQ197">
        <v>0</v>
      </c>
      <c r="BR197">
        <v>1.4999999999999999E-2</v>
      </c>
      <c r="BS197">
        <v>0</v>
      </c>
      <c r="BT197">
        <v>0</v>
      </c>
      <c r="BU197">
        <v>0</v>
      </c>
      <c r="BV197">
        <v>0</v>
      </c>
      <c r="BW197">
        <v>0</v>
      </c>
      <c r="BX197">
        <v>81.599999999999994</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1</v>
      </c>
      <c r="FS197">
        <v>0</v>
      </c>
      <c r="FT197">
        <v>0</v>
      </c>
      <c r="FU197">
        <v>0</v>
      </c>
      <c r="FV197">
        <v>0</v>
      </c>
      <c r="FW197">
        <v>0</v>
      </c>
      <c r="FX197">
        <v>0</v>
      </c>
      <c r="FY197">
        <v>3.675213675213675</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0.3155</v>
      </c>
      <c r="GV197">
        <v>0</v>
      </c>
      <c r="GW197">
        <v>0</v>
      </c>
      <c r="GX197">
        <v>0</v>
      </c>
      <c r="GY197">
        <v>0</v>
      </c>
      <c r="GZ197">
        <v>0</v>
      </c>
      <c r="HA197">
        <v>0</v>
      </c>
      <c r="HB197">
        <v>0</v>
      </c>
      <c r="HC197">
        <v>0</v>
      </c>
      <c r="HD197">
        <v>0</v>
      </c>
      <c r="HE197">
        <v>0</v>
      </c>
      <c r="HF197">
        <v>0</v>
      </c>
      <c r="HG197">
        <v>0</v>
      </c>
      <c r="HH197">
        <v>0</v>
      </c>
      <c r="HI197">
        <v>1.4999999999999999E-2</v>
      </c>
      <c r="HJ197">
        <v>0</v>
      </c>
      <c r="HK197">
        <v>0</v>
      </c>
      <c r="HL197">
        <v>0</v>
      </c>
      <c r="HM197">
        <v>0</v>
      </c>
      <c r="HN197">
        <v>0</v>
      </c>
      <c r="HO197">
        <v>81.599999999999994</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1</v>
      </c>
      <c r="LJ197">
        <v>1</v>
      </c>
      <c r="LK197">
        <v>0</v>
      </c>
      <c r="LL197">
        <v>0</v>
      </c>
      <c r="LM197">
        <v>1</v>
      </c>
      <c r="LN197">
        <v>0.95</v>
      </c>
      <c r="LO197">
        <v>0</v>
      </c>
      <c r="LP197">
        <v>1</v>
      </c>
      <c r="LQ197">
        <v>0.78</v>
      </c>
      <c r="LR197">
        <v>0</v>
      </c>
      <c r="LS197">
        <v>0</v>
      </c>
      <c r="LT197">
        <v>0</v>
      </c>
    </row>
    <row r="198" spans="1:332">
      <c r="A198" t="str">
        <v>CDM AMS II.G</v>
      </c>
      <c r="B198" t="str">
        <v>AMS II.G. ver. 4</v>
      </c>
      <c r="C198">
        <v>9007</v>
      </c>
      <c r="D198" t="str">
        <v>PoA 9007 CPA2</v>
      </c>
      <c r="E198" t="str">
        <v>MR4</v>
      </c>
      <c r="F198" t="str">
        <v>Domestic (2020)</v>
      </c>
      <c r="G198">
        <v>32338</v>
      </c>
      <c r="H198" t="str">
        <v>firewood</v>
      </c>
      <c r="I198">
        <v>32338</v>
      </c>
      <c r="J198">
        <v>1.0024489289810596</v>
      </c>
      <c r="K198">
        <v>0</v>
      </c>
      <c r="L198" t="str">
        <v>cdm_imp_firewood</v>
      </c>
      <c r="M198">
        <v>1</v>
      </c>
      <c r="N198" t="str">
        <v>Sub-Saharan Africa</v>
      </c>
      <c r="O198" t="str">
        <v>Malawi</v>
      </c>
      <c r="P198" t="str">
        <v>Malawi tot</v>
      </c>
      <c r="Q198">
        <v>4.3</v>
      </c>
      <c r="R198">
        <v>0.94</v>
      </c>
      <c r="S198">
        <v>0</v>
      </c>
      <c r="T198">
        <v>0.49</v>
      </c>
      <c r="U198">
        <v>32259</v>
      </c>
      <c r="V198">
        <v>0</v>
      </c>
      <c r="W198">
        <v>153</v>
      </c>
      <c r="X198">
        <v>0</v>
      </c>
      <c r="Y198">
        <v>4935627</v>
      </c>
      <c r="Z198">
        <v>1</v>
      </c>
      <c r="AA198">
        <v>0</v>
      </c>
      <c r="AB198">
        <v>0</v>
      </c>
      <c r="AC198">
        <v>0</v>
      </c>
      <c r="AD198">
        <v>0</v>
      </c>
      <c r="AE198">
        <v>0</v>
      </c>
      <c r="AF198">
        <v>0</v>
      </c>
      <c r="AG198">
        <v>0</v>
      </c>
      <c r="AH198">
        <v>0</v>
      </c>
      <c r="AI198">
        <v>0</v>
      </c>
      <c r="AJ198">
        <v>0</v>
      </c>
      <c r="AK198">
        <v>0</v>
      </c>
      <c r="AL198">
        <v>0</v>
      </c>
      <c r="AM198">
        <v>0</v>
      </c>
      <c r="AN198">
        <v>7.3504273504273501</v>
      </c>
      <c r="AO198">
        <v>0</v>
      </c>
      <c r="AP198">
        <v>0</v>
      </c>
      <c r="AQ198">
        <v>0</v>
      </c>
      <c r="AR198">
        <v>0</v>
      </c>
      <c r="AS198">
        <v>0</v>
      </c>
      <c r="AT198">
        <v>0</v>
      </c>
      <c r="AU198">
        <v>0</v>
      </c>
      <c r="AV198">
        <v>0</v>
      </c>
      <c r="AW198">
        <v>0</v>
      </c>
      <c r="AX198">
        <v>0</v>
      </c>
      <c r="AY198">
        <v>0</v>
      </c>
      <c r="AZ198">
        <v>0</v>
      </c>
      <c r="BA198">
        <v>0</v>
      </c>
      <c r="BB198">
        <v>0</v>
      </c>
      <c r="BC198">
        <v>0</v>
      </c>
      <c r="BD198">
        <v>0.1</v>
      </c>
      <c r="BE198">
        <v>0</v>
      </c>
      <c r="BF198">
        <v>0</v>
      </c>
      <c r="BG198">
        <v>0</v>
      </c>
      <c r="BH198">
        <v>0</v>
      </c>
      <c r="BI198">
        <v>0</v>
      </c>
      <c r="BJ198">
        <v>0</v>
      </c>
      <c r="BK198">
        <v>0</v>
      </c>
      <c r="BL198">
        <v>0</v>
      </c>
      <c r="BM198">
        <v>0</v>
      </c>
      <c r="BN198">
        <v>0</v>
      </c>
      <c r="BO198">
        <v>0</v>
      </c>
      <c r="BP198">
        <v>0</v>
      </c>
      <c r="BQ198">
        <v>0</v>
      </c>
      <c r="BR198">
        <v>1.4999999999999999E-2</v>
      </c>
      <c r="BS198">
        <v>0</v>
      </c>
      <c r="BT198">
        <v>0</v>
      </c>
      <c r="BU198">
        <v>0</v>
      </c>
      <c r="BV198">
        <v>0</v>
      </c>
      <c r="BW198">
        <v>0</v>
      </c>
      <c r="BX198">
        <v>81.599999999999994</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0</v>
      </c>
      <c r="FT198">
        <v>0</v>
      </c>
      <c r="FU198">
        <v>0</v>
      </c>
      <c r="FV198">
        <v>0</v>
      </c>
      <c r="FW198">
        <v>0</v>
      </c>
      <c r="FX198">
        <v>0</v>
      </c>
      <c r="FY198">
        <v>3.675213675213675</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0.3049</v>
      </c>
      <c r="GV198">
        <v>0</v>
      </c>
      <c r="GW198">
        <v>0</v>
      </c>
      <c r="GX198">
        <v>0</v>
      </c>
      <c r="GY198">
        <v>0</v>
      </c>
      <c r="GZ198">
        <v>0</v>
      </c>
      <c r="HA198">
        <v>0</v>
      </c>
      <c r="HB198">
        <v>0</v>
      </c>
      <c r="HC198">
        <v>0</v>
      </c>
      <c r="HD198">
        <v>0</v>
      </c>
      <c r="HE198">
        <v>0</v>
      </c>
      <c r="HF198">
        <v>0</v>
      </c>
      <c r="HG198">
        <v>0</v>
      </c>
      <c r="HH198">
        <v>0</v>
      </c>
      <c r="HI198">
        <v>1.4999999999999999E-2</v>
      </c>
      <c r="HJ198">
        <v>0</v>
      </c>
      <c r="HK198">
        <v>0</v>
      </c>
      <c r="HL198">
        <v>0</v>
      </c>
      <c r="HM198">
        <v>0</v>
      </c>
      <c r="HN198">
        <v>0</v>
      </c>
      <c r="HO198">
        <v>81.599999999999994</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1</v>
      </c>
      <c r="LJ198">
        <v>1</v>
      </c>
      <c r="LK198">
        <v>0</v>
      </c>
      <c r="LL198">
        <v>0</v>
      </c>
      <c r="LM198">
        <v>1</v>
      </c>
      <c r="LN198">
        <v>0.95</v>
      </c>
      <c r="LO198">
        <v>0</v>
      </c>
      <c r="LP198">
        <v>1</v>
      </c>
      <c r="LQ198">
        <v>0.78</v>
      </c>
      <c r="LR198">
        <v>0</v>
      </c>
      <c r="LS198">
        <v>0</v>
      </c>
      <c r="LT198">
        <v>0</v>
      </c>
    </row>
    <row r="199" spans="1:332">
      <c r="A199" t="str">
        <v>CDM AMS II.G</v>
      </c>
      <c r="B199" t="str">
        <v>AMS-II.G. ver. 3</v>
      </c>
      <c r="C199">
        <v>6864</v>
      </c>
      <c r="D199" t="str">
        <v>PoA 6864 CPA4</v>
      </c>
      <c r="E199" t="str">
        <v>MR1</v>
      </c>
      <c r="F199" t="str">
        <v>Domestic (2019)</v>
      </c>
      <c r="G199">
        <v>1025</v>
      </c>
      <c r="H199" t="str">
        <v>firewood</v>
      </c>
      <c r="I199">
        <v>1025</v>
      </c>
      <c r="J199">
        <v>0.21327507282563463</v>
      </c>
      <c r="K199">
        <v>0</v>
      </c>
      <c r="L199" t="str">
        <v>cdm_imp_firewood</v>
      </c>
      <c r="M199">
        <v>1</v>
      </c>
      <c r="N199" t="str">
        <v>Sub-Saharan Africa</v>
      </c>
      <c r="O199" t="str">
        <v>Zambia</v>
      </c>
      <c r="P199" t="str">
        <v>Zambia tot</v>
      </c>
      <c r="Q199">
        <v>5.0999999999999996</v>
      </c>
      <c r="R199">
        <v>0.81</v>
      </c>
      <c r="S199">
        <v>0</v>
      </c>
      <c r="T199">
        <v>0.38</v>
      </c>
      <c r="U199">
        <v>4806</v>
      </c>
      <c r="V199">
        <v>0</v>
      </c>
      <c r="W199">
        <v>114</v>
      </c>
      <c r="X199">
        <v>0</v>
      </c>
      <c r="Y199">
        <v>547884</v>
      </c>
      <c r="Z199">
        <v>1</v>
      </c>
      <c r="AA199">
        <v>0</v>
      </c>
      <c r="AB199">
        <v>0</v>
      </c>
      <c r="AC199">
        <v>0</v>
      </c>
      <c r="AD199">
        <v>0</v>
      </c>
      <c r="AE199">
        <v>0</v>
      </c>
      <c r="AF199">
        <v>0</v>
      </c>
      <c r="AG199">
        <v>0</v>
      </c>
      <c r="AH199">
        <v>0</v>
      </c>
      <c r="AI199">
        <v>0</v>
      </c>
      <c r="AJ199">
        <v>0</v>
      </c>
      <c r="AK199">
        <v>0</v>
      </c>
      <c r="AL199">
        <v>0</v>
      </c>
      <c r="AM199">
        <v>0</v>
      </c>
      <c r="AN199">
        <v>6.2657534246575342</v>
      </c>
      <c r="AO199">
        <v>0</v>
      </c>
      <c r="AP199">
        <v>0</v>
      </c>
      <c r="AQ199">
        <v>0</v>
      </c>
      <c r="AR199">
        <v>0</v>
      </c>
      <c r="AS199">
        <v>0</v>
      </c>
      <c r="AT199">
        <v>0</v>
      </c>
      <c r="AU199">
        <v>0</v>
      </c>
      <c r="AV199">
        <v>0</v>
      </c>
      <c r="AW199">
        <v>0</v>
      </c>
      <c r="AX199">
        <v>0</v>
      </c>
      <c r="AY199">
        <v>0</v>
      </c>
      <c r="AZ199">
        <v>0</v>
      </c>
      <c r="BA199">
        <v>0</v>
      </c>
      <c r="BB199">
        <v>0</v>
      </c>
      <c r="BC199">
        <v>0</v>
      </c>
      <c r="BD199">
        <v>0.1</v>
      </c>
      <c r="BE199">
        <v>0</v>
      </c>
      <c r="BF199">
        <v>0</v>
      </c>
      <c r="BG199">
        <v>0</v>
      </c>
      <c r="BH199">
        <v>0</v>
      </c>
      <c r="BI199">
        <v>0</v>
      </c>
      <c r="BJ199">
        <v>0</v>
      </c>
      <c r="BK199">
        <v>0</v>
      </c>
      <c r="BL199">
        <v>0</v>
      </c>
      <c r="BM199">
        <v>0</v>
      </c>
      <c r="BN199">
        <v>0</v>
      </c>
      <c r="BO199">
        <v>0</v>
      </c>
      <c r="BP199">
        <v>0</v>
      </c>
      <c r="BQ199">
        <v>0</v>
      </c>
      <c r="BR199">
        <v>1.4999999999999999E-2</v>
      </c>
      <c r="BS199">
        <v>0</v>
      </c>
      <c r="BT199">
        <v>0</v>
      </c>
      <c r="BU199">
        <v>0</v>
      </c>
      <c r="BV199">
        <v>0</v>
      </c>
      <c r="BW199">
        <v>0</v>
      </c>
      <c r="BX199">
        <v>81.599999999999994</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0</v>
      </c>
      <c r="FT199">
        <v>0</v>
      </c>
      <c r="FU199">
        <v>0</v>
      </c>
      <c r="FV199">
        <v>0</v>
      </c>
      <c r="FW199">
        <v>0</v>
      </c>
      <c r="FX199">
        <v>0</v>
      </c>
      <c r="FY199">
        <v>4.3589743589743586</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0.41799999999999998</v>
      </c>
      <c r="GV199">
        <v>0</v>
      </c>
      <c r="GW199">
        <v>0</v>
      </c>
      <c r="GX199">
        <v>0</v>
      </c>
      <c r="GY199">
        <v>0</v>
      </c>
      <c r="GZ199">
        <v>0</v>
      </c>
      <c r="HA199">
        <v>0</v>
      </c>
      <c r="HB199">
        <v>0</v>
      </c>
      <c r="HC199">
        <v>0</v>
      </c>
      <c r="HD199">
        <v>0</v>
      </c>
      <c r="HE199">
        <v>0</v>
      </c>
      <c r="HF199">
        <v>0</v>
      </c>
      <c r="HG199">
        <v>0</v>
      </c>
      <c r="HH199">
        <v>0</v>
      </c>
      <c r="HI199">
        <v>1.4999999999999999E-2</v>
      </c>
      <c r="HJ199">
        <v>0</v>
      </c>
      <c r="HK199">
        <v>0</v>
      </c>
      <c r="HL199">
        <v>0</v>
      </c>
      <c r="HM199">
        <v>0</v>
      </c>
      <c r="HN199">
        <v>0</v>
      </c>
      <c r="HO199">
        <v>81.599999999999994</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1</v>
      </c>
      <c r="LJ199">
        <v>0.41704995948047396</v>
      </c>
      <c r="LK199">
        <v>0</v>
      </c>
      <c r="LL199">
        <v>0</v>
      </c>
      <c r="LM199">
        <v>1</v>
      </c>
      <c r="LN199">
        <v>0.95</v>
      </c>
      <c r="LO199">
        <v>0</v>
      </c>
      <c r="LP199">
        <v>1</v>
      </c>
      <c r="LQ199">
        <v>0.78</v>
      </c>
      <c r="LR199">
        <v>0</v>
      </c>
      <c r="LS199">
        <v>0</v>
      </c>
      <c r="LT199">
        <v>0</v>
      </c>
    </row>
    <row r="200" spans="1:332">
      <c r="A200" t="str">
        <v>CDM AMS II.G</v>
      </c>
      <c r="B200" t="str">
        <v>AMS-II.G. ver. 3</v>
      </c>
      <c r="C200">
        <v>6864</v>
      </c>
      <c r="D200" t="str">
        <v>PoA 6864 CPA5</v>
      </c>
      <c r="E200" t="str">
        <v>MR2</v>
      </c>
      <c r="F200" t="str">
        <v>Domestic (2020)</v>
      </c>
      <c r="G200">
        <v>4874</v>
      </c>
      <c r="H200" t="str">
        <v>firewood</v>
      </c>
      <c r="I200">
        <v>4874</v>
      </c>
      <c r="J200">
        <v>0.28574778683238555</v>
      </c>
      <c r="K200">
        <v>0</v>
      </c>
      <c r="L200" t="str">
        <v>cdm_imp_firewood</v>
      </c>
      <c r="M200">
        <v>1</v>
      </c>
      <c r="N200" t="str">
        <v>Sub-Saharan Africa</v>
      </c>
      <c r="O200" t="str">
        <v>Zambia</v>
      </c>
      <c r="P200" t="str">
        <v>Zambia tot</v>
      </c>
      <c r="Q200">
        <v>5.0999999999999996</v>
      </c>
      <c r="R200">
        <v>0.81</v>
      </c>
      <c r="S200">
        <v>0</v>
      </c>
      <c r="T200">
        <v>0.38</v>
      </c>
      <c r="U200">
        <v>17057</v>
      </c>
      <c r="V200">
        <v>0</v>
      </c>
      <c r="W200">
        <v>151</v>
      </c>
      <c r="X200">
        <v>0</v>
      </c>
      <c r="Y200">
        <v>2575607</v>
      </c>
      <c r="Z200">
        <v>1</v>
      </c>
      <c r="AA200">
        <v>0</v>
      </c>
      <c r="AB200">
        <v>0</v>
      </c>
      <c r="AC200">
        <v>0</v>
      </c>
      <c r="AD200">
        <v>0</v>
      </c>
      <c r="AE200">
        <v>0</v>
      </c>
      <c r="AF200">
        <v>0</v>
      </c>
      <c r="AG200">
        <v>0</v>
      </c>
      <c r="AH200">
        <v>0</v>
      </c>
      <c r="AI200">
        <v>0</v>
      </c>
      <c r="AJ200">
        <v>0</v>
      </c>
      <c r="AK200">
        <v>0</v>
      </c>
      <c r="AL200">
        <v>0</v>
      </c>
      <c r="AM200">
        <v>0</v>
      </c>
      <c r="AN200">
        <v>8.7179487179487172</v>
      </c>
      <c r="AO200">
        <v>0</v>
      </c>
      <c r="AP200">
        <v>0</v>
      </c>
      <c r="AQ200">
        <v>0</v>
      </c>
      <c r="AR200">
        <v>0</v>
      </c>
      <c r="AS200">
        <v>0</v>
      </c>
      <c r="AT200">
        <v>0</v>
      </c>
      <c r="AU200">
        <v>0</v>
      </c>
      <c r="AV200">
        <v>0</v>
      </c>
      <c r="AW200">
        <v>0</v>
      </c>
      <c r="AX200">
        <v>0</v>
      </c>
      <c r="AY200">
        <v>0</v>
      </c>
      <c r="AZ200">
        <v>0</v>
      </c>
      <c r="BA200">
        <v>0</v>
      </c>
      <c r="BB200">
        <v>0</v>
      </c>
      <c r="BC200">
        <v>0</v>
      </c>
      <c r="BD200">
        <v>0.1</v>
      </c>
      <c r="BE200">
        <v>0</v>
      </c>
      <c r="BF200">
        <v>0</v>
      </c>
      <c r="BG200">
        <v>0</v>
      </c>
      <c r="BH200">
        <v>0</v>
      </c>
      <c r="BI200">
        <v>0</v>
      </c>
      <c r="BJ200">
        <v>0</v>
      </c>
      <c r="BK200">
        <v>0</v>
      </c>
      <c r="BL200">
        <v>0</v>
      </c>
      <c r="BM200">
        <v>0</v>
      </c>
      <c r="BN200">
        <v>0</v>
      </c>
      <c r="BO200">
        <v>0</v>
      </c>
      <c r="BP200">
        <v>0</v>
      </c>
      <c r="BQ200">
        <v>0</v>
      </c>
      <c r="BR200">
        <v>1.4999999999999999E-2</v>
      </c>
      <c r="BS200">
        <v>0</v>
      </c>
      <c r="BT200">
        <v>0</v>
      </c>
      <c r="BU200">
        <v>0</v>
      </c>
      <c r="BV200">
        <v>0</v>
      </c>
      <c r="BW200">
        <v>0</v>
      </c>
      <c r="BX200">
        <v>81.599999999999994</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0</v>
      </c>
      <c r="FT200">
        <v>0</v>
      </c>
      <c r="FU200">
        <v>0</v>
      </c>
      <c r="FV200">
        <v>0</v>
      </c>
      <c r="FW200">
        <v>0</v>
      </c>
      <c r="FX200">
        <v>0</v>
      </c>
      <c r="FY200">
        <v>4.3589743589743586</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0.32519999999999999</v>
      </c>
      <c r="GV200">
        <v>0</v>
      </c>
      <c r="GW200">
        <v>0</v>
      </c>
      <c r="GX200">
        <v>0</v>
      </c>
      <c r="GY200">
        <v>0</v>
      </c>
      <c r="GZ200">
        <v>0</v>
      </c>
      <c r="HA200">
        <v>0</v>
      </c>
      <c r="HB200">
        <v>0</v>
      </c>
      <c r="HC200">
        <v>0</v>
      </c>
      <c r="HD200">
        <v>0</v>
      </c>
      <c r="HE200">
        <v>0</v>
      </c>
      <c r="HF200">
        <v>0</v>
      </c>
      <c r="HG200">
        <v>0</v>
      </c>
      <c r="HH200">
        <v>0</v>
      </c>
      <c r="HI200">
        <v>1.4999999999999999E-2</v>
      </c>
      <c r="HJ200">
        <v>0</v>
      </c>
      <c r="HK200">
        <v>0</v>
      </c>
      <c r="HL200">
        <v>0</v>
      </c>
      <c r="HM200">
        <v>0</v>
      </c>
      <c r="HN200">
        <v>0</v>
      </c>
      <c r="HO200">
        <v>81.599999999999994</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1</v>
      </c>
      <c r="LJ200">
        <v>0.26177207935838037</v>
      </c>
      <c r="LK200">
        <v>0</v>
      </c>
      <c r="LL200">
        <v>0</v>
      </c>
      <c r="LM200">
        <v>1</v>
      </c>
      <c r="LN200">
        <v>0.95</v>
      </c>
      <c r="LO200">
        <v>0</v>
      </c>
      <c r="LP200">
        <v>1</v>
      </c>
      <c r="LQ200">
        <v>0.78</v>
      </c>
      <c r="LR200">
        <v>0</v>
      </c>
      <c r="LS200">
        <v>0</v>
      </c>
      <c r="LT200">
        <v>0</v>
      </c>
    </row>
    <row r="201" spans="1:332">
      <c r="A201" t="str">
        <v>CDM AMS II.G</v>
      </c>
      <c r="B201" t="str">
        <v>AMS-II.G. ver. 3</v>
      </c>
      <c r="C201">
        <v>6864</v>
      </c>
      <c r="D201" t="str">
        <v>PoA 6864 CPA4</v>
      </c>
      <c r="E201" t="str">
        <v>MR2</v>
      </c>
      <c r="F201" t="str">
        <v>Domestic (2020)</v>
      </c>
      <c r="G201">
        <v>4889</v>
      </c>
      <c r="H201" t="str">
        <v>firewood</v>
      </c>
      <c r="I201">
        <v>4889</v>
      </c>
      <c r="J201">
        <v>0.9778</v>
      </c>
      <c r="K201">
        <v>0</v>
      </c>
      <c r="L201" t="str">
        <v>cdm_imp_firewood</v>
      </c>
      <c r="M201">
        <v>1</v>
      </c>
      <c r="N201" t="str">
        <v>Sub-Saharan Africa</v>
      </c>
      <c r="O201" t="str">
        <v>Zambia</v>
      </c>
      <c r="P201" t="str">
        <v>Zambia tot</v>
      </c>
      <c r="Q201">
        <v>5.0999999999999996</v>
      </c>
      <c r="R201">
        <v>0.81</v>
      </c>
      <c r="S201">
        <v>0</v>
      </c>
      <c r="T201">
        <v>0.38</v>
      </c>
      <c r="U201">
        <v>5000</v>
      </c>
      <c r="V201">
        <v>0</v>
      </c>
      <c r="W201">
        <v>151</v>
      </c>
      <c r="X201">
        <v>0</v>
      </c>
      <c r="Y201">
        <v>755000</v>
      </c>
      <c r="Z201">
        <v>1</v>
      </c>
      <c r="AA201">
        <v>0</v>
      </c>
      <c r="AB201">
        <v>0</v>
      </c>
      <c r="AC201">
        <v>0</v>
      </c>
      <c r="AD201">
        <v>0</v>
      </c>
      <c r="AE201">
        <v>0</v>
      </c>
      <c r="AF201">
        <v>0</v>
      </c>
      <c r="AG201">
        <v>0</v>
      </c>
      <c r="AH201">
        <v>0</v>
      </c>
      <c r="AI201">
        <v>0</v>
      </c>
      <c r="AJ201">
        <v>0</v>
      </c>
      <c r="AK201">
        <v>0</v>
      </c>
      <c r="AL201">
        <v>0</v>
      </c>
      <c r="AM201">
        <v>0</v>
      </c>
      <c r="AN201">
        <v>8.7179487179487172</v>
      </c>
      <c r="AO201">
        <v>0</v>
      </c>
      <c r="AP201">
        <v>0</v>
      </c>
      <c r="AQ201">
        <v>0</v>
      </c>
      <c r="AR201">
        <v>0</v>
      </c>
      <c r="AS201">
        <v>0</v>
      </c>
      <c r="AT201">
        <v>0</v>
      </c>
      <c r="AU201">
        <v>0</v>
      </c>
      <c r="AV201">
        <v>0</v>
      </c>
      <c r="AW201">
        <v>0</v>
      </c>
      <c r="AX201">
        <v>0</v>
      </c>
      <c r="AY201">
        <v>0</v>
      </c>
      <c r="AZ201">
        <v>0</v>
      </c>
      <c r="BA201">
        <v>0</v>
      </c>
      <c r="BB201">
        <v>0</v>
      </c>
      <c r="BC201">
        <v>0</v>
      </c>
      <c r="BD201">
        <v>0.1</v>
      </c>
      <c r="BE201">
        <v>0</v>
      </c>
      <c r="BF201">
        <v>0</v>
      </c>
      <c r="BG201">
        <v>0</v>
      </c>
      <c r="BH201">
        <v>0</v>
      </c>
      <c r="BI201">
        <v>0</v>
      </c>
      <c r="BJ201">
        <v>0</v>
      </c>
      <c r="BK201">
        <v>0</v>
      </c>
      <c r="BL201">
        <v>0</v>
      </c>
      <c r="BM201">
        <v>0</v>
      </c>
      <c r="BN201">
        <v>0</v>
      </c>
      <c r="BO201">
        <v>0</v>
      </c>
      <c r="BP201">
        <v>0</v>
      </c>
      <c r="BQ201">
        <v>0</v>
      </c>
      <c r="BR201">
        <v>1.4999999999999999E-2</v>
      </c>
      <c r="BS201">
        <v>0</v>
      </c>
      <c r="BT201">
        <v>0</v>
      </c>
      <c r="BU201">
        <v>0</v>
      </c>
      <c r="BV201">
        <v>0</v>
      </c>
      <c r="BW201">
        <v>0</v>
      </c>
      <c r="BX201">
        <v>81.599999999999994</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0</v>
      </c>
      <c r="FT201">
        <v>0</v>
      </c>
      <c r="FU201">
        <v>0</v>
      </c>
      <c r="FV201">
        <v>0</v>
      </c>
      <c r="FW201">
        <v>0</v>
      </c>
      <c r="FX201">
        <v>0</v>
      </c>
      <c r="FY201">
        <v>4.3589743589743586</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0.41799999999999998</v>
      </c>
      <c r="GV201">
        <v>0</v>
      </c>
      <c r="GW201">
        <v>0</v>
      </c>
      <c r="GX201">
        <v>0</v>
      </c>
      <c r="GY201">
        <v>0</v>
      </c>
      <c r="GZ201">
        <v>0</v>
      </c>
      <c r="HA201">
        <v>0</v>
      </c>
      <c r="HB201">
        <v>0</v>
      </c>
      <c r="HC201">
        <v>0</v>
      </c>
      <c r="HD201">
        <v>0</v>
      </c>
      <c r="HE201">
        <v>0</v>
      </c>
      <c r="HF201">
        <v>0</v>
      </c>
      <c r="HG201">
        <v>0</v>
      </c>
      <c r="HH201">
        <v>0</v>
      </c>
      <c r="HI201">
        <v>1.4999999999999999E-2</v>
      </c>
      <c r="HJ201">
        <v>0</v>
      </c>
      <c r="HK201">
        <v>0</v>
      </c>
      <c r="HL201">
        <v>0</v>
      </c>
      <c r="HM201">
        <v>0</v>
      </c>
      <c r="HN201">
        <v>0</v>
      </c>
      <c r="HO201">
        <v>81.599999999999994</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1</v>
      </c>
      <c r="LJ201">
        <v>0.99095496688741724</v>
      </c>
      <c r="LK201">
        <v>0</v>
      </c>
      <c r="LL201">
        <v>0</v>
      </c>
      <c r="LM201">
        <v>1</v>
      </c>
      <c r="LN201">
        <v>0.95</v>
      </c>
      <c r="LO201">
        <v>0</v>
      </c>
      <c r="LP201">
        <v>1</v>
      </c>
      <c r="LQ201">
        <v>0.78</v>
      </c>
      <c r="LR201">
        <v>0</v>
      </c>
      <c r="LS201">
        <v>0</v>
      </c>
      <c r="LT201">
        <v>0</v>
      </c>
    </row>
    <row r="202" spans="1:332">
      <c r="A202" t="str">
        <v>CDM AMS II.G</v>
      </c>
      <c r="B202" t="str">
        <v>AMS-II.G. ver. 3</v>
      </c>
      <c r="C202">
        <v>6864</v>
      </c>
      <c r="D202" t="str">
        <v>PoA 6864 CPA6</v>
      </c>
      <c r="E202" t="str">
        <v>MR3</v>
      </c>
      <c r="F202" t="str">
        <v>Domestic (2020)</v>
      </c>
      <c r="G202">
        <v>29267</v>
      </c>
      <c r="H202" t="str">
        <v>firewood</v>
      </c>
      <c r="I202">
        <v>29267</v>
      </c>
      <c r="J202">
        <v>0.6937280743339338</v>
      </c>
      <c r="K202">
        <v>0</v>
      </c>
      <c r="L202" t="str">
        <v>cdm_imp_firewood</v>
      </c>
      <c r="M202">
        <v>1</v>
      </c>
      <c r="N202" t="str">
        <v>Sub-Saharan Africa</v>
      </c>
      <c r="O202" t="str">
        <v>Zambia</v>
      </c>
      <c r="P202" t="str">
        <v>Zambia tot</v>
      </c>
      <c r="Q202">
        <v>5.0999999999999996</v>
      </c>
      <c r="R202">
        <v>0.88</v>
      </c>
      <c r="S202">
        <v>0</v>
      </c>
      <c r="T202">
        <v>0.38</v>
      </c>
      <c r="U202">
        <v>42188</v>
      </c>
      <c r="V202">
        <v>0</v>
      </c>
      <c r="W202">
        <v>183</v>
      </c>
      <c r="X202">
        <v>0</v>
      </c>
      <c r="Y202">
        <v>7720404</v>
      </c>
      <c r="Z202">
        <v>1</v>
      </c>
      <c r="AA202">
        <v>0</v>
      </c>
      <c r="AB202">
        <v>0</v>
      </c>
      <c r="AC202">
        <v>0</v>
      </c>
      <c r="AD202">
        <v>0</v>
      </c>
      <c r="AE202">
        <v>0</v>
      </c>
      <c r="AF202">
        <v>0</v>
      </c>
      <c r="AG202">
        <v>0</v>
      </c>
      <c r="AH202">
        <v>0</v>
      </c>
      <c r="AI202">
        <v>0</v>
      </c>
      <c r="AJ202">
        <v>0</v>
      </c>
      <c r="AK202">
        <v>0</v>
      </c>
      <c r="AL202">
        <v>0</v>
      </c>
      <c r="AM202">
        <v>0</v>
      </c>
      <c r="AN202">
        <v>8.7179487179487172</v>
      </c>
      <c r="AO202">
        <v>0</v>
      </c>
      <c r="AP202">
        <v>0</v>
      </c>
      <c r="AQ202">
        <v>0</v>
      </c>
      <c r="AR202">
        <v>0</v>
      </c>
      <c r="AS202">
        <v>0</v>
      </c>
      <c r="AT202">
        <v>0</v>
      </c>
      <c r="AU202">
        <v>0</v>
      </c>
      <c r="AV202">
        <v>0</v>
      </c>
      <c r="AW202">
        <v>0</v>
      </c>
      <c r="AX202">
        <v>0</v>
      </c>
      <c r="AY202">
        <v>0</v>
      </c>
      <c r="AZ202">
        <v>0</v>
      </c>
      <c r="BA202">
        <v>0</v>
      </c>
      <c r="BB202">
        <v>0</v>
      </c>
      <c r="BC202">
        <v>0</v>
      </c>
      <c r="BD202">
        <v>0.1</v>
      </c>
      <c r="BE202">
        <v>0</v>
      </c>
      <c r="BF202">
        <v>0</v>
      </c>
      <c r="BG202">
        <v>0</v>
      </c>
      <c r="BH202">
        <v>0</v>
      </c>
      <c r="BI202">
        <v>0</v>
      </c>
      <c r="BJ202">
        <v>0</v>
      </c>
      <c r="BK202">
        <v>0</v>
      </c>
      <c r="BL202">
        <v>0</v>
      </c>
      <c r="BM202">
        <v>0</v>
      </c>
      <c r="BN202">
        <v>0</v>
      </c>
      <c r="BO202">
        <v>0</v>
      </c>
      <c r="BP202">
        <v>0</v>
      </c>
      <c r="BQ202">
        <v>0</v>
      </c>
      <c r="BR202">
        <v>1.5599999999999999E-2</v>
      </c>
      <c r="BS202">
        <v>0</v>
      </c>
      <c r="BT202">
        <v>0</v>
      </c>
      <c r="BU202">
        <v>0</v>
      </c>
      <c r="BV202">
        <v>0</v>
      </c>
      <c r="BW202">
        <v>0</v>
      </c>
      <c r="BX202">
        <v>63.7</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0</v>
      </c>
      <c r="FT202">
        <v>0</v>
      </c>
      <c r="FU202">
        <v>0</v>
      </c>
      <c r="FV202">
        <v>0</v>
      </c>
      <c r="FW202">
        <v>0</v>
      </c>
      <c r="FX202">
        <v>0</v>
      </c>
      <c r="FY202">
        <v>4.7397260273972588</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0.34039999999999998</v>
      </c>
      <c r="GV202">
        <v>0</v>
      </c>
      <c r="GW202">
        <v>0</v>
      </c>
      <c r="GX202">
        <v>0</v>
      </c>
      <c r="GY202">
        <v>0</v>
      </c>
      <c r="GZ202">
        <v>0</v>
      </c>
      <c r="HA202">
        <v>0</v>
      </c>
      <c r="HB202">
        <v>0</v>
      </c>
      <c r="HC202">
        <v>0</v>
      </c>
      <c r="HD202">
        <v>0</v>
      </c>
      <c r="HE202">
        <v>0</v>
      </c>
      <c r="HF202">
        <v>0</v>
      </c>
      <c r="HG202">
        <v>0</v>
      </c>
      <c r="HH202">
        <v>0</v>
      </c>
      <c r="HI202">
        <v>1.5599999999999999E-2</v>
      </c>
      <c r="HJ202">
        <v>0</v>
      </c>
      <c r="HK202">
        <v>0</v>
      </c>
      <c r="HL202">
        <v>0</v>
      </c>
      <c r="HM202">
        <v>0</v>
      </c>
      <c r="HN202">
        <v>0</v>
      </c>
      <c r="HO202">
        <v>63.7</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0.96799999999999997</v>
      </c>
      <c r="LJ202">
        <v>0.41433842063187365</v>
      </c>
      <c r="LK202">
        <v>0</v>
      </c>
      <c r="LL202">
        <v>0</v>
      </c>
      <c r="LM202">
        <v>1</v>
      </c>
      <c r="LN202">
        <v>0.95</v>
      </c>
      <c r="LO202">
        <v>0</v>
      </c>
      <c r="LP202">
        <v>1</v>
      </c>
      <c r="LQ202">
        <v>0.78</v>
      </c>
      <c r="LR202">
        <v>0</v>
      </c>
      <c r="LS202">
        <v>3.2000000000000028E-2</v>
      </c>
      <c r="LT202">
        <v>0</v>
      </c>
    </row>
    <row r="203" spans="1:332">
      <c r="A203" t="str">
        <v>CDM AMS II.G</v>
      </c>
      <c r="B203" t="str">
        <v>AMS-II.G. ver. 3</v>
      </c>
      <c r="C203">
        <v>6864</v>
      </c>
      <c r="D203" t="str">
        <v>PoA 6864 CPA5</v>
      </c>
      <c r="E203" t="str">
        <v>MR3</v>
      </c>
      <c r="F203" t="str">
        <v>Domestic (2020)</v>
      </c>
      <c r="G203">
        <v>26044</v>
      </c>
      <c r="H203" t="str">
        <v>firewood</v>
      </c>
      <c r="I203">
        <v>26044</v>
      </c>
      <c r="J203">
        <v>1.3022</v>
      </c>
      <c r="K203">
        <v>0</v>
      </c>
      <c r="L203" t="str">
        <v>cdm_imp_firewood</v>
      </c>
      <c r="M203">
        <v>1</v>
      </c>
      <c r="N203" t="str">
        <v>Sub-Saharan Africa</v>
      </c>
      <c r="O203" t="str">
        <v>Zambia</v>
      </c>
      <c r="P203" t="str">
        <v>Zambia tot</v>
      </c>
      <c r="Q203">
        <v>5.0999999999999996</v>
      </c>
      <c r="R203">
        <v>0.81</v>
      </c>
      <c r="S203">
        <v>0</v>
      </c>
      <c r="T203">
        <v>0.38</v>
      </c>
      <c r="U203">
        <v>20000</v>
      </c>
      <c r="V203">
        <v>0</v>
      </c>
      <c r="W203">
        <v>184</v>
      </c>
      <c r="X203">
        <v>0</v>
      </c>
      <c r="Y203">
        <v>3680000</v>
      </c>
      <c r="Z203">
        <v>1</v>
      </c>
      <c r="AA203">
        <v>0</v>
      </c>
      <c r="AB203">
        <v>0</v>
      </c>
      <c r="AC203">
        <v>0</v>
      </c>
      <c r="AD203">
        <v>0</v>
      </c>
      <c r="AE203">
        <v>0</v>
      </c>
      <c r="AF203">
        <v>0</v>
      </c>
      <c r="AG203">
        <v>0</v>
      </c>
      <c r="AH203">
        <v>0</v>
      </c>
      <c r="AI203">
        <v>0</v>
      </c>
      <c r="AJ203">
        <v>0</v>
      </c>
      <c r="AK203">
        <v>0</v>
      </c>
      <c r="AL203">
        <v>0</v>
      </c>
      <c r="AM203">
        <v>0</v>
      </c>
      <c r="AN203">
        <v>8.7179487179487172</v>
      </c>
      <c r="AO203">
        <v>0</v>
      </c>
      <c r="AP203">
        <v>0</v>
      </c>
      <c r="AQ203">
        <v>0</v>
      </c>
      <c r="AR203">
        <v>0</v>
      </c>
      <c r="AS203">
        <v>0</v>
      </c>
      <c r="AT203">
        <v>0</v>
      </c>
      <c r="AU203">
        <v>0</v>
      </c>
      <c r="AV203">
        <v>0</v>
      </c>
      <c r="AW203">
        <v>0</v>
      </c>
      <c r="AX203">
        <v>0</v>
      </c>
      <c r="AY203">
        <v>0</v>
      </c>
      <c r="AZ203">
        <v>0</v>
      </c>
      <c r="BA203">
        <v>0</v>
      </c>
      <c r="BB203">
        <v>0</v>
      </c>
      <c r="BC203">
        <v>0</v>
      </c>
      <c r="BD203">
        <v>0.1</v>
      </c>
      <c r="BE203">
        <v>0</v>
      </c>
      <c r="BF203">
        <v>0</v>
      </c>
      <c r="BG203">
        <v>0</v>
      </c>
      <c r="BH203">
        <v>0</v>
      </c>
      <c r="BI203">
        <v>0</v>
      </c>
      <c r="BJ203">
        <v>0</v>
      </c>
      <c r="BK203">
        <v>0</v>
      </c>
      <c r="BL203">
        <v>0</v>
      </c>
      <c r="BM203">
        <v>0</v>
      </c>
      <c r="BN203">
        <v>0</v>
      </c>
      <c r="BO203">
        <v>0</v>
      </c>
      <c r="BP203">
        <v>0</v>
      </c>
      <c r="BQ203">
        <v>0</v>
      </c>
      <c r="BR203">
        <v>1.4999999999999999E-2</v>
      </c>
      <c r="BS203">
        <v>0</v>
      </c>
      <c r="BT203">
        <v>0</v>
      </c>
      <c r="BU203">
        <v>0</v>
      </c>
      <c r="BV203">
        <v>0</v>
      </c>
      <c r="BW203">
        <v>0</v>
      </c>
      <c r="BX203">
        <v>81.599999999999994</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0</v>
      </c>
      <c r="FT203">
        <v>0</v>
      </c>
      <c r="FU203">
        <v>0</v>
      </c>
      <c r="FV203">
        <v>0</v>
      </c>
      <c r="FW203">
        <v>0</v>
      </c>
      <c r="FX203">
        <v>0</v>
      </c>
      <c r="FY203">
        <v>4.3589743589743586</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0.34039999999999998</v>
      </c>
      <c r="GV203">
        <v>0</v>
      </c>
      <c r="GW203">
        <v>0</v>
      </c>
      <c r="GX203">
        <v>0</v>
      </c>
      <c r="GY203">
        <v>0</v>
      </c>
      <c r="GZ203">
        <v>0</v>
      </c>
      <c r="HA203">
        <v>0</v>
      </c>
      <c r="HB203">
        <v>0</v>
      </c>
      <c r="HC203">
        <v>0</v>
      </c>
      <c r="HD203">
        <v>0</v>
      </c>
      <c r="HE203">
        <v>0</v>
      </c>
      <c r="HF203">
        <v>0</v>
      </c>
      <c r="HG203">
        <v>0</v>
      </c>
      <c r="HH203">
        <v>0</v>
      </c>
      <c r="HI203">
        <v>1.4999999999999999E-2</v>
      </c>
      <c r="HJ203">
        <v>0</v>
      </c>
      <c r="HK203">
        <v>0</v>
      </c>
      <c r="HL203">
        <v>0</v>
      </c>
      <c r="HM203">
        <v>0</v>
      </c>
      <c r="HN203">
        <v>0</v>
      </c>
      <c r="HO203">
        <v>81.599999999999994</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1</v>
      </c>
      <c r="LJ203">
        <v>0.98172989130434785</v>
      </c>
      <c r="LK203">
        <v>0</v>
      </c>
      <c r="LL203">
        <v>0</v>
      </c>
      <c r="LM203">
        <v>1</v>
      </c>
      <c r="LN203">
        <v>0.95</v>
      </c>
      <c r="LO203">
        <v>0</v>
      </c>
      <c r="LP203">
        <v>1</v>
      </c>
      <c r="LQ203">
        <v>0.78</v>
      </c>
      <c r="LR203">
        <v>0</v>
      </c>
      <c r="LS203">
        <v>0</v>
      </c>
      <c r="LT203">
        <v>0</v>
      </c>
    </row>
    <row r="204" spans="1:332">
      <c r="A204" t="str">
        <v>CDM AMS II.G</v>
      </c>
      <c r="B204" t="str">
        <v>AMS-II.G. ver. 3</v>
      </c>
      <c r="C204">
        <v>6864</v>
      </c>
      <c r="D204" t="str">
        <v>PoA 6864 CPA4</v>
      </c>
      <c r="E204" t="str">
        <v>MR3</v>
      </c>
      <c r="F204" t="str">
        <v>Domestic (2020)</v>
      </c>
      <c r="G204">
        <v>7364</v>
      </c>
      <c r="H204" t="str">
        <v>firewood</v>
      </c>
      <c r="I204">
        <v>7364</v>
      </c>
      <c r="J204">
        <v>1.4728000000000001</v>
      </c>
      <c r="K204">
        <v>0</v>
      </c>
      <c r="L204" t="str">
        <v>cdm_imp_firewood</v>
      </c>
      <c r="M204">
        <v>1</v>
      </c>
      <c r="N204" t="str">
        <v>Sub-Saharan Africa</v>
      </c>
      <c r="O204" t="str">
        <v>Zambia</v>
      </c>
      <c r="P204" t="str">
        <v>Zambia tot</v>
      </c>
      <c r="Q204">
        <v>5.0999999999999996</v>
      </c>
      <c r="R204">
        <v>0.81</v>
      </c>
      <c r="S204">
        <v>0</v>
      </c>
      <c r="T204">
        <v>0.38</v>
      </c>
      <c r="U204">
        <v>5000</v>
      </c>
      <c r="V204">
        <v>0</v>
      </c>
      <c r="W204">
        <v>184</v>
      </c>
      <c r="X204">
        <v>0</v>
      </c>
      <c r="Y204">
        <v>920000</v>
      </c>
      <c r="Z204">
        <v>1</v>
      </c>
      <c r="AA204">
        <v>0</v>
      </c>
      <c r="AB204">
        <v>0</v>
      </c>
      <c r="AC204">
        <v>0</v>
      </c>
      <c r="AD204">
        <v>0</v>
      </c>
      <c r="AE204">
        <v>0</v>
      </c>
      <c r="AF204">
        <v>0</v>
      </c>
      <c r="AG204">
        <v>0</v>
      </c>
      <c r="AH204">
        <v>0</v>
      </c>
      <c r="AI204">
        <v>0</v>
      </c>
      <c r="AJ204">
        <v>0</v>
      </c>
      <c r="AK204">
        <v>0</v>
      </c>
      <c r="AL204">
        <v>0</v>
      </c>
      <c r="AM204">
        <v>0</v>
      </c>
      <c r="AN204">
        <v>8.7179487179487172</v>
      </c>
      <c r="AO204">
        <v>0</v>
      </c>
      <c r="AP204">
        <v>0</v>
      </c>
      <c r="AQ204">
        <v>0</v>
      </c>
      <c r="AR204">
        <v>0</v>
      </c>
      <c r="AS204">
        <v>0</v>
      </c>
      <c r="AT204">
        <v>0</v>
      </c>
      <c r="AU204">
        <v>0</v>
      </c>
      <c r="AV204">
        <v>0</v>
      </c>
      <c r="AW204">
        <v>0</v>
      </c>
      <c r="AX204">
        <v>0</v>
      </c>
      <c r="AY204">
        <v>0</v>
      </c>
      <c r="AZ204">
        <v>0</v>
      </c>
      <c r="BA204">
        <v>0</v>
      </c>
      <c r="BB204">
        <v>0</v>
      </c>
      <c r="BC204">
        <v>0</v>
      </c>
      <c r="BD204">
        <v>0.1</v>
      </c>
      <c r="BE204">
        <v>0</v>
      </c>
      <c r="BF204">
        <v>0</v>
      </c>
      <c r="BG204">
        <v>0</v>
      </c>
      <c r="BH204">
        <v>0</v>
      </c>
      <c r="BI204">
        <v>0</v>
      </c>
      <c r="BJ204">
        <v>0</v>
      </c>
      <c r="BK204">
        <v>0</v>
      </c>
      <c r="BL204">
        <v>0</v>
      </c>
      <c r="BM204">
        <v>0</v>
      </c>
      <c r="BN204">
        <v>0</v>
      </c>
      <c r="BO204">
        <v>0</v>
      </c>
      <c r="BP204">
        <v>0</v>
      </c>
      <c r="BQ204">
        <v>0</v>
      </c>
      <c r="BR204">
        <v>1.4999999999999999E-2</v>
      </c>
      <c r="BS204">
        <v>0</v>
      </c>
      <c r="BT204">
        <v>0</v>
      </c>
      <c r="BU204">
        <v>0</v>
      </c>
      <c r="BV204">
        <v>0</v>
      </c>
      <c r="BW204">
        <v>0</v>
      </c>
      <c r="BX204">
        <v>81.599999999999994</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0</v>
      </c>
      <c r="FT204">
        <v>0</v>
      </c>
      <c r="FU204">
        <v>0</v>
      </c>
      <c r="FV204">
        <v>0</v>
      </c>
      <c r="FW204">
        <v>0</v>
      </c>
      <c r="FX204">
        <v>0</v>
      </c>
      <c r="FY204">
        <v>4.3589743589743586</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0.41799999999999998</v>
      </c>
      <c r="GV204">
        <v>0</v>
      </c>
      <c r="GW204">
        <v>0</v>
      </c>
      <c r="GX204">
        <v>0</v>
      </c>
      <c r="GY204">
        <v>0</v>
      </c>
      <c r="GZ204">
        <v>0</v>
      </c>
      <c r="HA204">
        <v>0</v>
      </c>
      <c r="HB204">
        <v>0</v>
      </c>
      <c r="HC204">
        <v>0</v>
      </c>
      <c r="HD204">
        <v>0</v>
      </c>
      <c r="HE204">
        <v>0</v>
      </c>
      <c r="HF204">
        <v>0</v>
      </c>
      <c r="HG204">
        <v>0</v>
      </c>
      <c r="HH204">
        <v>0</v>
      </c>
      <c r="HI204">
        <v>1.4999999999999999E-2</v>
      </c>
      <c r="HJ204">
        <v>0</v>
      </c>
      <c r="HK204">
        <v>0</v>
      </c>
      <c r="HL204">
        <v>0</v>
      </c>
      <c r="HM204">
        <v>0</v>
      </c>
      <c r="HN204">
        <v>0</v>
      </c>
      <c r="HO204">
        <v>81.599999999999994</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1</v>
      </c>
      <c r="LJ204">
        <v>0.99456521739130432</v>
      </c>
      <c r="LK204">
        <v>0</v>
      </c>
      <c r="LL204">
        <v>0</v>
      </c>
      <c r="LM204">
        <v>1</v>
      </c>
      <c r="LN204">
        <v>0.95</v>
      </c>
      <c r="LO204">
        <v>0</v>
      </c>
      <c r="LP204">
        <v>1</v>
      </c>
      <c r="LQ204">
        <v>0.78</v>
      </c>
      <c r="LR204">
        <v>0</v>
      </c>
      <c r="LS204">
        <v>0</v>
      </c>
      <c r="LT204">
        <v>0</v>
      </c>
    </row>
    <row r="205" spans="1:332">
      <c r="A205" t="str">
        <v>CDM AMS II.G</v>
      </c>
      <c r="B205" t="str">
        <v>AMS-II.G. ver. 3</v>
      </c>
      <c r="C205">
        <v>7997</v>
      </c>
      <c r="D205" t="str">
        <v>PoA 7997 CPA52</v>
      </c>
      <c r="E205" t="str">
        <v>MR3</v>
      </c>
      <c r="F205" t="str">
        <v>Domestic (2020)</v>
      </c>
      <c r="G205">
        <v>6978</v>
      </c>
      <c r="H205" t="str">
        <v>firewood</v>
      </c>
      <c r="I205">
        <v>6978</v>
      </c>
      <c r="J205">
        <v>0.89450070503781565</v>
      </c>
      <c r="K205">
        <v>0</v>
      </c>
      <c r="L205" t="str">
        <v>cdm_imp_firewood</v>
      </c>
      <c r="M205">
        <v>1</v>
      </c>
      <c r="N205" t="str">
        <v>Sub-Saharan Africa</v>
      </c>
      <c r="O205" t="str">
        <v>Kenya</v>
      </c>
      <c r="P205" t="str">
        <v>Kenya tot</v>
      </c>
      <c r="Q205">
        <v>3.7</v>
      </c>
      <c r="R205">
        <v>0.92169999999999996</v>
      </c>
      <c r="S205">
        <v>0</v>
      </c>
      <c r="T205">
        <v>0.3</v>
      </c>
      <c r="U205">
        <v>7801</v>
      </c>
      <c r="V205">
        <v>0</v>
      </c>
      <c r="W205">
        <v>341</v>
      </c>
      <c r="X205">
        <v>0</v>
      </c>
      <c r="Y205">
        <v>2660141</v>
      </c>
      <c r="Z205">
        <v>1</v>
      </c>
      <c r="AA205">
        <v>0</v>
      </c>
      <c r="AB205">
        <v>0</v>
      </c>
      <c r="AC205">
        <v>0</v>
      </c>
      <c r="AD205">
        <v>0</v>
      </c>
      <c r="AE205">
        <v>0</v>
      </c>
      <c r="AF205">
        <v>0</v>
      </c>
      <c r="AG205">
        <v>0</v>
      </c>
      <c r="AH205">
        <v>0</v>
      </c>
      <c r="AI205">
        <v>0</v>
      </c>
      <c r="AJ205">
        <v>0</v>
      </c>
      <c r="AK205">
        <v>0</v>
      </c>
      <c r="AL205">
        <v>0</v>
      </c>
      <c r="AM205">
        <v>0</v>
      </c>
      <c r="AN205">
        <v>6.3247863247863245</v>
      </c>
      <c r="AO205">
        <v>0</v>
      </c>
      <c r="AP205">
        <v>0</v>
      </c>
      <c r="AQ205">
        <v>0</v>
      </c>
      <c r="AR205">
        <v>0</v>
      </c>
      <c r="AS205">
        <v>0</v>
      </c>
      <c r="AT205">
        <v>0</v>
      </c>
      <c r="AU205">
        <v>0</v>
      </c>
      <c r="AV205">
        <v>0</v>
      </c>
      <c r="AW205">
        <v>0</v>
      </c>
      <c r="AX205">
        <v>0</v>
      </c>
      <c r="AY205">
        <v>0</v>
      </c>
      <c r="AZ205">
        <v>0</v>
      </c>
      <c r="BA205">
        <v>0</v>
      </c>
      <c r="BB205">
        <v>0</v>
      </c>
      <c r="BC205">
        <v>0</v>
      </c>
      <c r="BD205">
        <v>0.1</v>
      </c>
      <c r="BE205">
        <v>0</v>
      </c>
      <c r="BF205">
        <v>0</v>
      </c>
      <c r="BG205">
        <v>0</v>
      </c>
      <c r="BH205">
        <v>0</v>
      </c>
      <c r="BI205">
        <v>0</v>
      </c>
      <c r="BJ205">
        <v>0</v>
      </c>
      <c r="BK205">
        <v>0</v>
      </c>
      <c r="BL205">
        <v>0</v>
      </c>
      <c r="BM205">
        <v>0</v>
      </c>
      <c r="BN205">
        <v>0</v>
      </c>
      <c r="BO205">
        <v>0</v>
      </c>
      <c r="BP205">
        <v>0</v>
      </c>
      <c r="BQ205">
        <v>0</v>
      </c>
      <c r="BR205">
        <v>1.4999999999999999E-2</v>
      </c>
      <c r="BS205">
        <v>0</v>
      </c>
      <c r="BT205">
        <v>0</v>
      </c>
      <c r="BU205">
        <v>0</v>
      </c>
      <c r="BV205">
        <v>0</v>
      </c>
      <c r="BW205">
        <v>0</v>
      </c>
      <c r="BX205">
        <v>81.599999999999994</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1</v>
      </c>
      <c r="FS205">
        <v>0</v>
      </c>
      <c r="FT205">
        <v>0</v>
      </c>
      <c r="FU205">
        <v>0</v>
      </c>
      <c r="FV205">
        <v>0</v>
      </c>
      <c r="FW205">
        <v>0</v>
      </c>
      <c r="FX205">
        <v>0</v>
      </c>
      <c r="FY205">
        <v>3.1623931623931623</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0.40889999999999999</v>
      </c>
      <c r="GV205">
        <v>0</v>
      </c>
      <c r="GW205">
        <v>0</v>
      </c>
      <c r="GX205">
        <v>0</v>
      </c>
      <c r="GY205">
        <v>0</v>
      </c>
      <c r="GZ205">
        <v>0</v>
      </c>
      <c r="HA205">
        <v>0</v>
      </c>
      <c r="HB205">
        <v>0</v>
      </c>
      <c r="HC205">
        <v>0</v>
      </c>
      <c r="HD205">
        <v>0</v>
      </c>
      <c r="HE205">
        <v>0</v>
      </c>
      <c r="HF205">
        <v>0</v>
      </c>
      <c r="HG205">
        <v>0</v>
      </c>
      <c r="HH205">
        <v>0</v>
      </c>
      <c r="HI205">
        <v>1.4999999999999999E-2</v>
      </c>
      <c r="HJ205">
        <v>0</v>
      </c>
      <c r="HK205">
        <v>0</v>
      </c>
      <c r="HL205">
        <v>0</v>
      </c>
      <c r="HM205">
        <v>0</v>
      </c>
      <c r="HN205">
        <v>0</v>
      </c>
      <c r="HO205">
        <v>81.599999999999994</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0.92475323676451737</v>
      </c>
      <c r="LJ205">
        <v>0.30248973607038121</v>
      </c>
      <c r="LK205">
        <v>0</v>
      </c>
      <c r="LL205">
        <v>0</v>
      </c>
      <c r="LM205">
        <v>1</v>
      </c>
      <c r="LN205">
        <v>0.95</v>
      </c>
      <c r="LO205">
        <v>0</v>
      </c>
      <c r="LP205">
        <v>1</v>
      </c>
      <c r="LQ205">
        <v>0.78</v>
      </c>
      <c r="LR205">
        <v>0</v>
      </c>
      <c r="LS205">
        <v>6.637168141592921E-2</v>
      </c>
      <c r="LT205">
        <v>0</v>
      </c>
    </row>
    <row r="206" spans="1:332">
      <c r="A206" t="str">
        <v>CDM AMS II.G</v>
      </c>
      <c r="B206" t="str">
        <v>AMS-II.G. ver. 3</v>
      </c>
      <c r="C206">
        <v>7997</v>
      </c>
      <c r="D206" t="str">
        <v>PoA 7997 CPA51</v>
      </c>
      <c r="E206" t="str">
        <v>MR3</v>
      </c>
      <c r="F206" t="str">
        <v>Domestic (2020)</v>
      </c>
      <c r="G206">
        <v>17152</v>
      </c>
      <c r="H206" t="str">
        <v>firewood</v>
      </c>
      <c r="I206">
        <v>17152</v>
      </c>
      <c r="J206">
        <v>1.7179487179487178</v>
      </c>
      <c r="K206">
        <v>0</v>
      </c>
      <c r="L206" t="str">
        <v>cdm_imp_firewood</v>
      </c>
      <c r="M206">
        <v>1</v>
      </c>
      <c r="N206" t="str">
        <v>Sub-Saharan Africa</v>
      </c>
      <c r="O206" t="str">
        <v>Kenya</v>
      </c>
      <c r="P206" t="str">
        <v>Kenya tot</v>
      </c>
      <c r="Q206">
        <v>3.7</v>
      </c>
      <c r="R206">
        <v>0.92169999999999996</v>
      </c>
      <c r="S206">
        <v>0</v>
      </c>
      <c r="T206">
        <v>0.3</v>
      </c>
      <c r="U206">
        <v>9984</v>
      </c>
      <c r="V206">
        <v>0</v>
      </c>
      <c r="W206">
        <v>341</v>
      </c>
      <c r="X206">
        <v>0</v>
      </c>
      <c r="Y206">
        <v>3404544</v>
      </c>
      <c r="Z206">
        <v>1</v>
      </c>
      <c r="AA206">
        <v>0</v>
      </c>
      <c r="AB206">
        <v>0</v>
      </c>
      <c r="AC206">
        <v>0</v>
      </c>
      <c r="AD206">
        <v>0</v>
      </c>
      <c r="AE206">
        <v>0</v>
      </c>
      <c r="AF206">
        <v>0</v>
      </c>
      <c r="AG206">
        <v>0</v>
      </c>
      <c r="AH206">
        <v>0</v>
      </c>
      <c r="AI206">
        <v>0</v>
      </c>
      <c r="AJ206">
        <v>0</v>
      </c>
      <c r="AK206">
        <v>0</v>
      </c>
      <c r="AL206">
        <v>0</v>
      </c>
      <c r="AM206">
        <v>0</v>
      </c>
      <c r="AN206">
        <v>6.3247863247863245</v>
      </c>
      <c r="AO206">
        <v>0</v>
      </c>
      <c r="AP206">
        <v>0</v>
      </c>
      <c r="AQ206">
        <v>0</v>
      </c>
      <c r="AR206">
        <v>0</v>
      </c>
      <c r="AS206">
        <v>0</v>
      </c>
      <c r="AT206">
        <v>0</v>
      </c>
      <c r="AU206">
        <v>0</v>
      </c>
      <c r="AV206">
        <v>0</v>
      </c>
      <c r="AW206">
        <v>0</v>
      </c>
      <c r="AX206">
        <v>0</v>
      </c>
      <c r="AY206">
        <v>0</v>
      </c>
      <c r="AZ206">
        <v>0</v>
      </c>
      <c r="BA206">
        <v>0</v>
      </c>
      <c r="BB206">
        <v>0</v>
      </c>
      <c r="BC206">
        <v>0</v>
      </c>
      <c r="BD206">
        <v>0.1</v>
      </c>
      <c r="BE206">
        <v>0</v>
      </c>
      <c r="BF206">
        <v>0</v>
      </c>
      <c r="BG206">
        <v>0</v>
      </c>
      <c r="BH206">
        <v>0</v>
      </c>
      <c r="BI206">
        <v>0</v>
      </c>
      <c r="BJ206">
        <v>0</v>
      </c>
      <c r="BK206">
        <v>0</v>
      </c>
      <c r="BL206">
        <v>0</v>
      </c>
      <c r="BM206">
        <v>0</v>
      </c>
      <c r="BN206">
        <v>0</v>
      </c>
      <c r="BO206">
        <v>0</v>
      </c>
      <c r="BP206">
        <v>0</v>
      </c>
      <c r="BQ206">
        <v>0</v>
      </c>
      <c r="BR206">
        <v>1.4999999999999999E-2</v>
      </c>
      <c r="BS206">
        <v>0</v>
      </c>
      <c r="BT206">
        <v>0</v>
      </c>
      <c r="BU206">
        <v>0</v>
      </c>
      <c r="BV206">
        <v>0</v>
      </c>
      <c r="BW206">
        <v>0</v>
      </c>
      <c r="BX206">
        <v>81.599999999999994</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1</v>
      </c>
      <c r="FS206">
        <v>0</v>
      </c>
      <c r="FT206">
        <v>0</v>
      </c>
      <c r="FU206">
        <v>0</v>
      </c>
      <c r="FV206">
        <v>0</v>
      </c>
      <c r="FW206">
        <v>0</v>
      </c>
      <c r="FX206">
        <v>0</v>
      </c>
      <c r="FY206">
        <v>3.1623931623931623</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0.40889999999999999</v>
      </c>
      <c r="GV206">
        <v>0</v>
      </c>
      <c r="GW206">
        <v>0</v>
      </c>
      <c r="GX206">
        <v>0</v>
      </c>
      <c r="GY206">
        <v>0</v>
      </c>
      <c r="GZ206">
        <v>0</v>
      </c>
      <c r="HA206">
        <v>0</v>
      </c>
      <c r="HB206">
        <v>0</v>
      </c>
      <c r="HC206">
        <v>0</v>
      </c>
      <c r="HD206">
        <v>0</v>
      </c>
      <c r="HE206">
        <v>0</v>
      </c>
      <c r="HF206">
        <v>0</v>
      </c>
      <c r="HG206">
        <v>0</v>
      </c>
      <c r="HH206">
        <v>0</v>
      </c>
      <c r="HI206">
        <v>1.4999999999999999E-2</v>
      </c>
      <c r="HJ206">
        <v>0</v>
      </c>
      <c r="HK206">
        <v>0</v>
      </c>
      <c r="HL206">
        <v>0</v>
      </c>
      <c r="HM206">
        <v>0</v>
      </c>
      <c r="HN206">
        <v>0</v>
      </c>
      <c r="HO206">
        <v>81.599999999999994</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0.92467948717948723</v>
      </c>
      <c r="LJ206">
        <v>0.58100293255131963</v>
      </c>
      <c r="LK206">
        <v>0</v>
      </c>
      <c r="LL206">
        <v>0</v>
      </c>
      <c r="LM206">
        <v>1</v>
      </c>
      <c r="LN206">
        <v>0.95</v>
      </c>
      <c r="LO206">
        <v>0</v>
      </c>
      <c r="LP206">
        <v>1</v>
      </c>
      <c r="LQ206">
        <v>0.78</v>
      </c>
      <c r="LR206">
        <v>0</v>
      </c>
      <c r="LS206">
        <v>6.637168141592921E-2</v>
      </c>
      <c r="LT206">
        <v>0</v>
      </c>
    </row>
    <row r="207" spans="1:332">
      <c r="A207" t="str">
        <v>CDM AMS II.G</v>
      </c>
      <c r="B207" t="str">
        <v>AMS-II.G. ver. 3</v>
      </c>
      <c r="C207">
        <v>7997</v>
      </c>
      <c r="D207" t="str">
        <v>PoA 7997 CPA41</v>
      </c>
      <c r="E207" t="str">
        <v>MR3</v>
      </c>
      <c r="F207" t="str">
        <v>Domestic (2020)</v>
      </c>
      <c r="G207">
        <v>348</v>
      </c>
      <c r="H207" t="str">
        <v>firewood</v>
      </c>
      <c r="I207">
        <v>348</v>
      </c>
      <c r="J207">
        <v>1.8125</v>
      </c>
      <c r="K207">
        <v>0</v>
      </c>
      <c r="L207" t="str">
        <v>cdm_imp_firewood</v>
      </c>
      <c r="M207">
        <v>1</v>
      </c>
      <c r="N207" t="str">
        <v>Sub-Saharan Africa</v>
      </c>
      <c r="O207" t="str">
        <v>Kenya</v>
      </c>
      <c r="P207" t="str">
        <v>Kenya tot</v>
      </c>
      <c r="Q207">
        <v>3.7</v>
      </c>
      <c r="R207">
        <v>0.92169999999999996</v>
      </c>
      <c r="S207">
        <v>0</v>
      </c>
      <c r="T207">
        <v>0.3</v>
      </c>
      <c r="U207">
        <v>192</v>
      </c>
      <c r="V207">
        <v>0</v>
      </c>
      <c r="W207">
        <v>341</v>
      </c>
      <c r="X207">
        <v>0</v>
      </c>
      <c r="Y207">
        <v>65472</v>
      </c>
      <c r="Z207">
        <v>1</v>
      </c>
      <c r="AA207">
        <v>0</v>
      </c>
      <c r="AB207">
        <v>0</v>
      </c>
      <c r="AC207">
        <v>0</v>
      </c>
      <c r="AD207">
        <v>0</v>
      </c>
      <c r="AE207">
        <v>0</v>
      </c>
      <c r="AF207">
        <v>0</v>
      </c>
      <c r="AG207">
        <v>0</v>
      </c>
      <c r="AH207">
        <v>0</v>
      </c>
      <c r="AI207">
        <v>0</v>
      </c>
      <c r="AJ207">
        <v>0</v>
      </c>
      <c r="AK207">
        <v>0</v>
      </c>
      <c r="AL207">
        <v>0</v>
      </c>
      <c r="AM207">
        <v>0</v>
      </c>
      <c r="AN207">
        <v>6.3247863247863245</v>
      </c>
      <c r="AO207">
        <v>0</v>
      </c>
      <c r="AP207">
        <v>0</v>
      </c>
      <c r="AQ207">
        <v>0</v>
      </c>
      <c r="AR207">
        <v>0</v>
      </c>
      <c r="AS207">
        <v>0</v>
      </c>
      <c r="AT207">
        <v>0</v>
      </c>
      <c r="AU207">
        <v>0</v>
      </c>
      <c r="AV207">
        <v>0</v>
      </c>
      <c r="AW207">
        <v>0</v>
      </c>
      <c r="AX207">
        <v>0</v>
      </c>
      <c r="AY207">
        <v>0</v>
      </c>
      <c r="AZ207">
        <v>0</v>
      </c>
      <c r="BA207">
        <v>0</v>
      </c>
      <c r="BB207">
        <v>0</v>
      </c>
      <c r="BC207">
        <v>0</v>
      </c>
      <c r="BD207">
        <v>0.1</v>
      </c>
      <c r="BE207">
        <v>0</v>
      </c>
      <c r="BF207">
        <v>0</v>
      </c>
      <c r="BG207">
        <v>0</v>
      </c>
      <c r="BH207">
        <v>0</v>
      </c>
      <c r="BI207">
        <v>0</v>
      </c>
      <c r="BJ207">
        <v>0</v>
      </c>
      <c r="BK207">
        <v>0</v>
      </c>
      <c r="BL207">
        <v>0</v>
      </c>
      <c r="BM207">
        <v>0</v>
      </c>
      <c r="BN207">
        <v>0</v>
      </c>
      <c r="BO207">
        <v>0</v>
      </c>
      <c r="BP207">
        <v>0</v>
      </c>
      <c r="BQ207">
        <v>0</v>
      </c>
      <c r="BR207">
        <v>1.4999999999999999E-2</v>
      </c>
      <c r="BS207">
        <v>0</v>
      </c>
      <c r="BT207">
        <v>0</v>
      </c>
      <c r="BU207">
        <v>0</v>
      </c>
      <c r="BV207">
        <v>0</v>
      </c>
      <c r="BW207">
        <v>0</v>
      </c>
      <c r="BX207">
        <v>81.599999999999994</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0</v>
      </c>
      <c r="FT207">
        <v>0</v>
      </c>
      <c r="FU207">
        <v>0</v>
      </c>
      <c r="FV207">
        <v>0</v>
      </c>
      <c r="FW207">
        <v>0</v>
      </c>
      <c r="FX207">
        <v>0</v>
      </c>
      <c r="FY207">
        <v>3.242913664123928</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0.40889999999999999</v>
      </c>
      <c r="GV207">
        <v>0</v>
      </c>
      <c r="GW207">
        <v>0</v>
      </c>
      <c r="GX207">
        <v>0</v>
      </c>
      <c r="GY207">
        <v>0</v>
      </c>
      <c r="GZ207">
        <v>0</v>
      </c>
      <c r="HA207">
        <v>0</v>
      </c>
      <c r="HB207">
        <v>0</v>
      </c>
      <c r="HC207">
        <v>0</v>
      </c>
      <c r="HD207">
        <v>0</v>
      </c>
      <c r="HE207">
        <v>0</v>
      </c>
      <c r="HF207">
        <v>0</v>
      </c>
      <c r="HG207">
        <v>0</v>
      </c>
      <c r="HH207">
        <v>0</v>
      </c>
      <c r="HI207">
        <v>1.4999999999999999E-2</v>
      </c>
      <c r="HJ207">
        <v>0</v>
      </c>
      <c r="HK207">
        <v>0</v>
      </c>
      <c r="HL207">
        <v>0</v>
      </c>
      <c r="HM207">
        <v>0</v>
      </c>
      <c r="HN207">
        <v>0</v>
      </c>
      <c r="HO207">
        <v>81.599999999999994</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0.921875</v>
      </c>
      <c r="LJ207">
        <v>0.57211876832844577</v>
      </c>
      <c r="LK207">
        <v>0</v>
      </c>
      <c r="LL207">
        <v>0</v>
      </c>
      <c r="LM207">
        <v>1</v>
      </c>
      <c r="LN207">
        <v>0.95</v>
      </c>
      <c r="LO207">
        <v>0</v>
      </c>
      <c r="LP207">
        <v>1</v>
      </c>
      <c r="LQ207">
        <v>0.78</v>
      </c>
      <c r="LR207">
        <v>0</v>
      </c>
      <c r="LS207">
        <v>6.1983471074380167E-2</v>
      </c>
      <c r="LT207">
        <v>0</v>
      </c>
    </row>
    <row r="208" spans="1:332">
      <c r="A208" t="str">
        <v>CDM AMS II.G</v>
      </c>
      <c r="B208" t="str">
        <v>AMS-II.G. ver. 3</v>
      </c>
      <c r="C208">
        <v>7997</v>
      </c>
      <c r="D208" t="str">
        <v>PoA 7997 CPA28</v>
      </c>
      <c r="E208" t="str">
        <v>MR3</v>
      </c>
      <c r="F208" t="str">
        <v>Domestic/Urban (2020)</v>
      </c>
      <c r="G208">
        <v>1410</v>
      </c>
      <c r="H208" t="str">
        <v>firewood</v>
      </c>
      <c r="I208">
        <v>1410</v>
      </c>
      <c r="J208">
        <v>0.51610541727672032</v>
      </c>
      <c r="K208">
        <v>0</v>
      </c>
      <c r="L208" t="str">
        <v>cdm_imp_firewood</v>
      </c>
      <c r="M208">
        <v>1</v>
      </c>
      <c r="N208" t="str">
        <v>Sub-Saharan Africa</v>
      </c>
      <c r="O208" t="str">
        <v>Uganda</v>
      </c>
      <c r="P208" t="str">
        <v>Uganda tot</v>
      </c>
      <c r="Q208">
        <v>4.8</v>
      </c>
      <c r="R208">
        <v>0.80700000000000005</v>
      </c>
      <c r="S208">
        <v>0</v>
      </c>
      <c r="T208">
        <v>0.35</v>
      </c>
      <c r="U208">
        <v>2732</v>
      </c>
      <c r="V208">
        <v>0</v>
      </c>
      <c r="W208">
        <v>341</v>
      </c>
      <c r="X208">
        <v>0</v>
      </c>
      <c r="Y208">
        <v>931612</v>
      </c>
      <c r="Z208">
        <v>1</v>
      </c>
      <c r="AA208">
        <v>0</v>
      </c>
      <c r="AB208">
        <v>0</v>
      </c>
      <c r="AC208">
        <v>0</v>
      </c>
      <c r="AD208">
        <v>0</v>
      </c>
      <c r="AE208">
        <v>0</v>
      </c>
      <c r="AF208">
        <v>0</v>
      </c>
      <c r="AG208">
        <v>0</v>
      </c>
      <c r="AH208">
        <v>0</v>
      </c>
      <c r="AI208">
        <v>0</v>
      </c>
      <c r="AJ208">
        <v>0</v>
      </c>
      <c r="AK208">
        <v>0</v>
      </c>
      <c r="AL208">
        <v>0</v>
      </c>
      <c r="AM208">
        <v>0</v>
      </c>
      <c r="AN208">
        <v>8.2051282051282044</v>
      </c>
      <c r="AO208">
        <v>0</v>
      </c>
      <c r="AP208">
        <v>0</v>
      </c>
      <c r="AQ208">
        <v>0</v>
      </c>
      <c r="AR208">
        <v>0</v>
      </c>
      <c r="AS208">
        <v>0</v>
      </c>
      <c r="AT208">
        <v>0</v>
      </c>
      <c r="AU208">
        <v>0</v>
      </c>
      <c r="AV208">
        <v>0</v>
      </c>
      <c r="AW208">
        <v>0</v>
      </c>
      <c r="AX208">
        <v>0</v>
      </c>
      <c r="AY208">
        <v>0</v>
      </c>
      <c r="AZ208">
        <v>0</v>
      </c>
      <c r="BA208">
        <v>0</v>
      </c>
      <c r="BB208">
        <v>0</v>
      </c>
      <c r="BC208">
        <v>0</v>
      </c>
      <c r="BD208">
        <v>0.1143</v>
      </c>
      <c r="BE208">
        <v>0</v>
      </c>
      <c r="BF208">
        <v>0</v>
      </c>
      <c r="BG208">
        <v>0</v>
      </c>
      <c r="BH208">
        <v>0</v>
      </c>
      <c r="BI208">
        <v>0</v>
      </c>
      <c r="BJ208">
        <v>0</v>
      </c>
      <c r="BK208">
        <v>0</v>
      </c>
      <c r="BL208">
        <v>0</v>
      </c>
      <c r="BM208">
        <v>0</v>
      </c>
      <c r="BN208">
        <v>0</v>
      </c>
      <c r="BO208">
        <v>0</v>
      </c>
      <c r="BP208">
        <v>0</v>
      </c>
      <c r="BQ208">
        <v>0</v>
      </c>
      <c r="BR208">
        <v>1.4999999999999999E-2</v>
      </c>
      <c r="BS208">
        <v>0</v>
      </c>
      <c r="BT208">
        <v>0</v>
      </c>
      <c r="BU208">
        <v>0</v>
      </c>
      <c r="BV208">
        <v>0</v>
      </c>
      <c r="BW208">
        <v>0</v>
      </c>
      <c r="BX208">
        <v>81.599999999999994</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5.985074348541187</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0.36730000000000002</v>
      </c>
      <c r="GV208">
        <v>0</v>
      </c>
      <c r="GW208">
        <v>0</v>
      </c>
      <c r="GX208">
        <v>0</v>
      </c>
      <c r="GY208">
        <v>0</v>
      </c>
      <c r="GZ208">
        <v>0</v>
      </c>
      <c r="HA208">
        <v>0</v>
      </c>
      <c r="HB208">
        <v>0</v>
      </c>
      <c r="HC208">
        <v>0</v>
      </c>
      <c r="HD208">
        <v>0</v>
      </c>
      <c r="HE208">
        <v>0</v>
      </c>
      <c r="HF208">
        <v>0</v>
      </c>
      <c r="HG208">
        <v>0</v>
      </c>
      <c r="HH208">
        <v>0</v>
      </c>
      <c r="HI208">
        <v>1.4999999999999999E-2</v>
      </c>
      <c r="HJ208">
        <v>0</v>
      </c>
      <c r="HK208">
        <v>0</v>
      </c>
      <c r="HL208">
        <v>0</v>
      </c>
      <c r="HM208">
        <v>0</v>
      </c>
      <c r="HN208">
        <v>0</v>
      </c>
      <c r="HO208">
        <v>81.599999999999994</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0.96970000000000001</v>
      </c>
      <c r="LJ208">
        <v>0.14364516129032259</v>
      </c>
      <c r="LK208">
        <v>0</v>
      </c>
      <c r="LL208">
        <v>0</v>
      </c>
      <c r="LM208">
        <v>1</v>
      </c>
      <c r="LN208">
        <v>0.95</v>
      </c>
      <c r="LO208">
        <v>0</v>
      </c>
      <c r="LP208">
        <v>1</v>
      </c>
      <c r="LQ208">
        <v>0.78</v>
      </c>
      <c r="LR208">
        <v>0</v>
      </c>
      <c r="LS208">
        <v>0.11253561253561255</v>
      </c>
      <c r="LT208">
        <v>0</v>
      </c>
    </row>
    <row r="209" spans="1:332">
      <c r="A209" t="str">
        <v>CDM AMS II.G</v>
      </c>
      <c r="B209" t="str">
        <v>AMS-II.G. ver. 3</v>
      </c>
      <c r="C209">
        <v>7997</v>
      </c>
      <c r="D209" t="str">
        <v>PoA 7997 CPA28</v>
      </c>
      <c r="E209" t="str">
        <v>MR3</v>
      </c>
      <c r="F209" t="str">
        <v>Domestic/Rural (2020)</v>
      </c>
      <c r="G209">
        <v>2595</v>
      </c>
      <c r="H209" t="str">
        <v>firewood</v>
      </c>
      <c r="I209">
        <v>2595</v>
      </c>
      <c r="J209">
        <v>0.54850982878883958</v>
      </c>
      <c r="K209">
        <v>0</v>
      </c>
      <c r="L209" t="str">
        <v>cdm_imp_firewood</v>
      </c>
      <c r="M209">
        <v>1</v>
      </c>
      <c r="N209" t="str">
        <v>Sub-Saharan Africa</v>
      </c>
      <c r="O209" t="str">
        <v>Uganda</v>
      </c>
      <c r="P209" t="str">
        <v>Uganda tot</v>
      </c>
      <c r="Q209">
        <v>4.8</v>
      </c>
      <c r="R209">
        <v>0.80700000000000005</v>
      </c>
      <c r="S209">
        <v>0</v>
      </c>
      <c r="T209">
        <v>0.35</v>
      </c>
      <c r="U209">
        <v>4731</v>
      </c>
      <c r="V209">
        <v>0</v>
      </c>
      <c r="W209">
        <v>341</v>
      </c>
      <c r="X209">
        <v>0</v>
      </c>
      <c r="Y209">
        <v>1613271</v>
      </c>
      <c r="Z209">
        <v>1</v>
      </c>
      <c r="AA209">
        <v>0</v>
      </c>
      <c r="AB209">
        <v>0</v>
      </c>
      <c r="AC209">
        <v>0</v>
      </c>
      <c r="AD209">
        <v>0</v>
      </c>
      <c r="AE209">
        <v>0</v>
      </c>
      <c r="AF209">
        <v>0</v>
      </c>
      <c r="AG209">
        <v>0</v>
      </c>
      <c r="AH209">
        <v>0</v>
      </c>
      <c r="AI209">
        <v>0</v>
      </c>
      <c r="AJ209">
        <v>0</v>
      </c>
      <c r="AK209">
        <v>0</v>
      </c>
      <c r="AL209">
        <v>0</v>
      </c>
      <c r="AM209">
        <v>0</v>
      </c>
      <c r="AN209">
        <v>8.2051282051282044</v>
      </c>
      <c r="AO209">
        <v>0</v>
      </c>
      <c r="AP209">
        <v>0</v>
      </c>
      <c r="AQ209">
        <v>0</v>
      </c>
      <c r="AR209">
        <v>0</v>
      </c>
      <c r="AS209">
        <v>0</v>
      </c>
      <c r="AT209">
        <v>0</v>
      </c>
      <c r="AU209">
        <v>0</v>
      </c>
      <c r="AV209">
        <v>0</v>
      </c>
      <c r="AW209">
        <v>0</v>
      </c>
      <c r="AX209">
        <v>0</v>
      </c>
      <c r="AY209">
        <v>0</v>
      </c>
      <c r="AZ209">
        <v>0</v>
      </c>
      <c r="BA209">
        <v>0</v>
      </c>
      <c r="BB209">
        <v>0</v>
      </c>
      <c r="BC209">
        <v>0</v>
      </c>
      <c r="BD209">
        <v>0.1143</v>
      </c>
      <c r="BE209">
        <v>0</v>
      </c>
      <c r="BF209">
        <v>0</v>
      </c>
      <c r="BG209">
        <v>0</v>
      </c>
      <c r="BH209">
        <v>0</v>
      </c>
      <c r="BI209">
        <v>0</v>
      </c>
      <c r="BJ209">
        <v>0</v>
      </c>
      <c r="BK209">
        <v>0</v>
      </c>
      <c r="BL209">
        <v>0</v>
      </c>
      <c r="BM209">
        <v>0</v>
      </c>
      <c r="BN209">
        <v>0</v>
      </c>
      <c r="BO209">
        <v>0</v>
      </c>
      <c r="BP209">
        <v>0</v>
      </c>
      <c r="BQ209">
        <v>0</v>
      </c>
      <c r="BR209">
        <v>1.4999999999999999E-2</v>
      </c>
      <c r="BS209">
        <v>0</v>
      </c>
      <c r="BT209">
        <v>0</v>
      </c>
      <c r="BU209">
        <v>0</v>
      </c>
      <c r="BV209">
        <v>0</v>
      </c>
      <c r="BW209">
        <v>0</v>
      </c>
      <c r="BX209">
        <v>81.599999999999994</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0</v>
      </c>
      <c r="FV209">
        <v>0</v>
      </c>
      <c r="FW209">
        <v>0</v>
      </c>
      <c r="FX209">
        <v>0</v>
      </c>
      <c r="FY209">
        <v>4.2315359002435811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0.36780000000000002</v>
      </c>
      <c r="GV209">
        <v>0</v>
      </c>
      <c r="GW209">
        <v>0</v>
      </c>
      <c r="GX209">
        <v>0</v>
      </c>
      <c r="GY209">
        <v>0</v>
      </c>
      <c r="GZ209">
        <v>0</v>
      </c>
      <c r="HA209">
        <v>0</v>
      </c>
      <c r="HB209">
        <v>0</v>
      </c>
      <c r="HC209">
        <v>0</v>
      </c>
      <c r="HD209">
        <v>0</v>
      </c>
      <c r="HE209">
        <v>0</v>
      </c>
      <c r="HF209">
        <v>0</v>
      </c>
      <c r="HG209">
        <v>0</v>
      </c>
      <c r="HH209">
        <v>0</v>
      </c>
      <c r="HI209">
        <v>1.4999999999999999E-2</v>
      </c>
      <c r="HJ209">
        <v>0</v>
      </c>
      <c r="HK209">
        <v>0</v>
      </c>
      <c r="HL209">
        <v>0</v>
      </c>
      <c r="HM209">
        <v>0</v>
      </c>
      <c r="HN209">
        <v>0</v>
      </c>
      <c r="HO209">
        <v>81.599999999999994</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0.96970000000000001</v>
      </c>
      <c r="LJ209">
        <v>0.21536070381231673</v>
      </c>
      <c r="LK209">
        <v>0</v>
      </c>
      <c r="LL209">
        <v>0</v>
      </c>
      <c r="LM209">
        <v>1</v>
      </c>
      <c r="LN209">
        <v>0.95</v>
      </c>
      <c r="LO209">
        <v>0</v>
      </c>
      <c r="LP209">
        <v>1</v>
      </c>
      <c r="LQ209">
        <v>0.78</v>
      </c>
      <c r="LR209">
        <v>0</v>
      </c>
      <c r="LS209">
        <v>0.12474849094567406</v>
      </c>
      <c r="LT209">
        <v>0</v>
      </c>
    </row>
    <row r="210" spans="1:332">
      <c r="A210" t="str">
        <v>CDM AMS II.G</v>
      </c>
      <c r="B210" t="str">
        <v>AMS-II.G. ver. 3</v>
      </c>
      <c r="C210">
        <v>7997</v>
      </c>
      <c r="D210" t="str">
        <v>PoA 7997 CPA19</v>
      </c>
      <c r="E210" t="str">
        <v>MR3</v>
      </c>
      <c r="F210" t="str">
        <v>Domestic/Urban (2020)</v>
      </c>
      <c r="G210">
        <v>2869</v>
      </c>
      <c r="H210" t="str">
        <v>firewood</v>
      </c>
      <c r="I210">
        <v>2869</v>
      </c>
      <c r="J210">
        <v>1.1512841091492776</v>
      </c>
      <c r="K210">
        <v>0</v>
      </c>
      <c r="L210" t="str">
        <v>cdm_imp_firewood</v>
      </c>
      <c r="M210">
        <v>1</v>
      </c>
      <c r="N210" t="str">
        <v>Sub-Saharan Africa</v>
      </c>
      <c r="O210" t="str">
        <v>Uganda</v>
      </c>
      <c r="P210" t="str">
        <v>Uganda tot</v>
      </c>
      <c r="Q210">
        <v>4.8</v>
      </c>
      <c r="R210">
        <v>0.80700000000000005</v>
      </c>
      <c r="S210">
        <v>0</v>
      </c>
      <c r="T210">
        <v>0.35</v>
      </c>
      <c r="U210">
        <v>2492</v>
      </c>
      <c r="V210">
        <v>0</v>
      </c>
      <c r="W210">
        <v>341</v>
      </c>
      <c r="X210">
        <v>0</v>
      </c>
      <c r="Y210">
        <v>849772</v>
      </c>
      <c r="Z210">
        <v>1</v>
      </c>
      <c r="AA210">
        <v>0</v>
      </c>
      <c r="AB210">
        <v>0</v>
      </c>
      <c r="AC210">
        <v>0</v>
      </c>
      <c r="AD210">
        <v>0</v>
      </c>
      <c r="AE210">
        <v>0</v>
      </c>
      <c r="AF210">
        <v>0</v>
      </c>
      <c r="AG210">
        <v>0</v>
      </c>
      <c r="AH210">
        <v>0</v>
      </c>
      <c r="AI210">
        <v>0</v>
      </c>
      <c r="AJ210">
        <v>0</v>
      </c>
      <c r="AK210">
        <v>0</v>
      </c>
      <c r="AL210">
        <v>0</v>
      </c>
      <c r="AM210">
        <v>0</v>
      </c>
      <c r="AN210">
        <v>8.2051282051282044</v>
      </c>
      <c r="AO210">
        <v>0</v>
      </c>
      <c r="AP210">
        <v>0</v>
      </c>
      <c r="AQ210">
        <v>0</v>
      </c>
      <c r="AR210">
        <v>0</v>
      </c>
      <c r="AS210">
        <v>0</v>
      </c>
      <c r="AT210">
        <v>0</v>
      </c>
      <c r="AU210">
        <v>0</v>
      </c>
      <c r="AV210">
        <v>0</v>
      </c>
      <c r="AW210">
        <v>0</v>
      </c>
      <c r="AX210">
        <v>0</v>
      </c>
      <c r="AY210">
        <v>0</v>
      </c>
      <c r="AZ210">
        <v>0</v>
      </c>
      <c r="BA210">
        <v>0</v>
      </c>
      <c r="BB210">
        <v>0</v>
      </c>
      <c r="BC210">
        <v>0</v>
      </c>
      <c r="BD210">
        <v>0.1143</v>
      </c>
      <c r="BE210">
        <v>0</v>
      </c>
      <c r="BF210">
        <v>0</v>
      </c>
      <c r="BG210">
        <v>0</v>
      </c>
      <c r="BH210">
        <v>0</v>
      </c>
      <c r="BI210">
        <v>0</v>
      </c>
      <c r="BJ210">
        <v>0</v>
      </c>
      <c r="BK210">
        <v>0</v>
      </c>
      <c r="BL210">
        <v>0</v>
      </c>
      <c r="BM210">
        <v>0</v>
      </c>
      <c r="BN210">
        <v>0</v>
      </c>
      <c r="BO210">
        <v>0</v>
      </c>
      <c r="BP210">
        <v>0</v>
      </c>
      <c r="BQ210">
        <v>0</v>
      </c>
      <c r="BR210">
        <v>1.4999999999999999E-2</v>
      </c>
      <c r="BS210">
        <v>0</v>
      </c>
      <c r="BT210">
        <v>0</v>
      </c>
      <c r="BU210">
        <v>0</v>
      </c>
      <c r="BV210">
        <v>0</v>
      </c>
      <c r="BW210">
        <v>0</v>
      </c>
      <c r="BX210">
        <v>81.599999999999994</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1</v>
      </c>
      <c r="FS210">
        <v>0</v>
      </c>
      <c r="FT210">
        <v>0</v>
      </c>
      <c r="FU210">
        <v>0</v>
      </c>
      <c r="FV210">
        <v>0</v>
      </c>
      <c r="FW210">
        <v>0</v>
      </c>
      <c r="FX210">
        <v>0</v>
      </c>
      <c r="FY210">
        <v>5.985074348541187</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0.36730000000000002</v>
      </c>
      <c r="GV210">
        <v>0</v>
      </c>
      <c r="GW210">
        <v>0</v>
      </c>
      <c r="GX210">
        <v>0</v>
      </c>
      <c r="GY210">
        <v>0</v>
      </c>
      <c r="GZ210">
        <v>0</v>
      </c>
      <c r="HA210">
        <v>0</v>
      </c>
      <c r="HB210">
        <v>0</v>
      </c>
      <c r="HC210">
        <v>0</v>
      </c>
      <c r="HD210">
        <v>0</v>
      </c>
      <c r="HE210">
        <v>0</v>
      </c>
      <c r="HF210">
        <v>0</v>
      </c>
      <c r="HG210">
        <v>0</v>
      </c>
      <c r="HH210">
        <v>0</v>
      </c>
      <c r="HI210">
        <v>1.4999999999999999E-2</v>
      </c>
      <c r="HJ210">
        <v>0</v>
      </c>
      <c r="HK210">
        <v>0</v>
      </c>
      <c r="HL210">
        <v>0</v>
      </c>
      <c r="HM210">
        <v>0</v>
      </c>
      <c r="HN210">
        <v>0</v>
      </c>
      <c r="HO210">
        <v>81.599999999999994</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0.96970000000000001</v>
      </c>
      <c r="LJ210">
        <v>0.31565542521994133</v>
      </c>
      <c r="LK210">
        <v>0</v>
      </c>
      <c r="LL210">
        <v>0</v>
      </c>
      <c r="LM210">
        <v>1</v>
      </c>
      <c r="LN210">
        <v>0.95</v>
      </c>
      <c r="LO210">
        <v>0</v>
      </c>
      <c r="LP210">
        <v>1</v>
      </c>
      <c r="LQ210">
        <v>0.78</v>
      </c>
      <c r="LR210">
        <v>0</v>
      </c>
      <c r="LS210">
        <v>0.11253561253561255</v>
      </c>
      <c r="LT210">
        <v>0</v>
      </c>
    </row>
    <row r="211" spans="1:332">
      <c r="A211" t="str">
        <v>CDM AMS II.G</v>
      </c>
      <c r="B211" t="str">
        <v>AMS-II.G. ver. 3</v>
      </c>
      <c r="C211">
        <v>7997</v>
      </c>
      <c r="D211" t="str">
        <v>PoA 7997 CPA19</v>
      </c>
      <c r="E211" t="str">
        <v>MR3</v>
      </c>
      <c r="F211" t="str">
        <v>Domestic/Rural (2020)</v>
      </c>
      <c r="G211">
        <v>4898</v>
      </c>
      <c r="H211" t="str">
        <v>firewood</v>
      </c>
      <c r="I211">
        <v>4898</v>
      </c>
      <c r="J211">
        <v>0.98531482599074638</v>
      </c>
      <c r="K211">
        <v>0</v>
      </c>
      <c r="L211" t="str">
        <v>cdm_imp_firewood</v>
      </c>
      <c r="M211">
        <v>1</v>
      </c>
      <c r="N211" t="str">
        <v>Sub-Saharan Africa</v>
      </c>
      <c r="O211" t="str">
        <v>Uganda</v>
      </c>
      <c r="P211" t="str">
        <v>Uganda tot</v>
      </c>
      <c r="Q211">
        <v>4.8</v>
      </c>
      <c r="R211">
        <v>0.80700000000000005</v>
      </c>
      <c r="S211">
        <v>0</v>
      </c>
      <c r="T211">
        <v>0.35</v>
      </c>
      <c r="U211">
        <v>4971</v>
      </c>
      <c r="V211">
        <v>0</v>
      </c>
      <c r="W211">
        <v>341</v>
      </c>
      <c r="X211">
        <v>0</v>
      </c>
      <c r="Y211">
        <v>1695111</v>
      </c>
      <c r="Z211">
        <v>1</v>
      </c>
      <c r="AA211">
        <v>0</v>
      </c>
      <c r="AB211">
        <v>0</v>
      </c>
      <c r="AC211">
        <v>0</v>
      </c>
      <c r="AD211">
        <v>0</v>
      </c>
      <c r="AE211">
        <v>0</v>
      </c>
      <c r="AF211">
        <v>0</v>
      </c>
      <c r="AG211">
        <v>0</v>
      </c>
      <c r="AH211">
        <v>0</v>
      </c>
      <c r="AI211">
        <v>0</v>
      </c>
      <c r="AJ211">
        <v>0</v>
      </c>
      <c r="AK211">
        <v>0</v>
      </c>
      <c r="AL211">
        <v>0</v>
      </c>
      <c r="AM211">
        <v>0</v>
      </c>
      <c r="AN211">
        <v>8.2051282051282044</v>
      </c>
      <c r="AO211">
        <v>0</v>
      </c>
      <c r="AP211">
        <v>0</v>
      </c>
      <c r="AQ211">
        <v>0</v>
      </c>
      <c r="AR211">
        <v>0</v>
      </c>
      <c r="AS211">
        <v>0</v>
      </c>
      <c r="AT211">
        <v>0</v>
      </c>
      <c r="AU211">
        <v>0</v>
      </c>
      <c r="AV211">
        <v>0</v>
      </c>
      <c r="AW211">
        <v>0</v>
      </c>
      <c r="AX211">
        <v>0</v>
      </c>
      <c r="AY211">
        <v>0</v>
      </c>
      <c r="AZ211">
        <v>0</v>
      </c>
      <c r="BA211">
        <v>0</v>
      </c>
      <c r="BB211">
        <v>0</v>
      </c>
      <c r="BC211">
        <v>0</v>
      </c>
      <c r="BD211">
        <v>0.1143</v>
      </c>
      <c r="BE211">
        <v>0</v>
      </c>
      <c r="BF211">
        <v>0</v>
      </c>
      <c r="BG211">
        <v>0</v>
      </c>
      <c r="BH211">
        <v>0</v>
      </c>
      <c r="BI211">
        <v>0</v>
      </c>
      <c r="BJ211">
        <v>0</v>
      </c>
      <c r="BK211">
        <v>0</v>
      </c>
      <c r="BL211">
        <v>0</v>
      </c>
      <c r="BM211">
        <v>0</v>
      </c>
      <c r="BN211">
        <v>0</v>
      </c>
      <c r="BO211">
        <v>0</v>
      </c>
      <c r="BP211">
        <v>0</v>
      </c>
      <c r="BQ211">
        <v>0</v>
      </c>
      <c r="BR211">
        <v>1.4999999999999999E-2</v>
      </c>
      <c r="BS211">
        <v>0</v>
      </c>
      <c r="BT211">
        <v>0</v>
      </c>
      <c r="BU211">
        <v>0</v>
      </c>
      <c r="BV211">
        <v>0</v>
      </c>
      <c r="BW211">
        <v>0</v>
      </c>
      <c r="BX211">
        <v>81.599999999999994</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1</v>
      </c>
      <c r="FS211">
        <v>0</v>
      </c>
      <c r="FT211">
        <v>0</v>
      </c>
      <c r="FU211">
        <v>0</v>
      </c>
      <c r="FV211">
        <v>0</v>
      </c>
      <c r="FW211">
        <v>0</v>
      </c>
      <c r="FX211">
        <v>0</v>
      </c>
      <c r="FY211">
        <v>4.2315359002435811</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0.36780000000000002</v>
      </c>
      <c r="GV211">
        <v>0</v>
      </c>
      <c r="GW211">
        <v>0</v>
      </c>
      <c r="GX211">
        <v>0</v>
      </c>
      <c r="GY211">
        <v>0</v>
      </c>
      <c r="GZ211">
        <v>0</v>
      </c>
      <c r="HA211">
        <v>0</v>
      </c>
      <c r="HB211">
        <v>0</v>
      </c>
      <c r="HC211">
        <v>0</v>
      </c>
      <c r="HD211">
        <v>0</v>
      </c>
      <c r="HE211">
        <v>0</v>
      </c>
      <c r="HF211">
        <v>0</v>
      </c>
      <c r="HG211">
        <v>0</v>
      </c>
      <c r="HH211">
        <v>0</v>
      </c>
      <c r="HI211">
        <v>1.4999999999999999E-2</v>
      </c>
      <c r="HJ211">
        <v>0</v>
      </c>
      <c r="HK211">
        <v>0</v>
      </c>
      <c r="HL211">
        <v>0</v>
      </c>
      <c r="HM211">
        <v>0</v>
      </c>
      <c r="HN211">
        <v>0</v>
      </c>
      <c r="HO211">
        <v>81.599999999999994</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0.96970000000000001</v>
      </c>
      <c r="LJ211">
        <v>0.38672873900293259</v>
      </c>
      <c r="LK211">
        <v>0</v>
      </c>
      <c r="LL211">
        <v>0</v>
      </c>
      <c r="LM211">
        <v>1</v>
      </c>
      <c r="LN211">
        <v>0.95</v>
      </c>
      <c r="LO211">
        <v>0</v>
      </c>
      <c r="LP211">
        <v>1</v>
      </c>
      <c r="LQ211">
        <v>0.78</v>
      </c>
      <c r="LR211">
        <v>0</v>
      </c>
      <c r="LS211">
        <v>0.12474849094567406</v>
      </c>
      <c r="LT211">
        <v>0</v>
      </c>
    </row>
    <row r="212" spans="1:332">
      <c r="A212" t="str">
        <v>CDM AMS II.G</v>
      </c>
      <c r="B212" t="str">
        <v>AMS-II.G. ver. 3</v>
      </c>
      <c r="C212">
        <v>7997</v>
      </c>
      <c r="D212" t="str">
        <v>PoA 7997 CPA18</v>
      </c>
      <c r="E212" t="str">
        <v>MR3</v>
      </c>
      <c r="F212" t="str">
        <v>Domestic/Urban (2020)</v>
      </c>
      <c r="G212">
        <v>7932</v>
      </c>
      <c r="H212" t="str">
        <v>firewood</v>
      </c>
      <c r="I212">
        <v>7932</v>
      </c>
      <c r="J212">
        <v>1.4385201305767139</v>
      </c>
      <c r="K212">
        <v>0</v>
      </c>
      <c r="L212" t="str">
        <v>cdm_imp_firewood</v>
      </c>
      <c r="M212">
        <v>1</v>
      </c>
      <c r="N212" t="str">
        <v>Sub-Saharan Africa</v>
      </c>
      <c r="O212" t="str">
        <v>Uganda</v>
      </c>
      <c r="P212" t="str">
        <v>Uganda tot</v>
      </c>
      <c r="Q212">
        <v>4.8</v>
      </c>
      <c r="R212">
        <v>0.80700000000000005</v>
      </c>
      <c r="S212">
        <v>0</v>
      </c>
      <c r="T212">
        <v>0.35</v>
      </c>
      <c r="U212">
        <v>5514</v>
      </c>
      <c r="V212">
        <v>0</v>
      </c>
      <c r="W212">
        <v>341</v>
      </c>
      <c r="X212">
        <v>0</v>
      </c>
      <c r="Y212">
        <v>1880274</v>
      </c>
      <c r="Z212">
        <v>1</v>
      </c>
      <c r="AA212">
        <v>0</v>
      </c>
      <c r="AB212">
        <v>0</v>
      </c>
      <c r="AC212">
        <v>0</v>
      </c>
      <c r="AD212">
        <v>0</v>
      </c>
      <c r="AE212">
        <v>0</v>
      </c>
      <c r="AF212">
        <v>0</v>
      </c>
      <c r="AG212">
        <v>0</v>
      </c>
      <c r="AH212">
        <v>0</v>
      </c>
      <c r="AI212">
        <v>0</v>
      </c>
      <c r="AJ212">
        <v>0</v>
      </c>
      <c r="AK212">
        <v>0</v>
      </c>
      <c r="AL212">
        <v>0</v>
      </c>
      <c r="AM212">
        <v>0</v>
      </c>
      <c r="AN212">
        <v>8.2051282051282044</v>
      </c>
      <c r="AO212">
        <v>0</v>
      </c>
      <c r="AP212">
        <v>0</v>
      </c>
      <c r="AQ212">
        <v>0</v>
      </c>
      <c r="AR212">
        <v>0</v>
      </c>
      <c r="AS212">
        <v>0</v>
      </c>
      <c r="AT212">
        <v>0</v>
      </c>
      <c r="AU212">
        <v>0</v>
      </c>
      <c r="AV212">
        <v>0</v>
      </c>
      <c r="AW212">
        <v>0</v>
      </c>
      <c r="AX212">
        <v>0</v>
      </c>
      <c r="AY212">
        <v>0</v>
      </c>
      <c r="AZ212">
        <v>0</v>
      </c>
      <c r="BA212">
        <v>0</v>
      </c>
      <c r="BB212">
        <v>0</v>
      </c>
      <c r="BC212">
        <v>0</v>
      </c>
      <c r="BD212">
        <v>0.1143</v>
      </c>
      <c r="BE212">
        <v>0</v>
      </c>
      <c r="BF212">
        <v>0</v>
      </c>
      <c r="BG212">
        <v>0</v>
      </c>
      <c r="BH212">
        <v>0</v>
      </c>
      <c r="BI212">
        <v>0</v>
      </c>
      <c r="BJ212">
        <v>0</v>
      </c>
      <c r="BK212">
        <v>0</v>
      </c>
      <c r="BL212">
        <v>0</v>
      </c>
      <c r="BM212">
        <v>0</v>
      </c>
      <c r="BN212">
        <v>0</v>
      </c>
      <c r="BO212">
        <v>0</v>
      </c>
      <c r="BP212">
        <v>0</v>
      </c>
      <c r="BQ212">
        <v>0</v>
      </c>
      <c r="BR212">
        <v>1.4999999999999999E-2</v>
      </c>
      <c r="BS212">
        <v>0</v>
      </c>
      <c r="BT212">
        <v>0</v>
      </c>
      <c r="BU212">
        <v>0</v>
      </c>
      <c r="BV212">
        <v>0</v>
      </c>
      <c r="BW212">
        <v>0</v>
      </c>
      <c r="BX212">
        <v>81.599999999999994</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1</v>
      </c>
      <c r="FS212">
        <v>0</v>
      </c>
      <c r="FT212">
        <v>0</v>
      </c>
      <c r="FU212">
        <v>0</v>
      </c>
      <c r="FV212">
        <v>0</v>
      </c>
      <c r="FW212">
        <v>0</v>
      </c>
      <c r="FX212">
        <v>0</v>
      </c>
      <c r="FY212">
        <v>5.985074348541187</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0.36730000000000002</v>
      </c>
      <c r="GV212">
        <v>0</v>
      </c>
      <c r="GW212">
        <v>0</v>
      </c>
      <c r="GX212">
        <v>0</v>
      </c>
      <c r="GY212">
        <v>0</v>
      </c>
      <c r="GZ212">
        <v>0</v>
      </c>
      <c r="HA212">
        <v>0</v>
      </c>
      <c r="HB212">
        <v>0</v>
      </c>
      <c r="HC212">
        <v>0</v>
      </c>
      <c r="HD212">
        <v>0</v>
      </c>
      <c r="HE212">
        <v>0</v>
      </c>
      <c r="HF212">
        <v>0</v>
      </c>
      <c r="HG212">
        <v>0</v>
      </c>
      <c r="HH212">
        <v>0</v>
      </c>
      <c r="HI212">
        <v>1.4999999999999999E-2</v>
      </c>
      <c r="HJ212">
        <v>0</v>
      </c>
      <c r="HK212">
        <v>0</v>
      </c>
      <c r="HL212">
        <v>0</v>
      </c>
      <c r="HM212">
        <v>0</v>
      </c>
      <c r="HN212">
        <v>0</v>
      </c>
      <c r="HO212">
        <v>81.599999999999994</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0.96970000000000001</v>
      </c>
      <c r="LJ212">
        <v>0.39432844574780063</v>
      </c>
      <c r="LK212">
        <v>0</v>
      </c>
      <c r="LL212">
        <v>0</v>
      </c>
      <c r="LM212">
        <v>1</v>
      </c>
      <c r="LN212">
        <v>0.95</v>
      </c>
      <c r="LO212">
        <v>0</v>
      </c>
      <c r="LP212">
        <v>1</v>
      </c>
      <c r="LQ212">
        <v>0.78</v>
      </c>
      <c r="LR212">
        <v>0</v>
      </c>
      <c r="LS212">
        <v>0.11253561253561255</v>
      </c>
      <c r="LT212">
        <v>0</v>
      </c>
    </row>
    <row r="213" spans="1:332">
      <c r="A213" t="str">
        <v>CDM AMS II.G</v>
      </c>
      <c r="B213" t="str">
        <v>AMS-II.G. ver. 3</v>
      </c>
      <c r="C213">
        <v>7997</v>
      </c>
      <c r="D213" t="str">
        <v>PoA 7997 CPA18</v>
      </c>
      <c r="E213" t="str">
        <v>MR3</v>
      </c>
      <c r="F213" t="str">
        <v>Domestic/Rural (2020)</v>
      </c>
      <c r="G213">
        <v>2138</v>
      </c>
      <c r="H213" t="str">
        <v>firewood</v>
      </c>
      <c r="I213">
        <v>2138</v>
      </c>
      <c r="J213">
        <v>1.0969728065674704</v>
      </c>
      <c r="K213">
        <v>0</v>
      </c>
      <c r="L213" t="str">
        <v>cdm_imp_firewood</v>
      </c>
      <c r="M213">
        <v>1</v>
      </c>
      <c r="N213" t="str">
        <v>Sub-Saharan Africa</v>
      </c>
      <c r="O213" t="str">
        <v>Uganda</v>
      </c>
      <c r="P213" t="str">
        <v>Uganda tot</v>
      </c>
      <c r="Q213">
        <v>4.8</v>
      </c>
      <c r="R213">
        <v>0.80700000000000005</v>
      </c>
      <c r="S213">
        <v>0</v>
      </c>
      <c r="T213">
        <v>0.35</v>
      </c>
      <c r="U213">
        <v>1949</v>
      </c>
      <c r="V213">
        <v>0</v>
      </c>
      <c r="W213">
        <v>341</v>
      </c>
      <c r="X213">
        <v>0</v>
      </c>
      <c r="Y213">
        <v>664609</v>
      </c>
      <c r="Z213">
        <v>1</v>
      </c>
      <c r="AA213">
        <v>0</v>
      </c>
      <c r="AB213">
        <v>0</v>
      </c>
      <c r="AC213">
        <v>0</v>
      </c>
      <c r="AD213">
        <v>0</v>
      </c>
      <c r="AE213">
        <v>0</v>
      </c>
      <c r="AF213">
        <v>0</v>
      </c>
      <c r="AG213">
        <v>0</v>
      </c>
      <c r="AH213">
        <v>0</v>
      </c>
      <c r="AI213">
        <v>0</v>
      </c>
      <c r="AJ213">
        <v>0</v>
      </c>
      <c r="AK213">
        <v>0</v>
      </c>
      <c r="AL213">
        <v>0</v>
      </c>
      <c r="AM213">
        <v>0</v>
      </c>
      <c r="AN213">
        <v>8.2051282051282044</v>
      </c>
      <c r="AO213">
        <v>0</v>
      </c>
      <c r="AP213">
        <v>0</v>
      </c>
      <c r="AQ213">
        <v>0</v>
      </c>
      <c r="AR213">
        <v>0</v>
      </c>
      <c r="AS213">
        <v>0</v>
      </c>
      <c r="AT213">
        <v>0</v>
      </c>
      <c r="AU213">
        <v>0</v>
      </c>
      <c r="AV213">
        <v>0</v>
      </c>
      <c r="AW213">
        <v>0</v>
      </c>
      <c r="AX213">
        <v>0</v>
      </c>
      <c r="AY213">
        <v>0</v>
      </c>
      <c r="AZ213">
        <v>0</v>
      </c>
      <c r="BA213">
        <v>0</v>
      </c>
      <c r="BB213">
        <v>0</v>
      </c>
      <c r="BC213">
        <v>0</v>
      </c>
      <c r="BD213">
        <v>0.1143</v>
      </c>
      <c r="BE213">
        <v>0</v>
      </c>
      <c r="BF213">
        <v>0</v>
      </c>
      <c r="BG213">
        <v>0</v>
      </c>
      <c r="BH213">
        <v>0</v>
      </c>
      <c r="BI213">
        <v>0</v>
      </c>
      <c r="BJ213">
        <v>0</v>
      </c>
      <c r="BK213">
        <v>0</v>
      </c>
      <c r="BL213">
        <v>0</v>
      </c>
      <c r="BM213">
        <v>0</v>
      </c>
      <c r="BN213">
        <v>0</v>
      </c>
      <c r="BO213">
        <v>0</v>
      </c>
      <c r="BP213">
        <v>0</v>
      </c>
      <c r="BQ213">
        <v>0</v>
      </c>
      <c r="BR213">
        <v>1.4999999999999999E-2</v>
      </c>
      <c r="BS213">
        <v>0</v>
      </c>
      <c r="BT213">
        <v>0</v>
      </c>
      <c r="BU213">
        <v>0</v>
      </c>
      <c r="BV213">
        <v>0</v>
      </c>
      <c r="BW213">
        <v>0</v>
      </c>
      <c r="BX213">
        <v>81.599999999999994</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1</v>
      </c>
      <c r="FS213">
        <v>0</v>
      </c>
      <c r="FT213">
        <v>0</v>
      </c>
      <c r="FU213">
        <v>0</v>
      </c>
      <c r="FV213">
        <v>0</v>
      </c>
      <c r="FW213">
        <v>0</v>
      </c>
      <c r="FX213">
        <v>0</v>
      </c>
      <c r="FY213">
        <v>4.2315359002435811</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0.36780000000000002</v>
      </c>
      <c r="GV213">
        <v>0</v>
      </c>
      <c r="GW213">
        <v>0</v>
      </c>
      <c r="GX213">
        <v>0</v>
      </c>
      <c r="GY213">
        <v>0</v>
      </c>
      <c r="GZ213">
        <v>0</v>
      </c>
      <c r="HA213">
        <v>0</v>
      </c>
      <c r="HB213">
        <v>0</v>
      </c>
      <c r="HC213">
        <v>0</v>
      </c>
      <c r="HD213">
        <v>0</v>
      </c>
      <c r="HE213">
        <v>0</v>
      </c>
      <c r="HF213">
        <v>0</v>
      </c>
      <c r="HG213">
        <v>0</v>
      </c>
      <c r="HH213">
        <v>0</v>
      </c>
      <c r="HI213">
        <v>1.4999999999999999E-2</v>
      </c>
      <c r="HJ213">
        <v>0</v>
      </c>
      <c r="HK213">
        <v>0</v>
      </c>
      <c r="HL213">
        <v>0</v>
      </c>
      <c r="HM213">
        <v>0</v>
      </c>
      <c r="HN213">
        <v>0</v>
      </c>
      <c r="HO213">
        <v>81.599999999999994</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0.96970000000000001</v>
      </c>
      <c r="LJ213">
        <v>0.43072140762463346</v>
      </c>
      <c r="LK213">
        <v>0</v>
      </c>
      <c r="LL213">
        <v>0</v>
      </c>
      <c r="LM213">
        <v>1</v>
      </c>
      <c r="LN213">
        <v>0.95</v>
      </c>
      <c r="LO213">
        <v>0</v>
      </c>
      <c r="LP213">
        <v>1</v>
      </c>
      <c r="LQ213">
        <v>0.78</v>
      </c>
      <c r="LR213">
        <v>0</v>
      </c>
      <c r="LS213">
        <v>0.12474849094567406</v>
      </c>
      <c r="LT213">
        <v>0</v>
      </c>
    </row>
    <row r="214" spans="1:332">
      <c r="A214" t="str">
        <v>CDM AMS II.G</v>
      </c>
      <c r="B214" t="str">
        <v>AMS-II.G. ver. 3</v>
      </c>
      <c r="C214">
        <v>7997</v>
      </c>
      <c r="D214" t="str">
        <v>PoA 7997 CPA17</v>
      </c>
      <c r="E214" t="str">
        <v>MR3</v>
      </c>
      <c r="F214" t="str">
        <v>Domestic/Urban (2020)</v>
      </c>
      <c r="G214">
        <v>5601</v>
      </c>
      <c r="H214" t="str">
        <v>firewood</v>
      </c>
      <c r="I214">
        <v>5601</v>
      </c>
      <c r="J214">
        <v>1.6197223828802776</v>
      </c>
      <c r="K214">
        <v>0</v>
      </c>
      <c r="L214" t="str">
        <v>cdm_imp_firewood</v>
      </c>
      <c r="M214">
        <v>1</v>
      </c>
      <c r="N214" t="str">
        <v>Sub-Saharan Africa</v>
      </c>
      <c r="O214" t="str">
        <v>Uganda</v>
      </c>
      <c r="P214" t="str">
        <v>Uganda tot</v>
      </c>
      <c r="Q214">
        <v>4.8</v>
      </c>
      <c r="R214">
        <v>0.80700000000000005</v>
      </c>
      <c r="S214">
        <v>0</v>
      </c>
      <c r="T214">
        <v>0.35</v>
      </c>
      <c r="U214">
        <v>3458</v>
      </c>
      <c r="V214">
        <v>0</v>
      </c>
      <c r="W214">
        <v>341</v>
      </c>
      <c r="X214">
        <v>0</v>
      </c>
      <c r="Y214">
        <v>1179178</v>
      </c>
      <c r="Z214">
        <v>1</v>
      </c>
      <c r="AA214">
        <v>0</v>
      </c>
      <c r="AB214">
        <v>0</v>
      </c>
      <c r="AC214">
        <v>0</v>
      </c>
      <c r="AD214">
        <v>0</v>
      </c>
      <c r="AE214">
        <v>0</v>
      </c>
      <c r="AF214">
        <v>0</v>
      </c>
      <c r="AG214">
        <v>0</v>
      </c>
      <c r="AH214">
        <v>0</v>
      </c>
      <c r="AI214">
        <v>0</v>
      </c>
      <c r="AJ214">
        <v>0</v>
      </c>
      <c r="AK214">
        <v>0</v>
      </c>
      <c r="AL214">
        <v>0</v>
      </c>
      <c r="AM214">
        <v>0</v>
      </c>
      <c r="AN214">
        <v>8.2051282051282044</v>
      </c>
      <c r="AO214">
        <v>0</v>
      </c>
      <c r="AP214">
        <v>0</v>
      </c>
      <c r="AQ214">
        <v>0</v>
      </c>
      <c r="AR214">
        <v>0</v>
      </c>
      <c r="AS214">
        <v>0</v>
      </c>
      <c r="AT214">
        <v>0</v>
      </c>
      <c r="AU214">
        <v>0</v>
      </c>
      <c r="AV214">
        <v>0</v>
      </c>
      <c r="AW214">
        <v>0</v>
      </c>
      <c r="AX214">
        <v>0</v>
      </c>
      <c r="AY214">
        <v>0</v>
      </c>
      <c r="AZ214">
        <v>0</v>
      </c>
      <c r="BA214">
        <v>0</v>
      </c>
      <c r="BB214">
        <v>0</v>
      </c>
      <c r="BC214">
        <v>0</v>
      </c>
      <c r="BD214">
        <v>0.1143</v>
      </c>
      <c r="BE214">
        <v>0</v>
      </c>
      <c r="BF214">
        <v>0</v>
      </c>
      <c r="BG214">
        <v>0</v>
      </c>
      <c r="BH214">
        <v>0</v>
      </c>
      <c r="BI214">
        <v>0</v>
      </c>
      <c r="BJ214">
        <v>0</v>
      </c>
      <c r="BK214">
        <v>0</v>
      </c>
      <c r="BL214">
        <v>0</v>
      </c>
      <c r="BM214">
        <v>0</v>
      </c>
      <c r="BN214">
        <v>0</v>
      </c>
      <c r="BO214">
        <v>0</v>
      </c>
      <c r="BP214">
        <v>0</v>
      </c>
      <c r="BQ214">
        <v>0</v>
      </c>
      <c r="BR214">
        <v>1.4999999999999999E-2</v>
      </c>
      <c r="BS214">
        <v>0</v>
      </c>
      <c r="BT214">
        <v>0</v>
      </c>
      <c r="BU214">
        <v>0</v>
      </c>
      <c r="BV214">
        <v>0</v>
      </c>
      <c r="BW214">
        <v>0</v>
      </c>
      <c r="BX214">
        <v>81.599999999999994</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5.985074348541187</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0.36730000000000002</v>
      </c>
      <c r="GV214">
        <v>0</v>
      </c>
      <c r="GW214">
        <v>0</v>
      </c>
      <c r="GX214">
        <v>0</v>
      </c>
      <c r="GY214">
        <v>0</v>
      </c>
      <c r="GZ214">
        <v>0</v>
      </c>
      <c r="HA214">
        <v>0</v>
      </c>
      <c r="HB214">
        <v>0</v>
      </c>
      <c r="HC214">
        <v>0</v>
      </c>
      <c r="HD214">
        <v>0</v>
      </c>
      <c r="HE214">
        <v>0</v>
      </c>
      <c r="HF214">
        <v>0</v>
      </c>
      <c r="HG214">
        <v>0</v>
      </c>
      <c r="HH214">
        <v>0</v>
      </c>
      <c r="HI214">
        <v>1.4999999999999999E-2</v>
      </c>
      <c r="HJ214">
        <v>0</v>
      </c>
      <c r="HK214">
        <v>0</v>
      </c>
      <c r="HL214">
        <v>0</v>
      </c>
      <c r="HM214">
        <v>0</v>
      </c>
      <c r="HN214">
        <v>0</v>
      </c>
      <c r="HO214">
        <v>81.599999999999994</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0.96970000000000001</v>
      </c>
      <c r="LJ214">
        <v>0.44399413489736067</v>
      </c>
      <c r="LK214">
        <v>0</v>
      </c>
      <c r="LL214">
        <v>0</v>
      </c>
      <c r="LM214">
        <v>1</v>
      </c>
      <c r="LN214">
        <v>0.95</v>
      </c>
      <c r="LO214">
        <v>0</v>
      </c>
      <c r="LP214">
        <v>1</v>
      </c>
      <c r="LQ214">
        <v>0.78</v>
      </c>
      <c r="LR214">
        <v>0</v>
      </c>
      <c r="LS214">
        <v>0.11253561253561255</v>
      </c>
      <c r="LT214">
        <v>0</v>
      </c>
    </row>
    <row r="215" spans="1:332">
      <c r="A215" t="str">
        <v>CDM AMS II.G</v>
      </c>
      <c r="B215" t="str">
        <v>AMS-II.G. ver. 3</v>
      </c>
      <c r="C215">
        <v>7997</v>
      </c>
      <c r="D215" t="str">
        <v>PoA 7997 CPA17</v>
      </c>
      <c r="E215" t="str">
        <v>MR3</v>
      </c>
      <c r="F215" t="str">
        <v>Domestic/Rural (2020)</v>
      </c>
      <c r="G215">
        <v>5002</v>
      </c>
      <c r="H215" t="str">
        <v>firewood</v>
      </c>
      <c r="I215">
        <v>5002</v>
      </c>
      <c r="J215">
        <v>1.2489388264669163</v>
      </c>
      <c r="K215">
        <v>0</v>
      </c>
      <c r="L215" t="str">
        <v>cdm_imp_firewood</v>
      </c>
      <c r="M215">
        <v>1</v>
      </c>
      <c r="N215" t="str">
        <v>Sub-Saharan Africa</v>
      </c>
      <c r="O215" t="str">
        <v>Uganda</v>
      </c>
      <c r="P215" t="str">
        <v>Uganda tot</v>
      </c>
      <c r="Q215">
        <v>4.8</v>
      </c>
      <c r="R215">
        <v>0.80700000000000005</v>
      </c>
      <c r="S215">
        <v>0</v>
      </c>
      <c r="T215">
        <v>0.35</v>
      </c>
      <c r="U215">
        <v>4005</v>
      </c>
      <c r="V215">
        <v>0</v>
      </c>
      <c r="W215">
        <v>341</v>
      </c>
      <c r="X215">
        <v>0</v>
      </c>
      <c r="Y215">
        <v>1365705</v>
      </c>
      <c r="Z215">
        <v>1</v>
      </c>
      <c r="AA215">
        <v>0</v>
      </c>
      <c r="AB215">
        <v>0</v>
      </c>
      <c r="AC215">
        <v>0</v>
      </c>
      <c r="AD215">
        <v>0</v>
      </c>
      <c r="AE215">
        <v>0</v>
      </c>
      <c r="AF215">
        <v>0</v>
      </c>
      <c r="AG215">
        <v>0</v>
      </c>
      <c r="AH215">
        <v>0</v>
      </c>
      <c r="AI215">
        <v>0</v>
      </c>
      <c r="AJ215">
        <v>0</v>
      </c>
      <c r="AK215">
        <v>0</v>
      </c>
      <c r="AL215">
        <v>0</v>
      </c>
      <c r="AM215">
        <v>0</v>
      </c>
      <c r="AN215">
        <v>8.2051282051282044</v>
      </c>
      <c r="AO215">
        <v>0</v>
      </c>
      <c r="AP215">
        <v>0</v>
      </c>
      <c r="AQ215">
        <v>0</v>
      </c>
      <c r="AR215">
        <v>0</v>
      </c>
      <c r="AS215">
        <v>0</v>
      </c>
      <c r="AT215">
        <v>0</v>
      </c>
      <c r="AU215">
        <v>0</v>
      </c>
      <c r="AV215">
        <v>0</v>
      </c>
      <c r="AW215">
        <v>0</v>
      </c>
      <c r="AX215">
        <v>0</v>
      </c>
      <c r="AY215">
        <v>0</v>
      </c>
      <c r="AZ215">
        <v>0</v>
      </c>
      <c r="BA215">
        <v>0</v>
      </c>
      <c r="BB215">
        <v>0</v>
      </c>
      <c r="BC215">
        <v>0</v>
      </c>
      <c r="BD215">
        <v>0.1143</v>
      </c>
      <c r="BE215">
        <v>0</v>
      </c>
      <c r="BF215">
        <v>0</v>
      </c>
      <c r="BG215">
        <v>0</v>
      </c>
      <c r="BH215">
        <v>0</v>
      </c>
      <c r="BI215">
        <v>0</v>
      </c>
      <c r="BJ215">
        <v>0</v>
      </c>
      <c r="BK215">
        <v>0</v>
      </c>
      <c r="BL215">
        <v>0</v>
      </c>
      <c r="BM215">
        <v>0</v>
      </c>
      <c r="BN215">
        <v>0</v>
      </c>
      <c r="BO215">
        <v>0</v>
      </c>
      <c r="BP215">
        <v>0</v>
      </c>
      <c r="BQ215">
        <v>0</v>
      </c>
      <c r="BR215">
        <v>1.4999999999999999E-2</v>
      </c>
      <c r="BS215">
        <v>0</v>
      </c>
      <c r="BT215">
        <v>0</v>
      </c>
      <c r="BU215">
        <v>0</v>
      </c>
      <c r="BV215">
        <v>0</v>
      </c>
      <c r="BW215">
        <v>0</v>
      </c>
      <c r="BX215">
        <v>81.599999999999994</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1</v>
      </c>
      <c r="FS215">
        <v>0</v>
      </c>
      <c r="FT215">
        <v>0</v>
      </c>
      <c r="FU215">
        <v>0</v>
      </c>
      <c r="FV215">
        <v>0</v>
      </c>
      <c r="FW215">
        <v>0</v>
      </c>
      <c r="FX215">
        <v>0</v>
      </c>
      <c r="FY215">
        <v>4.2315359002435811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0.36780000000000002</v>
      </c>
      <c r="GV215">
        <v>0</v>
      </c>
      <c r="GW215">
        <v>0</v>
      </c>
      <c r="GX215">
        <v>0</v>
      </c>
      <c r="GY215">
        <v>0</v>
      </c>
      <c r="GZ215">
        <v>0</v>
      </c>
      <c r="HA215">
        <v>0</v>
      </c>
      <c r="HB215">
        <v>0</v>
      </c>
      <c r="HC215">
        <v>0</v>
      </c>
      <c r="HD215">
        <v>0</v>
      </c>
      <c r="HE215">
        <v>0</v>
      </c>
      <c r="HF215">
        <v>0</v>
      </c>
      <c r="HG215">
        <v>0</v>
      </c>
      <c r="HH215">
        <v>0</v>
      </c>
      <c r="HI215">
        <v>1.4999999999999999E-2</v>
      </c>
      <c r="HJ215">
        <v>0</v>
      </c>
      <c r="HK215">
        <v>0</v>
      </c>
      <c r="HL215">
        <v>0</v>
      </c>
      <c r="HM215">
        <v>0</v>
      </c>
      <c r="HN215">
        <v>0</v>
      </c>
      <c r="HO215">
        <v>81.599999999999994</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0.96970000000000001</v>
      </c>
      <c r="LJ215">
        <v>0.4902346041055719</v>
      </c>
      <c r="LK215">
        <v>0</v>
      </c>
      <c r="LL215">
        <v>0</v>
      </c>
      <c r="LM215">
        <v>1</v>
      </c>
      <c r="LN215">
        <v>0.95</v>
      </c>
      <c r="LO215">
        <v>0</v>
      </c>
      <c r="LP215">
        <v>1</v>
      </c>
      <c r="LQ215">
        <v>0.78</v>
      </c>
      <c r="LR215">
        <v>0</v>
      </c>
      <c r="LS215">
        <v>0.12474849094567406</v>
      </c>
      <c r="LT215">
        <v>0</v>
      </c>
    </row>
    <row r="216" spans="1:332">
      <c r="A216" t="str">
        <v>CDM AMS II.G</v>
      </c>
      <c r="B216" t="str">
        <v>AMS-II.G. ver. 3</v>
      </c>
      <c r="C216">
        <v>7997</v>
      </c>
      <c r="D216" t="str">
        <v>PoA 7997 CPA16</v>
      </c>
      <c r="E216" t="str">
        <v>MR3</v>
      </c>
      <c r="F216" t="str">
        <v>Domestic/Urban (2020)</v>
      </c>
      <c r="G216">
        <v>5400</v>
      </c>
      <c r="H216" t="str">
        <v>firewood</v>
      </c>
      <c r="I216">
        <v>5400</v>
      </c>
      <c r="J216">
        <v>1.8524871355060035</v>
      </c>
      <c r="K216">
        <v>0</v>
      </c>
      <c r="L216" t="str">
        <v>cdm_imp_firewood</v>
      </c>
      <c r="M216">
        <v>1</v>
      </c>
      <c r="N216" t="str">
        <v>Sub-Saharan Africa</v>
      </c>
      <c r="O216" t="str">
        <v>Uganda</v>
      </c>
      <c r="P216" t="str">
        <v>Uganda tot</v>
      </c>
      <c r="Q216">
        <v>4.8</v>
      </c>
      <c r="R216">
        <v>0.80700000000000005</v>
      </c>
      <c r="S216">
        <v>0</v>
      </c>
      <c r="T216">
        <v>0.35</v>
      </c>
      <c r="U216">
        <v>2915</v>
      </c>
      <c r="V216">
        <v>0</v>
      </c>
      <c r="W216">
        <v>341</v>
      </c>
      <c r="X216">
        <v>0</v>
      </c>
      <c r="Y216">
        <v>994015</v>
      </c>
      <c r="Z216">
        <v>1</v>
      </c>
      <c r="AA216">
        <v>0</v>
      </c>
      <c r="AB216">
        <v>0</v>
      </c>
      <c r="AC216">
        <v>0</v>
      </c>
      <c r="AD216">
        <v>0</v>
      </c>
      <c r="AE216">
        <v>0</v>
      </c>
      <c r="AF216">
        <v>0</v>
      </c>
      <c r="AG216">
        <v>0</v>
      </c>
      <c r="AH216">
        <v>0</v>
      </c>
      <c r="AI216">
        <v>0</v>
      </c>
      <c r="AJ216">
        <v>0</v>
      </c>
      <c r="AK216">
        <v>0</v>
      </c>
      <c r="AL216">
        <v>0</v>
      </c>
      <c r="AM216">
        <v>0</v>
      </c>
      <c r="AN216">
        <v>8.2051282051282044</v>
      </c>
      <c r="AO216">
        <v>0</v>
      </c>
      <c r="AP216">
        <v>0</v>
      </c>
      <c r="AQ216">
        <v>0</v>
      </c>
      <c r="AR216">
        <v>0</v>
      </c>
      <c r="AS216">
        <v>0</v>
      </c>
      <c r="AT216">
        <v>0</v>
      </c>
      <c r="AU216">
        <v>0</v>
      </c>
      <c r="AV216">
        <v>0</v>
      </c>
      <c r="AW216">
        <v>0</v>
      </c>
      <c r="AX216">
        <v>0</v>
      </c>
      <c r="AY216">
        <v>0</v>
      </c>
      <c r="AZ216">
        <v>0</v>
      </c>
      <c r="BA216">
        <v>0</v>
      </c>
      <c r="BB216">
        <v>0</v>
      </c>
      <c r="BC216">
        <v>0</v>
      </c>
      <c r="BD216">
        <v>0.1143</v>
      </c>
      <c r="BE216">
        <v>0</v>
      </c>
      <c r="BF216">
        <v>0</v>
      </c>
      <c r="BG216">
        <v>0</v>
      </c>
      <c r="BH216">
        <v>0</v>
      </c>
      <c r="BI216">
        <v>0</v>
      </c>
      <c r="BJ216">
        <v>0</v>
      </c>
      <c r="BK216">
        <v>0</v>
      </c>
      <c r="BL216">
        <v>0</v>
      </c>
      <c r="BM216">
        <v>0</v>
      </c>
      <c r="BN216">
        <v>0</v>
      </c>
      <c r="BO216">
        <v>0</v>
      </c>
      <c r="BP216">
        <v>0</v>
      </c>
      <c r="BQ216">
        <v>0</v>
      </c>
      <c r="BR216">
        <v>1.4999999999999999E-2</v>
      </c>
      <c r="BS216">
        <v>0</v>
      </c>
      <c r="BT216">
        <v>0</v>
      </c>
      <c r="BU216">
        <v>0</v>
      </c>
      <c r="BV216">
        <v>0</v>
      </c>
      <c r="BW216">
        <v>0</v>
      </c>
      <c r="BX216">
        <v>81.599999999999994</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1</v>
      </c>
      <c r="FS216">
        <v>0</v>
      </c>
      <c r="FT216">
        <v>0</v>
      </c>
      <c r="FU216">
        <v>0</v>
      </c>
      <c r="FV216">
        <v>0</v>
      </c>
      <c r="FW216">
        <v>0</v>
      </c>
      <c r="FX216">
        <v>0</v>
      </c>
      <c r="FY216">
        <v>5.985074348541187</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0.36730000000000002</v>
      </c>
      <c r="GV216">
        <v>0</v>
      </c>
      <c r="GW216">
        <v>0</v>
      </c>
      <c r="GX216">
        <v>0</v>
      </c>
      <c r="GY216">
        <v>0</v>
      </c>
      <c r="GZ216">
        <v>0</v>
      </c>
      <c r="HA216">
        <v>0</v>
      </c>
      <c r="HB216">
        <v>0</v>
      </c>
      <c r="HC216">
        <v>0</v>
      </c>
      <c r="HD216">
        <v>0</v>
      </c>
      <c r="HE216">
        <v>0</v>
      </c>
      <c r="HF216">
        <v>0</v>
      </c>
      <c r="HG216">
        <v>0</v>
      </c>
      <c r="HH216">
        <v>0</v>
      </c>
      <c r="HI216">
        <v>1.4999999999999999E-2</v>
      </c>
      <c r="HJ216">
        <v>0</v>
      </c>
      <c r="HK216">
        <v>0</v>
      </c>
      <c r="HL216">
        <v>0</v>
      </c>
      <c r="HM216">
        <v>0</v>
      </c>
      <c r="HN216">
        <v>0</v>
      </c>
      <c r="HO216">
        <v>81.599999999999994</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0.96970000000000001</v>
      </c>
      <c r="LJ216">
        <v>0.50789589442815253</v>
      </c>
      <c r="LK216">
        <v>0</v>
      </c>
      <c r="LL216">
        <v>0</v>
      </c>
      <c r="LM216">
        <v>1</v>
      </c>
      <c r="LN216">
        <v>0.95</v>
      </c>
      <c r="LO216">
        <v>0</v>
      </c>
      <c r="LP216">
        <v>1</v>
      </c>
      <c r="LQ216">
        <v>0.78</v>
      </c>
      <c r="LR216">
        <v>0</v>
      </c>
      <c r="LS216">
        <v>0.11253561253561255</v>
      </c>
      <c r="LT216">
        <v>0</v>
      </c>
    </row>
    <row r="217" spans="1:332">
      <c r="A217" t="str">
        <v>CDM AMS II.G</v>
      </c>
      <c r="B217" t="str">
        <v>AMS-II.G. ver. 3</v>
      </c>
      <c r="C217">
        <v>7997</v>
      </c>
      <c r="D217" t="str">
        <v>PoA 7997 CPA16</v>
      </c>
      <c r="E217" t="str">
        <v>MR3</v>
      </c>
      <c r="F217" t="str">
        <v>Domestic/Rural (2020)</v>
      </c>
      <c r="G217">
        <v>6575</v>
      </c>
      <c r="H217" t="str">
        <v>firewood</v>
      </c>
      <c r="I217">
        <v>6575</v>
      </c>
      <c r="J217">
        <v>1.4456904133685136</v>
      </c>
      <c r="K217">
        <v>0</v>
      </c>
      <c r="L217" t="str">
        <v>cdm_imp_firewood</v>
      </c>
      <c r="M217">
        <v>1</v>
      </c>
      <c r="N217" t="str">
        <v>Sub-Saharan Africa</v>
      </c>
      <c r="O217" t="str">
        <v>Uganda</v>
      </c>
      <c r="P217" t="str">
        <v>Uganda tot</v>
      </c>
      <c r="Q217">
        <v>4.8</v>
      </c>
      <c r="R217">
        <v>0.80700000000000005</v>
      </c>
      <c r="S217">
        <v>0</v>
      </c>
      <c r="T217">
        <v>0.35</v>
      </c>
      <c r="U217">
        <v>4548</v>
      </c>
      <c r="V217">
        <v>0</v>
      </c>
      <c r="W217">
        <v>341</v>
      </c>
      <c r="X217">
        <v>0</v>
      </c>
      <c r="Y217">
        <v>1550868</v>
      </c>
      <c r="Z217">
        <v>1</v>
      </c>
      <c r="AA217">
        <v>0</v>
      </c>
      <c r="AB217">
        <v>0</v>
      </c>
      <c r="AC217">
        <v>0</v>
      </c>
      <c r="AD217">
        <v>0</v>
      </c>
      <c r="AE217">
        <v>0</v>
      </c>
      <c r="AF217">
        <v>0</v>
      </c>
      <c r="AG217">
        <v>0</v>
      </c>
      <c r="AH217">
        <v>0</v>
      </c>
      <c r="AI217">
        <v>0</v>
      </c>
      <c r="AJ217">
        <v>0</v>
      </c>
      <c r="AK217">
        <v>0</v>
      </c>
      <c r="AL217">
        <v>0</v>
      </c>
      <c r="AM217">
        <v>0</v>
      </c>
      <c r="AN217">
        <v>8.2051282051282044</v>
      </c>
      <c r="AO217">
        <v>0</v>
      </c>
      <c r="AP217">
        <v>0</v>
      </c>
      <c r="AQ217">
        <v>0</v>
      </c>
      <c r="AR217">
        <v>0</v>
      </c>
      <c r="AS217">
        <v>0</v>
      </c>
      <c r="AT217">
        <v>0</v>
      </c>
      <c r="AU217">
        <v>0</v>
      </c>
      <c r="AV217">
        <v>0</v>
      </c>
      <c r="AW217">
        <v>0</v>
      </c>
      <c r="AX217">
        <v>0</v>
      </c>
      <c r="AY217">
        <v>0</v>
      </c>
      <c r="AZ217">
        <v>0</v>
      </c>
      <c r="BA217">
        <v>0</v>
      </c>
      <c r="BB217">
        <v>0</v>
      </c>
      <c r="BC217">
        <v>0</v>
      </c>
      <c r="BD217">
        <v>0.1143</v>
      </c>
      <c r="BE217">
        <v>0</v>
      </c>
      <c r="BF217">
        <v>0</v>
      </c>
      <c r="BG217">
        <v>0</v>
      </c>
      <c r="BH217">
        <v>0</v>
      </c>
      <c r="BI217">
        <v>0</v>
      </c>
      <c r="BJ217">
        <v>0</v>
      </c>
      <c r="BK217">
        <v>0</v>
      </c>
      <c r="BL217">
        <v>0</v>
      </c>
      <c r="BM217">
        <v>0</v>
      </c>
      <c r="BN217">
        <v>0</v>
      </c>
      <c r="BO217">
        <v>0</v>
      </c>
      <c r="BP217">
        <v>0</v>
      </c>
      <c r="BQ217">
        <v>0</v>
      </c>
      <c r="BR217">
        <v>1.4999999999999999E-2</v>
      </c>
      <c r="BS217">
        <v>0</v>
      </c>
      <c r="BT217">
        <v>0</v>
      </c>
      <c r="BU217">
        <v>0</v>
      </c>
      <c r="BV217">
        <v>0</v>
      </c>
      <c r="BW217">
        <v>0</v>
      </c>
      <c r="BX217">
        <v>81.599999999999994</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0</v>
      </c>
      <c r="FX217">
        <v>0</v>
      </c>
      <c r="FY217">
        <v>4.2315359002435811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0.36780000000000002</v>
      </c>
      <c r="GV217">
        <v>0</v>
      </c>
      <c r="GW217">
        <v>0</v>
      </c>
      <c r="GX217">
        <v>0</v>
      </c>
      <c r="GY217">
        <v>0</v>
      </c>
      <c r="GZ217">
        <v>0</v>
      </c>
      <c r="HA217">
        <v>0</v>
      </c>
      <c r="HB217">
        <v>0</v>
      </c>
      <c r="HC217">
        <v>0</v>
      </c>
      <c r="HD217">
        <v>0</v>
      </c>
      <c r="HE217">
        <v>0</v>
      </c>
      <c r="HF217">
        <v>0</v>
      </c>
      <c r="HG217">
        <v>0</v>
      </c>
      <c r="HH217">
        <v>0</v>
      </c>
      <c r="HI217">
        <v>1.4999999999999999E-2</v>
      </c>
      <c r="HJ217">
        <v>0</v>
      </c>
      <c r="HK217">
        <v>0</v>
      </c>
      <c r="HL217">
        <v>0</v>
      </c>
      <c r="HM217">
        <v>0</v>
      </c>
      <c r="HN217">
        <v>0</v>
      </c>
      <c r="HO217">
        <v>81.599999999999994</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0.96970000000000001</v>
      </c>
      <c r="LJ217">
        <v>0.56751612903225801</v>
      </c>
      <c r="LK217">
        <v>0</v>
      </c>
      <c r="LL217">
        <v>0</v>
      </c>
      <c r="LM217">
        <v>1</v>
      </c>
      <c r="LN217">
        <v>0.95</v>
      </c>
      <c r="LO217">
        <v>0</v>
      </c>
      <c r="LP217">
        <v>1</v>
      </c>
      <c r="LQ217">
        <v>0.78</v>
      </c>
      <c r="LR217">
        <v>0</v>
      </c>
      <c r="LS217">
        <v>0.12474849094567406</v>
      </c>
      <c r="LT217">
        <v>0</v>
      </c>
    </row>
    <row r="218" spans="1:332">
      <c r="A218" t="str">
        <v>CDM AMS II.G</v>
      </c>
      <c r="B218" t="str">
        <v>AMS-II.G. ver. 3</v>
      </c>
      <c r="C218">
        <v>7997</v>
      </c>
      <c r="D218" t="str">
        <v>PoA 7997 CPA15</v>
      </c>
      <c r="E218" t="str">
        <v>MR3</v>
      </c>
      <c r="F218" t="str">
        <v>Domestic/Urban (2020)</v>
      </c>
      <c r="G218">
        <v>12861</v>
      </c>
      <c r="H218" t="str">
        <v>firewood</v>
      </c>
      <c r="I218">
        <v>12861</v>
      </c>
      <c r="J218">
        <v>2.0861313868613141</v>
      </c>
      <c r="K218">
        <v>0</v>
      </c>
      <c r="L218" t="str">
        <v>cdm_imp_firewood</v>
      </c>
      <c r="M218">
        <v>1</v>
      </c>
      <c r="N218" t="str">
        <v>Sub-Saharan Africa</v>
      </c>
      <c r="O218" t="str">
        <v>Uganda</v>
      </c>
      <c r="P218" t="str">
        <v>Uganda tot</v>
      </c>
      <c r="Q218">
        <v>4.8</v>
      </c>
      <c r="R218">
        <v>0.80700000000000005</v>
      </c>
      <c r="S218">
        <v>0</v>
      </c>
      <c r="T218">
        <v>0.35</v>
      </c>
      <c r="U218">
        <v>6165</v>
      </c>
      <c r="V218">
        <v>0</v>
      </c>
      <c r="W218">
        <v>341</v>
      </c>
      <c r="X218">
        <v>0</v>
      </c>
      <c r="Y218">
        <v>2102265</v>
      </c>
      <c r="Z218">
        <v>1</v>
      </c>
      <c r="AA218">
        <v>0</v>
      </c>
      <c r="AB218">
        <v>0</v>
      </c>
      <c r="AC218">
        <v>0</v>
      </c>
      <c r="AD218">
        <v>0</v>
      </c>
      <c r="AE218">
        <v>0</v>
      </c>
      <c r="AF218">
        <v>0</v>
      </c>
      <c r="AG218">
        <v>0</v>
      </c>
      <c r="AH218">
        <v>0</v>
      </c>
      <c r="AI218">
        <v>0</v>
      </c>
      <c r="AJ218">
        <v>0</v>
      </c>
      <c r="AK218">
        <v>0</v>
      </c>
      <c r="AL218">
        <v>0</v>
      </c>
      <c r="AM218">
        <v>0</v>
      </c>
      <c r="AN218">
        <v>8.2051282051282044</v>
      </c>
      <c r="AO218">
        <v>0</v>
      </c>
      <c r="AP218">
        <v>0</v>
      </c>
      <c r="AQ218">
        <v>0</v>
      </c>
      <c r="AR218">
        <v>0</v>
      </c>
      <c r="AS218">
        <v>0</v>
      </c>
      <c r="AT218">
        <v>0</v>
      </c>
      <c r="AU218">
        <v>0</v>
      </c>
      <c r="AV218">
        <v>0</v>
      </c>
      <c r="AW218">
        <v>0</v>
      </c>
      <c r="AX218">
        <v>0</v>
      </c>
      <c r="AY218">
        <v>0</v>
      </c>
      <c r="AZ218">
        <v>0</v>
      </c>
      <c r="BA218">
        <v>0</v>
      </c>
      <c r="BB218">
        <v>0</v>
      </c>
      <c r="BC218">
        <v>0</v>
      </c>
      <c r="BD218">
        <v>0.1143</v>
      </c>
      <c r="BE218">
        <v>0</v>
      </c>
      <c r="BF218">
        <v>0</v>
      </c>
      <c r="BG218">
        <v>0</v>
      </c>
      <c r="BH218">
        <v>0</v>
      </c>
      <c r="BI218">
        <v>0</v>
      </c>
      <c r="BJ218">
        <v>0</v>
      </c>
      <c r="BK218">
        <v>0</v>
      </c>
      <c r="BL218">
        <v>0</v>
      </c>
      <c r="BM218">
        <v>0</v>
      </c>
      <c r="BN218">
        <v>0</v>
      </c>
      <c r="BO218">
        <v>0</v>
      </c>
      <c r="BP218">
        <v>0</v>
      </c>
      <c r="BQ218">
        <v>0</v>
      </c>
      <c r="BR218">
        <v>1.4999999999999999E-2</v>
      </c>
      <c r="BS218">
        <v>0</v>
      </c>
      <c r="BT218">
        <v>0</v>
      </c>
      <c r="BU218">
        <v>0</v>
      </c>
      <c r="BV218">
        <v>0</v>
      </c>
      <c r="BW218">
        <v>0</v>
      </c>
      <c r="BX218">
        <v>81.599999999999994</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1</v>
      </c>
      <c r="FS218">
        <v>0</v>
      </c>
      <c r="FT218">
        <v>0</v>
      </c>
      <c r="FU218">
        <v>0</v>
      </c>
      <c r="FV218">
        <v>0</v>
      </c>
      <c r="FW218">
        <v>0</v>
      </c>
      <c r="FX218">
        <v>0</v>
      </c>
      <c r="FY218">
        <v>5.985074348541187</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0.36730000000000002</v>
      </c>
      <c r="GV218">
        <v>0</v>
      </c>
      <c r="GW218">
        <v>0</v>
      </c>
      <c r="GX218">
        <v>0</v>
      </c>
      <c r="GY218">
        <v>0</v>
      </c>
      <c r="GZ218">
        <v>0</v>
      </c>
      <c r="HA218">
        <v>0</v>
      </c>
      <c r="HB218">
        <v>0</v>
      </c>
      <c r="HC218">
        <v>0</v>
      </c>
      <c r="HD218">
        <v>0</v>
      </c>
      <c r="HE218">
        <v>0</v>
      </c>
      <c r="HF218">
        <v>0</v>
      </c>
      <c r="HG218">
        <v>0</v>
      </c>
      <c r="HH218">
        <v>0</v>
      </c>
      <c r="HI218">
        <v>1.4999999999999999E-2</v>
      </c>
      <c r="HJ218">
        <v>0</v>
      </c>
      <c r="HK218">
        <v>0</v>
      </c>
      <c r="HL218">
        <v>0</v>
      </c>
      <c r="HM218">
        <v>0</v>
      </c>
      <c r="HN218">
        <v>0</v>
      </c>
      <c r="HO218">
        <v>81.599999999999994</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0.96970000000000001</v>
      </c>
      <c r="LJ218">
        <v>0.57190469208211137</v>
      </c>
      <c r="LK218">
        <v>0</v>
      </c>
      <c r="LL218">
        <v>0</v>
      </c>
      <c r="LM218">
        <v>1</v>
      </c>
      <c r="LN218">
        <v>0.95</v>
      </c>
      <c r="LO218">
        <v>0</v>
      </c>
      <c r="LP218">
        <v>1</v>
      </c>
      <c r="LQ218">
        <v>0.78</v>
      </c>
      <c r="LR218">
        <v>0</v>
      </c>
      <c r="LS218">
        <v>0.11253561253561255</v>
      </c>
      <c r="LT218">
        <v>0</v>
      </c>
    </row>
    <row r="219" spans="1:332">
      <c r="A219" t="str">
        <v>CDM AMS II.G</v>
      </c>
      <c r="B219" t="str">
        <v>AMS-II.G. ver. 3</v>
      </c>
      <c r="C219">
        <v>7997</v>
      </c>
      <c r="D219" t="str">
        <v>PoA 7997 CPA15</v>
      </c>
      <c r="E219" t="str">
        <v>MR3</v>
      </c>
      <c r="F219" t="str">
        <v>Domestic/Rural (2020)</v>
      </c>
      <c r="G219">
        <v>1997</v>
      </c>
      <c r="H219" t="str">
        <v>firewood</v>
      </c>
      <c r="I219">
        <v>1997</v>
      </c>
      <c r="J219">
        <v>1.5385208012326657</v>
      </c>
      <c r="K219">
        <v>0</v>
      </c>
      <c r="L219" t="str">
        <v>cdm_imp_firewood</v>
      </c>
      <c r="M219">
        <v>1</v>
      </c>
      <c r="N219" t="str">
        <v>Sub-Saharan Africa</v>
      </c>
      <c r="O219" t="str">
        <v>Uganda</v>
      </c>
      <c r="P219" t="str">
        <v>Uganda tot</v>
      </c>
      <c r="Q219">
        <v>4.8</v>
      </c>
      <c r="R219">
        <v>0.80700000000000005</v>
      </c>
      <c r="S219">
        <v>0</v>
      </c>
      <c r="T219">
        <v>0.35</v>
      </c>
      <c r="U219">
        <v>1298</v>
      </c>
      <c r="V219">
        <v>0</v>
      </c>
      <c r="W219">
        <v>341</v>
      </c>
      <c r="X219">
        <v>0</v>
      </c>
      <c r="Y219">
        <v>442618</v>
      </c>
      <c r="Z219">
        <v>1</v>
      </c>
      <c r="AA219">
        <v>0</v>
      </c>
      <c r="AB219">
        <v>0</v>
      </c>
      <c r="AC219">
        <v>0</v>
      </c>
      <c r="AD219">
        <v>0</v>
      </c>
      <c r="AE219">
        <v>0</v>
      </c>
      <c r="AF219">
        <v>0</v>
      </c>
      <c r="AG219">
        <v>0</v>
      </c>
      <c r="AH219">
        <v>0</v>
      </c>
      <c r="AI219">
        <v>0</v>
      </c>
      <c r="AJ219">
        <v>0</v>
      </c>
      <c r="AK219">
        <v>0</v>
      </c>
      <c r="AL219">
        <v>0</v>
      </c>
      <c r="AM219">
        <v>0</v>
      </c>
      <c r="AN219">
        <v>8.2051282051282044</v>
      </c>
      <c r="AO219">
        <v>0</v>
      </c>
      <c r="AP219">
        <v>0</v>
      </c>
      <c r="AQ219">
        <v>0</v>
      </c>
      <c r="AR219">
        <v>0</v>
      </c>
      <c r="AS219">
        <v>0</v>
      </c>
      <c r="AT219">
        <v>0</v>
      </c>
      <c r="AU219">
        <v>0</v>
      </c>
      <c r="AV219">
        <v>0</v>
      </c>
      <c r="AW219">
        <v>0</v>
      </c>
      <c r="AX219">
        <v>0</v>
      </c>
      <c r="AY219">
        <v>0</v>
      </c>
      <c r="AZ219">
        <v>0</v>
      </c>
      <c r="BA219">
        <v>0</v>
      </c>
      <c r="BB219">
        <v>0</v>
      </c>
      <c r="BC219">
        <v>0</v>
      </c>
      <c r="BD219">
        <v>0.1143</v>
      </c>
      <c r="BE219">
        <v>0</v>
      </c>
      <c r="BF219">
        <v>0</v>
      </c>
      <c r="BG219">
        <v>0</v>
      </c>
      <c r="BH219">
        <v>0</v>
      </c>
      <c r="BI219">
        <v>0</v>
      </c>
      <c r="BJ219">
        <v>0</v>
      </c>
      <c r="BK219">
        <v>0</v>
      </c>
      <c r="BL219">
        <v>0</v>
      </c>
      <c r="BM219">
        <v>0</v>
      </c>
      <c r="BN219">
        <v>0</v>
      </c>
      <c r="BO219">
        <v>0</v>
      </c>
      <c r="BP219">
        <v>0</v>
      </c>
      <c r="BQ219">
        <v>0</v>
      </c>
      <c r="BR219">
        <v>1.4999999999999999E-2</v>
      </c>
      <c r="BS219">
        <v>0</v>
      </c>
      <c r="BT219">
        <v>0</v>
      </c>
      <c r="BU219">
        <v>0</v>
      </c>
      <c r="BV219">
        <v>0</v>
      </c>
      <c r="BW219">
        <v>0</v>
      </c>
      <c r="BX219">
        <v>81.599999999999994</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0</v>
      </c>
      <c r="FU219">
        <v>0</v>
      </c>
      <c r="FV219">
        <v>0</v>
      </c>
      <c r="FW219">
        <v>0</v>
      </c>
      <c r="FX219">
        <v>0</v>
      </c>
      <c r="FY219">
        <v>4.2315359002435811</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0.36780000000000002</v>
      </c>
      <c r="GV219">
        <v>0</v>
      </c>
      <c r="GW219">
        <v>0</v>
      </c>
      <c r="GX219">
        <v>0</v>
      </c>
      <c r="GY219">
        <v>0</v>
      </c>
      <c r="GZ219">
        <v>0</v>
      </c>
      <c r="HA219">
        <v>0</v>
      </c>
      <c r="HB219">
        <v>0</v>
      </c>
      <c r="HC219">
        <v>0</v>
      </c>
      <c r="HD219">
        <v>0</v>
      </c>
      <c r="HE219">
        <v>0</v>
      </c>
      <c r="HF219">
        <v>0</v>
      </c>
      <c r="HG219">
        <v>0</v>
      </c>
      <c r="HH219">
        <v>0</v>
      </c>
      <c r="HI219">
        <v>1.4999999999999999E-2</v>
      </c>
      <c r="HJ219">
        <v>0</v>
      </c>
      <c r="HK219">
        <v>0</v>
      </c>
      <c r="HL219">
        <v>0</v>
      </c>
      <c r="HM219">
        <v>0</v>
      </c>
      <c r="HN219">
        <v>0</v>
      </c>
      <c r="HO219">
        <v>81.599999999999994</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0.96970000000000001</v>
      </c>
      <c r="LJ219">
        <v>0.6040161290322581</v>
      </c>
      <c r="LK219">
        <v>0</v>
      </c>
      <c r="LL219">
        <v>0</v>
      </c>
      <c r="LM219">
        <v>1</v>
      </c>
      <c r="LN219">
        <v>0.95</v>
      </c>
      <c r="LO219">
        <v>0</v>
      </c>
      <c r="LP219">
        <v>1</v>
      </c>
      <c r="LQ219">
        <v>0.78</v>
      </c>
      <c r="LR219">
        <v>0</v>
      </c>
      <c r="LS219">
        <v>0.12474849094567406</v>
      </c>
      <c r="LT219">
        <v>0</v>
      </c>
    </row>
    <row r="220" spans="1:332">
      <c r="A220" t="str">
        <v>CDM AMS II.G</v>
      </c>
      <c r="B220" t="str">
        <v>AMS-II.G. ver. 3</v>
      </c>
      <c r="C220">
        <v>7997</v>
      </c>
      <c r="D220" t="str">
        <v>PoA 7997 CPA14</v>
      </c>
      <c r="E220" t="str">
        <v>MR3</v>
      </c>
      <c r="F220" t="str">
        <v>Domestic/Urban (2020)</v>
      </c>
      <c r="G220">
        <v>16723</v>
      </c>
      <c r="H220" t="str">
        <v>firewood</v>
      </c>
      <c r="I220">
        <v>16723</v>
      </c>
      <c r="J220">
        <v>2.3586741889985894</v>
      </c>
      <c r="K220">
        <v>0</v>
      </c>
      <c r="L220" t="str">
        <v>cdm_imp_firewood</v>
      </c>
      <c r="M220">
        <v>1</v>
      </c>
      <c r="N220" t="str">
        <v>Sub-Saharan Africa</v>
      </c>
      <c r="O220" t="str">
        <v>Uganda</v>
      </c>
      <c r="P220" t="str">
        <v>Uganda tot</v>
      </c>
      <c r="Q220">
        <v>4.8</v>
      </c>
      <c r="R220">
        <v>0.80700000000000005</v>
      </c>
      <c r="S220">
        <v>0</v>
      </c>
      <c r="T220">
        <v>0.35</v>
      </c>
      <c r="U220">
        <v>7090</v>
      </c>
      <c r="V220">
        <v>0</v>
      </c>
      <c r="W220">
        <v>341</v>
      </c>
      <c r="X220">
        <v>0</v>
      </c>
      <c r="Y220">
        <v>2417690</v>
      </c>
      <c r="Z220">
        <v>1</v>
      </c>
      <c r="AA220">
        <v>0</v>
      </c>
      <c r="AB220">
        <v>0</v>
      </c>
      <c r="AC220">
        <v>0</v>
      </c>
      <c r="AD220">
        <v>0</v>
      </c>
      <c r="AE220">
        <v>0</v>
      </c>
      <c r="AF220">
        <v>0</v>
      </c>
      <c r="AG220">
        <v>0</v>
      </c>
      <c r="AH220">
        <v>0</v>
      </c>
      <c r="AI220">
        <v>0</v>
      </c>
      <c r="AJ220">
        <v>0</v>
      </c>
      <c r="AK220">
        <v>0</v>
      </c>
      <c r="AL220">
        <v>0</v>
      </c>
      <c r="AM220">
        <v>0</v>
      </c>
      <c r="AN220">
        <v>8.2051282051282044</v>
      </c>
      <c r="AO220">
        <v>0</v>
      </c>
      <c r="AP220">
        <v>0</v>
      </c>
      <c r="AQ220">
        <v>0</v>
      </c>
      <c r="AR220">
        <v>0</v>
      </c>
      <c r="AS220">
        <v>0</v>
      </c>
      <c r="AT220">
        <v>0</v>
      </c>
      <c r="AU220">
        <v>0</v>
      </c>
      <c r="AV220">
        <v>0</v>
      </c>
      <c r="AW220">
        <v>0</v>
      </c>
      <c r="AX220">
        <v>0</v>
      </c>
      <c r="AY220">
        <v>0</v>
      </c>
      <c r="AZ220">
        <v>0</v>
      </c>
      <c r="BA220">
        <v>0</v>
      </c>
      <c r="BB220">
        <v>0</v>
      </c>
      <c r="BC220">
        <v>0</v>
      </c>
      <c r="BD220">
        <v>0.1143</v>
      </c>
      <c r="BE220">
        <v>0</v>
      </c>
      <c r="BF220">
        <v>0</v>
      </c>
      <c r="BG220">
        <v>0</v>
      </c>
      <c r="BH220">
        <v>0</v>
      </c>
      <c r="BI220">
        <v>0</v>
      </c>
      <c r="BJ220">
        <v>0</v>
      </c>
      <c r="BK220">
        <v>0</v>
      </c>
      <c r="BL220">
        <v>0</v>
      </c>
      <c r="BM220">
        <v>0</v>
      </c>
      <c r="BN220">
        <v>0</v>
      </c>
      <c r="BO220">
        <v>0</v>
      </c>
      <c r="BP220">
        <v>0</v>
      </c>
      <c r="BQ220">
        <v>0</v>
      </c>
      <c r="BR220">
        <v>1.4999999999999999E-2</v>
      </c>
      <c r="BS220">
        <v>0</v>
      </c>
      <c r="BT220">
        <v>0</v>
      </c>
      <c r="BU220">
        <v>0</v>
      </c>
      <c r="BV220">
        <v>0</v>
      </c>
      <c r="BW220">
        <v>0</v>
      </c>
      <c r="BX220">
        <v>81.599999999999994</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0</v>
      </c>
      <c r="FX220">
        <v>0</v>
      </c>
      <c r="FY220">
        <v>5.985074348541187</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0.36730000000000002</v>
      </c>
      <c r="GV220">
        <v>0</v>
      </c>
      <c r="GW220">
        <v>0</v>
      </c>
      <c r="GX220">
        <v>0</v>
      </c>
      <c r="GY220">
        <v>0</v>
      </c>
      <c r="GZ220">
        <v>0</v>
      </c>
      <c r="HA220">
        <v>0</v>
      </c>
      <c r="HB220">
        <v>0</v>
      </c>
      <c r="HC220">
        <v>0</v>
      </c>
      <c r="HD220">
        <v>0</v>
      </c>
      <c r="HE220">
        <v>0</v>
      </c>
      <c r="HF220">
        <v>0</v>
      </c>
      <c r="HG220">
        <v>0</v>
      </c>
      <c r="HH220">
        <v>0</v>
      </c>
      <c r="HI220">
        <v>1.4999999999999999E-2</v>
      </c>
      <c r="HJ220">
        <v>0</v>
      </c>
      <c r="HK220">
        <v>0</v>
      </c>
      <c r="HL220">
        <v>0</v>
      </c>
      <c r="HM220">
        <v>0</v>
      </c>
      <c r="HN220">
        <v>0</v>
      </c>
      <c r="HO220">
        <v>81.599999999999994</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0.96970000000000001</v>
      </c>
      <c r="LJ220">
        <v>0.64661730205278589</v>
      </c>
      <c r="LK220">
        <v>0</v>
      </c>
      <c r="LL220">
        <v>0</v>
      </c>
      <c r="LM220">
        <v>1</v>
      </c>
      <c r="LN220">
        <v>0.95</v>
      </c>
      <c r="LO220">
        <v>0</v>
      </c>
      <c r="LP220">
        <v>1</v>
      </c>
      <c r="LQ220">
        <v>0.78</v>
      </c>
      <c r="LR220">
        <v>0</v>
      </c>
      <c r="LS220">
        <v>0.11253561253561255</v>
      </c>
      <c r="LT220">
        <v>0</v>
      </c>
    </row>
    <row r="221" spans="1:332">
      <c r="A221" t="str">
        <v>CDM AMS II.G</v>
      </c>
      <c r="B221" t="str">
        <v>AMS-II.G. ver. 3</v>
      </c>
      <c r="C221">
        <v>7997</v>
      </c>
      <c r="D221" t="str">
        <v>PoA 7997 CPA14</v>
      </c>
      <c r="E221" t="str">
        <v>MR3</v>
      </c>
      <c r="F221" t="str">
        <v>Domestic/Rural (2020)</v>
      </c>
      <c r="G221">
        <v>637</v>
      </c>
      <c r="H221" t="str">
        <v>firewood</v>
      </c>
      <c r="I221">
        <v>637</v>
      </c>
      <c r="J221">
        <v>1.707774798927614</v>
      </c>
      <c r="K221">
        <v>0</v>
      </c>
      <c r="L221" t="str">
        <v>cdm_imp_firewood</v>
      </c>
      <c r="M221">
        <v>1</v>
      </c>
      <c r="N221" t="str">
        <v>Sub-Saharan Africa</v>
      </c>
      <c r="O221" t="str">
        <v>Uganda</v>
      </c>
      <c r="P221" t="str">
        <v>Uganda tot</v>
      </c>
      <c r="Q221">
        <v>4.8</v>
      </c>
      <c r="R221">
        <v>0.80700000000000005</v>
      </c>
      <c r="S221">
        <v>0</v>
      </c>
      <c r="T221">
        <v>0.35</v>
      </c>
      <c r="U221">
        <v>373</v>
      </c>
      <c r="V221">
        <v>0</v>
      </c>
      <c r="W221">
        <v>341</v>
      </c>
      <c r="X221">
        <v>0</v>
      </c>
      <c r="Y221">
        <v>127193</v>
      </c>
      <c r="Z221">
        <v>1</v>
      </c>
      <c r="AA221">
        <v>0</v>
      </c>
      <c r="AB221">
        <v>0</v>
      </c>
      <c r="AC221">
        <v>0</v>
      </c>
      <c r="AD221">
        <v>0</v>
      </c>
      <c r="AE221">
        <v>0</v>
      </c>
      <c r="AF221">
        <v>0</v>
      </c>
      <c r="AG221">
        <v>0</v>
      </c>
      <c r="AH221">
        <v>0</v>
      </c>
      <c r="AI221">
        <v>0</v>
      </c>
      <c r="AJ221">
        <v>0</v>
      </c>
      <c r="AK221">
        <v>0</v>
      </c>
      <c r="AL221">
        <v>0</v>
      </c>
      <c r="AM221">
        <v>0</v>
      </c>
      <c r="AN221">
        <v>8.2051282051282044</v>
      </c>
      <c r="AO221">
        <v>0</v>
      </c>
      <c r="AP221">
        <v>0</v>
      </c>
      <c r="AQ221">
        <v>0</v>
      </c>
      <c r="AR221">
        <v>0</v>
      </c>
      <c r="AS221">
        <v>0</v>
      </c>
      <c r="AT221">
        <v>0</v>
      </c>
      <c r="AU221">
        <v>0</v>
      </c>
      <c r="AV221">
        <v>0</v>
      </c>
      <c r="AW221">
        <v>0</v>
      </c>
      <c r="AX221">
        <v>0</v>
      </c>
      <c r="AY221">
        <v>0</v>
      </c>
      <c r="AZ221">
        <v>0</v>
      </c>
      <c r="BA221">
        <v>0</v>
      </c>
      <c r="BB221">
        <v>0</v>
      </c>
      <c r="BC221">
        <v>0</v>
      </c>
      <c r="BD221">
        <v>0.1143</v>
      </c>
      <c r="BE221">
        <v>0</v>
      </c>
      <c r="BF221">
        <v>0</v>
      </c>
      <c r="BG221">
        <v>0</v>
      </c>
      <c r="BH221">
        <v>0</v>
      </c>
      <c r="BI221">
        <v>0</v>
      </c>
      <c r="BJ221">
        <v>0</v>
      </c>
      <c r="BK221">
        <v>0</v>
      </c>
      <c r="BL221">
        <v>0</v>
      </c>
      <c r="BM221">
        <v>0</v>
      </c>
      <c r="BN221">
        <v>0</v>
      </c>
      <c r="BO221">
        <v>0</v>
      </c>
      <c r="BP221">
        <v>0</v>
      </c>
      <c r="BQ221">
        <v>0</v>
      </c>
      <c r="BR221">
        <v>1.4999999999999999E-2</v>
      </c>
      <c r="BS221">
        <v>0</v>
      </c>
      <c r="BT221">
        <v>0</v>
      </c>
      <c r="BU221">
        <v>0</v>
      </c>
      <c r="BV221">
        <v>0</v>
      </c>
      <c r="BW221">
        <v>0</v>
      </c>
      <c r="BX221">
        <v>81.599999999999994</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1</v>
      </c>
      <c r="FS221">
        <v>0</v>
      </c>
      <c r="FT221">
        <v>0</v>
      </c>
      <c r="FU221">
        <v>0</v>
      </c>
      <c r="FV221">
        <v>0</v>
      </c>
      <c r="FW221">
        <v>0</v>
      </c>
      <c r="FX221">
        <v>0</v>
      </c>
      <c r="FY221">
        <v>4.2315359002435811</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0.36780000000000002</v>
      </c>
      <c r="GV221">
        <v>0</v>
      </c>
      <c r="GW221">
        <v>0</v>
      </c>
      <c r="GX221">
        <v>0</v>
      </c>
      <c r="GY221">
        <v>0</v>
      </c>
      <c r="GZ221">
        <v>0</v>
      </c>
      <c r="HA221">
        <v>0</v>
      </c>
      <c r="HB221">
        <v>0</v>
      </c>
      <c r="HC221">
        <v>0</v>
      </c>
      <c r="HD221">
        <v>0</v>
      </c>
      <c r="HE221">
        <v>0</v>
      </c>
      <c r="HF221">
        <v>0</v>
      </c>
      <c r="HG221">
        <v>0</v>
      </c>
      <c r="HH221">
        <v>0</v>
      </c>
      <c r="HI221">
        <v>1.4999999999999999E-2</v>
      </c>
      <c r="HJ221">
        <v>0</v>
      </c>
      <c r="HK221">
        <v>0</v>
      </c>
      <c r="HL221">
        <v>0</v>
      </c>
      <c r="HM221">
        <v>0</v>
      </c>
      <c r="HN221">
        <v>0</v>
      </c>
      <c r="HO221">
        <v>81.599999999999994</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0.96970000000000001</v>
      </c>
      <c r="LJ221">
        <v>0.67112903225806453</v>
      </c>
      <c r="LK221">
        <v>0</v>
      </c>
      <c r="LL221">
        <v>0</v>
      </c>
      <c r="LM221">
        <v>1</v>
      </c>
      <c r="LN221">
        <v>0.95</v>
      </c>
      <c r="LO221">
        <v>0</v>
      </c>
      <c r="LP221">
        <v>1</v>
      </c>
      <c r="LQ221">
        <v>0.78</v>
      </c>
      <c r="LR221">
        <v>0</v>
      </c>
      <c r="LS221">
        <v>0.12474849094567406</v>
      </c>
      <c r="LT221">
        <v>0</v>
      </c>
    </row>
    <row r="222" spans="1:332">
      <c r="A222" t="str">
        <v>CDM AMS II.G</v>
      </c>
      <c r="B222" t="str">
        <v>AMS-II.G. ver. 10</v>
      </c>
      <c r="C222">
        <v>10576</v>
      </c>
      <c r="D222" t="str">
        <v>PoA 10576</v>
      </c>
      <c r="E222" t="str">
        <v>MR1</v>
      </c>
      <c r="F222" t="str">
        <v>Domestic (2020)</v>
      </c>
      <c r="G222">
        <v>2004</v>
      </c>
      <c r="H222" t="str">
        <v>firewood</v>
      </c>
      <c r="I222">
        <v>2004</v>
      </c>
      <c r="J222">
        <v>0.17223893425010744</v>
      </c>
      <c r="K222">
        <v>0</v>
      </c>
      <c r="L222" t="str">
        <v>cdm_imp_firewood</v>
      </c>
      <c r="M222">
        <v>1</v>
      </c>
      <c r="N222" t="str">
        <v>Sub-Saharan Africa</v>
      </c>
      <c r="O222" t="str">
        <v>Ghana</v>
      </c>
      <c r="P222" t="str">
        <v>Ghana tot</v>
      </c>
      <c r="Q222">
        <v>3.8</v>
      </c>
      <c r="R222">
        <v>0.79800000000000004</v>
      </c>
      <c r="S222">
        <v>0</v>
      </c>
      <c r="T222">
        <v>0.33</v>
      </c>
      <c r="U222">
        <v>11635</v>
      </c>
      <c r="V222">
        <v>0</v>
      </c>
      <c r="W222">
        <v>59</v>
      </c>
      <c r="X222">
        <v>0</v>
      </c>
      <c r="Y222">
        <v>686465</v>
      </c>
      <c r="Z222">
        <v>1</v>
      </c>
      <c r="AA222">
        <v>0</v>
      </c>
      <c r="AB222">
        <v>0</v>
      </c>
      <c r="AC222">
        <v>0</v>
      </c>
      <c r="AD222">
        <v>0</v>
      </c>
      <c r="AE222">
        <v>0</v>
      </c>
      <c r="AF222">
        <v>0</v>
      </c>
      <c r="AG222">
        <v>0</v>
      </c>
      <c r="AH222">
        <v>0</v>
      </c>
      <c r="AI222">
        <v>0</v>
      </c>
      <c r="AJ222">
        <v>0</v>
      </c>
      <c r="AK222">
        <v>0</v>
      </c>
      <c r="AL222">
        <v>0</v>
      </c>
      <c r="AM222">
        <v>0</v>
      </c>
      <c r="AN222">
        <v>5.2054794520547949</v>
      </c>
      <c r="AO222">
        <v>0</v>
      </c>
      <c r="AP222">
        <v>0</v>
      </c>
      <c r="AQ222">
        <v>0</v>
      </c>
      <c r="AR222">
        <v>0</v>
      </c>
      <c r="AS222">
        <v>0</v>
      </c>
      <c r="AT222">
        <v>0</v>
      </c>
      <c r="AU222">
        <v>0</v>
      </c>
      <c r="AV222">
        <v>0</v>
      </c>
      <c r="AW222">
        <v>0</v>
      </c>
      <c r="AX222">
        <v>0</v>
      </c>
      <c r="AY222">
        <v>0</v>
      </c>
      <c r="AZ222">
        <v>0</v>
      </c>
      <c r="BA222">
        <v>0</v>
      </c>
      <c r="BB222">
        <v>0</v>
      </c>
      <c r="BC222">
        <v>0</v>
      </c>
      <c r="BD222">
        <v>0.1</v>
      </c>
      <c r="BE222">
        <v>0</v>
      </c>
      <c r="BF222">
        <v>0</v>
      </c>
      <c r="BG222">
        <v>0</v>
      </c>
      <c r="BH222">
        <v>0</v>
      </c>
      <c r="BI222">
        <v>0</v>
      </c>
      <c r="BJ222">
        <v>0</v>
      </c>
      <c r="BK222">
        <v>0</v>
      </c>
      <c r="BL222">
        <v>0</v>
      </c>
      <c r="BM222">
        <v>0</v>
      </c>
      <c r="BN222">
        <v>0</v>
      </c>
      <c r="BO222">
        <v>0</v>
      </c>
      <c r="BP222">
        <v>0</v>
      </c>
      <c r="BQ222">
        <v>0</v>
      </c>
      <c r="BR222">
        <v>2.9000000000000001E-2</v>
      </c>
      <c r="BS222">
        <v>0</v>
      </c>
      <c r="BT222">
        <v>0</v>
      </c>
      <c r="BU222">
        <v>0</v>
      </c>
      <c r="BV222">
        <v>0</v>
      </c>
      <c r="BW222">
        <v>0</v>
      </c>
      <c r="BX222">
        <v>63.7</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1</v>
      </c>
      <c r="FS222">
        <v>0</v>
      </c>
      <c r="FT222">
        <v>0</v>
      </c>
      <c r="FU222">
        <v>0</v>
      </c>
      <c r="FV222">
        <v>0</v>
      </c>
      <c r="FW222">
        <v>0</v>
      </c>
      <c r="FX222">
        <v>0</v>
      </c>
      <c r="FY222">
        <v>3.2478632478632474</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0.27800000000000002</v>
      </c>
      <c r="GV222">
        <v>0</v>
      </c>
      <c r="GW222">
        <v>0</v>
      </c>
      <c r="GX222">
        <v>0</v>
      </c>
      <c r="GY222">
        <v>0</v>
      </c>
      <c r="GZ222">
        <v>0</v>
      </c>
      <c r="HA222">
        <v>0</v>
      </c>
      <c r="HB222">
        <v>0</v>
      </c>
      <c r="HC222">
        <v>0</v>
      </c>
      <c r="HD222">
        <v>0</v>
      </c>
      <c r="HE222">
        <v>0</v>
      </c>
      <c r="HF222">
        <v>0</v>
      </c>
      <c r="HG222">
        <v>0</v>
      </c>
      <c r="HH222">
        <v>0</v>
      </c>
      <c r="HI222">
        <v>2.9000000000000001E-2</v>
      </c>
      <c r="HJ222">
        <v>0</v>
      </c>
      <c r="HK222">
        <v>0</v>
      </c>
      <c r="HL222">
        <v>0</v>
      </c>
      <c r="HM222">
        <v>0</v>
      </c>
      <c r="HN222">
        <v>0</v>
      </c>
      <c r="HO222">
        <v>63.7</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0.97770000000000001</v>
      </c>
      <c r="LJ222">
        <v>0.75749999999999995</v>
      </c>
      <c r="LK222">
        <v>0</v>
      </c>
      <c r="LL222">
        <v>0</v>
      </c>
      <c r="LM222">
        <v>1</v>
      </c>
      <c r="LN222">
        <v>0.95</v>
      </c>
      <c r="LO222">
        <v>0</v>
      </c>
      <c r="LP222">
        <v>1</v>
      </c>
      <c r="LQ222">
        <v>0.78</v>
      </c>
      <c r="LR222">
        <v>0</v>
      </c>
      <c r="LS222">
        <v>0.12619999999999998</v>
      </c>
      <c r="LT222">
        <v>0</v>
      </c>
    </row>
    <row r="223" spans="1:332">
      <c r="A223" t="str">
        <v>CDM AMS II.G</v>
      </c>
      <c r="B223" t="str">
        <v>AMS-II.G. ver. 10</v>
      </c>
      <c r="C223">
        <v>10576</v>
      </c>
      <c r="D223" t="str">
        <v>PoA 10576</v>
      </c>
      <c r="E223" t="str">
        <v>MR1</v>
      </c>
      <c r="F223" t="str">
        <v>Domestic (2020)</v>
      </c>
      <c r="G223">
        <v>6429</v>
      </c>
      <c r="H223" t="str">
        <v>charcoal</v>
      </c>
      <c r="I223">
        <v>6429</v>
      </c>
      <c r="J223">
        <v>0.26246172688303737</v>
      </c>
      <c r="K223">
        <v>0</v>
      </c>
      <c r="L223" t="str">
        <v>cdm_imp_charcoal</v>
      </c>
      <c r="M223">
        <v>1</v>
      </c>
      <c r="N223" t="str">
        <v>Sub-Saharan Africa</v>
      </c>
      <c r="O223" t="str">
        <v>Ghana</v>
      </c>
      <c r="P223" t="str">
        <v>Ghana tot</v>
      </c>
      <c r="Q223">
        <v>3.8</v>
      </c>
      <c r="R223">
        <v>0.79800000000000004</v>
      </c>
      <c r="S223">
        <v>0</v>
      </c>
      <c r="T223">
        <v>0.33</v>
      </c>
      <c r="U223">
        <v>24495</v>
      </c>
      <c r="V223">
        <v>0</v>
      </c>
      <c r="W223">
        <v>59</v>
      </c>
      <c r="X223">
        <v>0</v>
      </c>
      <c r="Y223">
        <v>1445205</v>
      </c>
      <c r="Z223">
        <v>0</v>
      </c>
      <c r="AA223">
        <v>1</v>
      </c>
      <c r="AB223">
        <v>0</v>
      </c>
      <c r="AC223">
        <v>0</v>
      </c>
      <c r="AD223">
        <v>0</v>
      </c>
      <c r="AE223">
        <v>0</v>
      </c>
      <c r="AF223">
        <v>0</v>
      </c>
      <c r="AG223">
        <v>0</v>
      </c>
      <c r="AH223">
        <v>0</v>
      </c>
      <c r="AI223">
        <v>0</v>
      </c>
      <c r="AJ223">
        <v>0</v>
      </c>
      <c r="AK223">
        <v>0</v>
      </c>
      <c r="AL223">
        <v>0</v>
      </c>
      <c r="AM223">
        <v>0</v>
      </c>
      <c r="AN223">
        <v>0</v>
      </c>
      <c r="AO223">
        <v>1.8739726027397261</v>
      </c>
      <c r="AP223">
        <v>0</v>
      </c>
      <c r="AQ223">
        <v>0</v>
      </c>
      <c r="AR223">
        <v>0</v>
      </c>
      <c r="AS223">
        <v>0</v>
      </c>
      <c r="AT223">
        <v>0</v>
      </c>
      <c r="AU223">
        <v>0</v>
      </c>
      <c r="AV223">
        <v>0</v>
      </c>
      <c r="AW223">
        <v>0</v>
      </c>
      <c r="AX223">
        <v>0</v>
      </c>
      <c r="AY223">
        <v>0</v>
      </c>
      <c r="AZ223">
        <v>0</v>
      </c>
      <c r="BA223">
        <v>0</v>
      </c>
      <c r="BB223">
        <v>0</v>
      </c>
      <c r="BC223">
        <v>0</v>
      </c>
      <c r="BD223">
        <v>0</v>
      </c>
      <c r="BE223">
        <v>0.2</v>
      </c>
      <c r="BF223">
        <v>0</v>
      </c>
      <c r="BG223">
        <v>0</v>
      </c>
      <c r="BH223">
        <v>0</v>
      </c>
      <c r="BI223">
        <v>0</v>
      </c>
      <c r="BJ223">
        <v>0</v>
      </c>
      <c r="BK223">
        <v>0</v>
      </c>
      <c r="BL223">
        <v>0</v>
      </c>
      <c r="BM223">
        <v>0</v>
      </c>
      <c r="BN223">
        <v>0</v>
      </c>
      <c r="BO223">
        <v>0</v>
      </c>
      <c r="BP223">
        <v>0</v>
      </c>
      <c r="BQ223">
        <v>0</v>
      </c>
      <c r="BR223">
        <v>0</v>
      </c>
      <c r="BS223">
        <v>2.9000000000000001E-2</v>
      </c>
      <c r="BT223">
        <v>0</v>
      </c>
      <c r="BU223">
        <v>0</v>
      </c>
      <c r="BV223">
        <v>0</v>
      </c>
      <c r="BW223">
        <v>0</v>
      </c>
      <c r="BX223">
        <v>0</v>
      </c>
      <c r="BY223">
        <v>63.7</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1</v>
      </c>
      <c r="FT223">
        <v>0</v>
      </c>
      <c r="FU223">
        <v>0</v>
      </c>
      <c r="FV223">
        <v>0</v>
      </c>
      <c r="FW223">
        <v>0</v>
      </c>
      <c r="FX223">
        <v>0</v>
      </c>
      <c r="FY223">
        <v>0</v>
      </c>
      <c r="FZ223">
        <v>1.171232876712329</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0.32</v>
      </c>
      <c r="GW223">
        <v>0</v>
      </c>
      <c r="GX223">
        <v>0</v>
      </c>
      <c r="GY223">
        <v>0</v>
      </c>
      <c r="GZ223">
        <v>0</v>
      </c>
      <c r="HA223">
        <v>0</v>
      </c>
      <c r="HB223">
        <v>0</v>
      </c>
      <c r="HC223">
        <v>0</v>
      </c>
      <c r="HD223">
        <v>0</v>
      </c>
      <c r="HE223">
        <v>0</v>
      </c>
      <c r="HF223">
        <v>0</v>
      </c>
      <c r="HG223">
        <v>0</v>
      </c>
      <c r="HH223">
        <v>0</v>
      </c>
      <c r="HI223">
        <v>0</v>
      </c>
      <c r="HJ223">
        <v>2.9000000000000001E-2</v>
      </c>
      <c r="HK223">
        <v>0</v>
      </c>
      <c r="HL223">
        <v>0</v>
      </c>
      <c r="HM223">
        <v>0</v>
      </c>
      <c r="HN223">
        <v>0</v>
      </c>
      <c r="HO223">
        <v>0</v>
      </c>
      <c r="HP223">
        <v>63.7</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0.97770000000000001</v>
      </c>
      <c r="LJ223">
        <v>0.89329999999999998</v>
      </c>
      <c r="LK223">
        <v>0</v>
      </c>
      <c r="LL223">
        <v>0</v>
      </c>
      <c r="LM223">
        <v>1</v>
      </c>
      <c r="LN223">
        <v>0.95</v>
      </c>
      <c r="LO223">
        <v>0</v>
      </c>
      <c r="LP223">
        <v>1</v>
      </c>
      <c r="LQ223">
        <v>0.78</v>
      </c>
      <c r="LR223">
        <v>0</v>
      </c>
      <c r="LS223">
        <v>0.12619999999999998</v>
      </c>
      <c r="LT223">
        <v>0</v>
      </c>
    </row>
    <row r="224" spans="1:332">
      <c r="A224" t="str">
        <v>CDM AMS II.G</v>
      </c>
      <c r="B224" t="str">
        <v>AMS-II.G. ver. 3</v>
      </c>
      <c r="C224">
        <v>5341</v>
      </c>
      <c r="D224" t="str">
        <v>PoA 5341 CPA10</v>
      </c>
      <c r="E224" t="str">
        <v>MR3</v>
      </c>
      <c r="F224" t="str">
        <v>Domestic (2020)</v>
      </c>
      <c r="G224">
        <v>807</v>
      </c>
      <c r="H224" t="str">
        <v>firewood</v>
      </c>
      <c r="I224">
        <v>807</v>
      </c>
      <c r="J224">
        <v>0.6691542288557214</v>
      </c>
      <c r="K224">
        <v>0</v>
      </c>
      <c r="L224" t="str">
        <v>cdm_imp_firewood</v>
      </c>
      <c r="M224">
        <v>1</v>
      </c>
      <c r="N224" t="str">
        <v>Sub-Saharan Africa</v>
      </c>
      <c r="O224" t="str">
        <v>Kenya</v>
      </c>
      <c r="P224" t="str">
        <v>Kenya tot</v>
      </c>
      <c r="Q224">
        <v>3.7</v>
      </c>
      <c r="R224">
        <v>0.92</v>
      </c>
      <c r="S224">
        <v>0</v>
      </c>
      <c r="T224">
        <v>0.3</v>
      </c>
      <c r="U224">
        <v>1206</v>
      </c>
      <c r="V224">
        <v>0</v>
      </c>
      <c r="W224">
        <v>275</v>
      </c>
      <c r="X224">
        <v>0</v>
      </c>
      <c r="Y224">
        <v>331650</v>
      </c>
      <c r="Z224">
        <v>1</v>
      </c>
      <c r="AA224">
        <v>0</v>
      </c>
      <c r="AB224">
        <v>0</v>
      </c>
      <c r="AC224">
        <v>0</v>
      </c>
      <c r="AD224">
        <v>0</v>
      </c>
      <c r="AE224">
        <v>0</v>
      </c>
      <c r="AF224">
        <v>0</v>
      </c>
      <c r="AG224">
        <v>0</v>
      </c>
      <c r="AH224">
        <v>0</v>
      </c>
      <c r="AI224">
        <v>0</v>
      </c>
      <c r="AJ224">
        <v>0</v>
      </c>
      <c r="AK224">
        <v>0</v>
      </c>
      <c r="AL224">
        <v>0</v>
      </c>
      <c r="AM224">
        <v>0</v>
      </c>
      <c r="AN224">
        <v>5.5178082191780815</v>
      </c>
      <c r="AO224">
        <v>0</v>
      </c>
      <c r="AP224">
        <v>0</v>
      </c>
      <c r="AQ224">
        <v>0</v>
      </c>
      <c r="AR224">
        <v>0</v>
      </c>
      <c r="AS224">
        <v>0</v>
      </c>
      <c r="AT224">
        <v>0</v>
      </c>
      <c r="AU224">
        <v>0</v>
      </c>
      <c r="AV224">
        <v>0</v>
      </c>
      <c r="AW224">
        <v>0</v>
      </c>
      <c r="AX224">
        <v>0</v>
      </c>
      <c r="AY224">
        <v>0</v>
      </c>
      <c r="AZ224">
        <v>0</v>
      </c>
      <c r="BA224">
        <v>0</v>
      </c>
      <c r="BB224">
        <v>0</v>
      </c>
      <c r="BC224">
        <v>0</v>
      </c>
      <c r="BD224">
        <v>0.1081</v>
      </c>
      <c r="BE224">
        <v>0</v>
      </c>
      <c r="BF224">
        <v>0</v>
      </c>
      <c r="BG224">
        <v>0</v>
      </c>
      <c r="BH224">
        <v>0</v>
      </c>
      <c r="BI224">
        <v>0</v>
      </c>
      <c r="BJ224">
        <v>0</v>
      </c>
      <c r="BK224">
        <v>0</v>
      </c>
      <c r="BL224">
        <v>0</v>
      </c>
      <c r="BM224">
        <v>0</v>
      </c>
      <c r="BN224">
        <v>0</v>
      </c>
      <c r="BO224">
        <v>0</v>
      </c>
      <c r="BP224">
        <v>0</v>
      </c>
      <c r="BQ224">
        <v>0</v>
      </c>
      <c r="BR224">
        <v>1.4999999999999999E-2</v>
      </c>
      <c r="BS224">
        <v>0</v>
      </c>
      <c r="BT224">
        <v>0</v>
      </c>
      <c r="BU224">
        <v>0</v>
      </c>
      <c r="BV224">
        <v>0</v>
      </c>
      <c r="BW224">
        <v>0</v>
      </c>
      <c r="BX224">
        <v>81.599999999999994</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1</v>
      </c>
      <c r="FS224">
        <v>0</v>
      </c>
      <c r="FT224">
        <v>0</v>
      </c>
      <c r="FU224">
        <v>0</v>
      </c>
      <c r="FV224">
        <v>0</v>
      </c>
      <c r="FW224">
        <v>0</v>
      </c>
      <c r="FX224">
        <v>0</v>
      </c>
      <c r="FY224">
        <v>3.1623931623931623</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0.2863</v>
      </c>
      <c r="GV224">
        <v>0</v>
      </c>
      <c r="GW224">
        <v>0</v>
      </c>
      <c r="GX224">
        <v>0</v>
      </c>
      <c r="GY224">
        <v>0</v>
      </c>
      <c r="GZ224">
        <v>0</v>
      </c>
      <c r="HA224">
        <v>0</v>
      </c>
      <c r="HB224">
        <v>0</v>
      </c>
      <c r="HC224">
        <v>0</v>
      </c>
      <c r="HD224">
        <v>0</v>
      </c>
      <c r="HE224">
        <v>0</v>
      </c>
      <c r="HF224">
        <v>0</v>
      </c>
      <c r="HG224">
        <v>0</v>
      </c>
      <c r="HH224">
        <v>0</v>
      </c>
      <c r="HI224">
        <v>1.4999999999999999E-2</v>
      </c>
      <c r="HJ224">
        <v>0</v>
      </c>
      <c r="HK224">
        <v>0</v>
      </c>
      <c r="HL224">
        <v>0</v>
      </c>
      <c r="HM224">
        <v>0</v>
      </c>
      <c r="HN224">
        <v>0</v>
      </c>
      <c r="HO224">
        <v>81.599999999999994</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0.94</v>
      </c>
      <c r="LJ224">
        <v>0.76981818181818173</v>
      </c>
      <c r="LK224">
        <v>0</v>
      </c>
      <c r="LL224">
        <v>0</v>
      </c>
      <c r="LM224">
        <v>1</v>
      </c>
      <c r="LN224">
        <v>0.95</v>
      </c>
      <c r="LO224">
        <v>0</v>
      </c>
      <c r="LP224">
        <v>1</v>
      </c>
      <c r="LQ224">
        <v>0.78</v>
      </c>
      <c r="LR224">
        <v>0</v>
      </c>
      <c r="LS224">
        <v>7.7375854630000004E-2</v>
      </c>
      <c r="LT224">
        <v>0</v>
      </c>
    </row>
    <row r="225" spans="1:332">
      <c r="A225" t="str">
        <v>CDM AMS II.G</v>
      </c>
      <c r="B225" t="str">
        <v>AMS-II.G. ver. 3</v>
      </c>
      <c r="C225">
        <v>5341</v>
      </c>
      <c r="D225" t="str">
        <v>PoA 5341 CPA10</v>
      </c>
      <c r="E225" t="str">
        <v>MR3</v>
      </c>
      <c r="F225" t="str">
        <v>Domestic (2020)</v>
      </c>
      <c r="G225">
        <v>26351</v>
      </c>
      <c r="H225" t="str">
        <v>charcoal</v>
      </c>
      <c r="I225">
        <v>26351</v>
      </c>
      <c r="J225">
        <v>1.9372886340244082</v>
      </c>
      <c r="K225">
        <v>0</v>
      </c>
      <c r="L225" t="str">
        <v>cdm_imp_charcoal</v>
      </c>
      <c r="M225">
        <v>1</v>
      </c>
      <c r="N225" t="str">
        <v>Sub-Saharan Africa</v>
      </c>
      <c r="O225" t="str">
        <v>Kenya</v>
      </c>
      <c r="P225" t="str">
        <v>Kenya tot</v>
      </c>
      <c r="Q225">
        <v>3.7</v>
      </c>
      <c r="R225">
        <v>0.92</v>
      </c>
      <c r="S225">
        <v>0</v>
      </c>
      <c r="T225">
        <v>0.3</v>
      </c>
      <c r="U225">
        <v>13602</v>
      </c>
      <c r="V225">
        <v>0</v>
      </c>
      <c r="W225">
        <v>275</v>
      </c>
      <c r="X225">
        <v>0</v>
      </c>
      <c r="Y225">
        <v>3740550</v>
      </c>
      <c r="Z225">
        <v>0</v>
      </c>
      <c r="AA225">
        <v>1</v>
      </c>
      <c r="AB225">
        <v>0</v>
      </c>
      <c r="AC225">
        <v>0</v>
      </c>
      <c r="AD225">
        <v>0</v>
      </c>
      <c r="AE225">
        <v>0</v>
      </c>
      <c r="AF225">
        <v>0</v>
      </c>
      <c r="AG225">
        <v>0</v>
      </c>
      <c r="AH225">
        <v>0</v>
      </c>
      <c r="AI225">
        <v>0</v>
      </c>
      <c r="AJ225">
        <v>0</v>
      </c>
      <c r="AK225">
        <v>0</v>
      </c>
      <c r="AL225">
        <v>0</v>
      </c>
      <c r="AM225">
        <v>0</v>
      </c>
      <c r="AN225">
        <v>0</v>
      </c>
      <c r="AO225">
        <v>2.126101694915254</v>
      </c>
      <c r="AP225">
        <v>0</v>
      </c>
      <c r="AQ225">
        <v>0</v>
      </c>
      <c r="AR225">
        <v>0</v>
      </c>
      <c r="AS225">
        <v>0</v>
      </c>
      <c r="AT225">
        <v>0</v>
      </c>
      <c r="AU225">
        <v>0</v>
      </c>
      <c r="AV225">
        <v>0</v>
      </c>
      <c r="AW225">
        <v>0</v>
      </c>
      <c r="AX225">
        <v>0</v>
      </c>
      <c r="AY225">
        <v>0</v>
      </c>
      <c r="AZ225">
        <v>0</v>
      </c>
      <c r="BA225">
        <v>0</v>
      </c>
      <c r="BB225">
        <v>0</v>
      </c>
      <c r="BC225">
        <v>0</v>
      </c>
      <c r="BD225">
        <v>0</v>
      </c>
      <c r="BE225">
        <v>0.12889999999999999</v>
      </c>
      <c r="BF225">
        <v>0</v>
      </c>
      <c r="BG225">
        <v>0</v>
      </c>
      <c r="BH225">
        <v>0</v>
      </c>
      <c r="BI225">
        <v>0</v>
      </c>
      <c r="BJ225">
        <v>0</v>
      </c>
      <c r="BK225">
        <v>0</v>
      </c>
      <c r="BL225">
        <v>0</v>
      </c>
      <c r="BM225">
        <v>0</v>
      </c>
      <c r="BN225">
        <v>0</v>
      </c>
      <c r="BO225">
        <v>0</v>
      </c>
      <c r="BP225">
        <v>0</v>
      </c>
      <c r="BQ225">
        <v>0</v>
      </c>
      <c r="BR225">
        <v>0</v>
      </c>
      <c r="BS225">
        <v>1.4999999999999999E-2</v>
      </c>
      <c r="BT225">
        <v>0</v>
      </c>
      <c r="BU225">
        <v>0</v>
      </c>
      <c r="BV225">
        <v>0</v>
      </c>
      <c r="BW225">
        <v>0</v>
      </c>
      <c r="BX225">
        <v>0</v>
      </c>
      <c r="BY225">
        <v>81.599999999999994</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1</v>
      </c>
      <c r="FT225">
        <v>0</v>
      </c>
      <c r="FU225">
        <v>0</v>
      </c>
      <c r="FV225">
        <v>0</v>
      </c>
      <c r="FW225">
        <v>0</v>
      </c>
      <c r="FX225">
        <v>0</v>
      </c>
      <c r="FY225">
        <v>0</v>
      </c>
      <c r="FZ225">
        <v>1.0140286877109392</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0.33119999999999999</v>
      </c>
      <c r="GW225">
        <v>0</v>
      </c>
      <c r="GX225">
        <v>0</v>
      </c>
      <c r="GY225">
        <v>0</v>
      </c>
      <c r="GZ225">
        <v>0</v>
      </c>
      <c r="HA225">
        <v>0</v>
      </c>
      <c r="HB225">
        <v>0</v>
      </c>
      <c r="HC225">
        <v>0</v>
      </c>
      <c r="HD225">
        <v>0</v>
      </c>
      <c r="HE225">
        <v>0</v>
      </c>
      <c r="HF225">
        <v>0</v>
      </c>
      <c r="HG225">
        <v>0</v>
      </c>
      <c r="HH225">
        <v>0</v>
      </c>
      <c r="HI225">
        <v>0</v>
      </c>
      <c r="HJ225">
        <v>1.4999999999999999E-2</v>
      </c>
      <c r="HK225">
        <v>0</v>
      </c>
      <c r="HL225">
        <v>0</v>
      </c>
      <c r="HM225">
        <v>0</v>
      </c>
      <c r="HN225">
        <v>0</v>
      </c>
      <c r="HO225">
        <v>0</v>
      </c>
      <c r="HP225">
        <v>81.599999999999994</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0.95499999999999996</v>
      </c>
      <c r="LJ225">
        <v>0.78309090909090906</v>
      </c>
      <c r="LK225">
        <v>0</v>
      </c>
      <c r="LL225">
        <v>0</v>
      </c>
      <c r="LM225">
        <v>1</v>
      </c>
      <c r="LN225">
        <v>0.95</v>
      </c>
      <c r="LO225">
        <v>0</v>
      </c>
      <c r="LP225">
        <v>1</v>
      </c>
      <c r="LQ225">
        <v>0.78</v>
      </c>
      <c r="LR225">
        <v>0</v>
      </c>
      <c r="LS225">
        <v>7.215419008E-2</v>
      </c>
      <c r="LT225">
        <v>0</v>
      </c>
    </row>
    <row r="226" spans="1:332">
      <c r="A226" t="str">
        <v>CDM AMS II.G</v>
      </c>
      <c r="B226" t="str">
        <v>AMS-II.G. ver. 3</v>
      </c>
      <c r="C226">
        <v>5341</v>
      </c>
      <c r="D226" t="str">
        <v>PoA 5341 CPA09</v>
      </c>
      <c r="E226" t="str">
        <v>MR3</v>
      </c>
      <c r="F226" t="str">
        <v>Domestic (2020)</v>
      </c>
      <c r="G226">
        <v>970</v>
      </c>
      <c r="H226" t="str">
        <v>firewood</v>
      </c>
      <c r="I226">
        <v>970</v>
      </c>
      <c r="J226">
        <v>0.85237258347978906</v>
      </c>
      <c r="K226">
        <v>0</v>
      </c>
      <c r="L226" t="str">
        <v>cdm_imp_firewood</v>
      </c>
      <c r="M226">
        <v>1</v>
      </c>
      <c r="N226" t="str">
        <v>Sub-Saharan Africa</v>
      </c>
      <c r="O226" t="str">
        <v>Kenya</v>
      </c>
      <c r="P226" t="str">
        <v>Kenya tot</v>
      </c>
      <c r="Q226">
        <v>3.7</v>
      </c>
      <c r="R226">
        <v>0.92</v>
      </c>
      <c r="S226">
        <v>0</v>
      </c>
      <c r="T226">
        <v>0.3</v>
      </c>
      <c r="U226">
        <v>1138</v>
      </c>
      <c r="V226">
        <v>0</v>
      </c>
      <c r="W226">
        <v>275</v>
      </c>
      <c r="X226">
        <v>0</v>
      </c>
      <c r="Y226">
        <v>312950</v>
      </c>
      <c r="Z226">
        <v>1</v>
      </c>
      <c r="AA226">
        <v>0</v>
      </c>
      <c r="AB226">
        <v>0</v>
      </c>
      <c r="AC226">
        <v>0</v>
      </c>
      <c r="AD226">
        <v>0</v>
      </c>
      <c r="AE226">
        <v>0</v>
      </c>
      <c r="AF226">
        <v>0</v>
      </c>
      <c r="AG226">
        <v>0</v>
      </c>
      <c r="AH226">
        <v>0</v>
      </c>
      <c r="AI226">
        <v>0</v>
      </c>
      <c r="AJ226">
        <v>0</v>
      </c>
      <c r="AK226">
        <v>0</v>
      </c>
      <c r="AL226">
        <v>0</v>
      </c>
      <c r="AM226">
        <v>0</v>
      </c>
      <c r="AN226">
        <v>5.5178082191780815</v>
      </c>
      <c r="AO226">
        <v>0</v>
      </c>
      <c r="AP226">
        <v>0</v>
      </c>
      <c r="AQ226">
        <v>0</v>
      </c>
      <c r="AR226">
        <v>0</v>
      </c>
      <c r="AS226">
        <v>0</v>
      </c>
      <c r="AT226">
        <v>0</v>
      </c>
      <c r="AU226">
        <v>0</v>
      </c>
      <c r="AV226">
        <v>0</v>
      </c>
      <c r="AW226">
        <v>0</v>
      </c>
      <c r="AX226">
        <v>0</v>
      </c>
      <c r="AY226">
        <v>0</v>
      </c>
      <c r="AZ226">
        <v>0</v>
      </c>
      <c r="BA226">
        <v>0</v>
      </c>
      <c r="BB226">
        <v>0</v>
      </c>
      <c r="BC226">
        <v>0</v>
      </c>
      <c r="BD226">
        <v>0.1081</v>
      </c>
      <c r="BE226">
        <v>0</v>
      </c>
      <c r="BF226">
        <v>0</v>
      </c>
      <c r="BG226">
        <v>0</v>
      </c>
      <c r="BH226">
        <v>0</v>
      </c>
      <c r="BI226">
        <v>0</v>
      </c>
      <c r="BJ226">
        <v>0</v>
      </c>
      <c r="BK226">
        <v>0</v>
      </c>
      <c r="BL226">
        <v>0</v>
      </c>
      <c r="BM226">
        <v>0</v>
      </c>
      <c r="BN226">
        <v>0</v>
      </c>
      <c r="BO226">
        <v>0</v>
      </c>
      <c r="BP226">
        <v>0</v>
      </c>
      <c r="BQ226">
        <v>0</v>
      </c>
      <c r="BR226">
        <v>1.4999999999999999E-2</v>
      </c>
      <c r="BS226">
        <v>0</v>
      </c>
      <c r="BT226">
        <v>0</v>
      </c>
      <c r="BU226">
        <v>0</v>
      </c>
      <c r="BV226">
        <v>0</v>
      </c>
      <c r="BW226">
        <v>0</v>
      </c>
      <c r="BX226">
        <v>81.599999999999994</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0</v>
      </c>
      <c r="FU226">
        <v>0</v>
      </c>
      <c r="FV226">
        <v>0</v>
      </c>
      <c r="FW226">
        <v>0</v>
      </c>
      <c r="FX226">
        <v>0</v>
      </c>
      <c r="FY226">
        <v>3.1623931623931623</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0.28539999999999999</v>
      </c>
      <c r="GV226">
        <v>0</v>
      </c>
      <c r="GW226">
        <v>0</v>
      </c>
      <c r="GX226">
        <v>0</v>
      </c>
      <c r="GY226">
        <v>0</v>
      </c>
      <c r="GZ226">
        <v>0</v>
      </c>
      <c r="HA226">
        <v>0</v>
      </c>
      <c r="HB226">
        <v>0</v>
      </c>
      <c r="HC226">
        <v>0</v>
      </c>
      <c r="HD226">
        <v>0</v>
      </c>
      <c r="HE226">
        <v>0</v>
      </c>
      <c r="HF226">
        <v>0</v>
      </c>
      <c r="HG226">
        <v>0</v>
      </c>
      <c r="HH226">
        <v>0</v>
      </c>
      <c r="HI226">
        <v>1.4999999999999999E-2</v>
      </c>
      <c r="HJ226">
        <v>0</v>
      </c>
      <c r="HK226">
        <v>0</v>
      </c>
      <c r="HL226">
        <v>0</v>
      </c>
      <c r="HM226">
        <v>0</v>
      </c>
      <c r="HN226">
        <v>0</v>
      </c>
      <c r="HO226">
        <v>81.599999999999994</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0.94</v>
      </c>
      <c r="LJ226">
        <v>0.96890909090909083</v>
      </c>
      <c r="LK226">
        <v>0</v>
      </c>
      <c r="LL226">
        <v>0</v>
      </c>
      <c r="LM226">
        <v>1</v>
      </c>
      <c r="LN226">
        <v>0.95</v>
      </c>
      <c r="LO226">
        <v>0</v>
      </c>
      <c r="LP226">
        <v>1</v>
      </c>
      <c r="LQ226">
        <v>0.78</v>
      </c>
      <c r="LR226">
        <v>0</v>
      </c>
      <c r="LS226">
        <v>7.7375854630000004E-2</v>
      </c>
      <c r="LT226">
        <v>0</v>
      </c>
    </row>
    <row r="227" spans="1:332">
      <c r="A227" t="str">
        <v>CDM AMS II.G</v>
      </c>
      <c r="B227" t="str">
        <v>AMS-II.G. ver. 3</v>
      </c>
      <c r="C227">
        <v>5341</v>
      </c>
      <c r="D227" t="str">
        <v>PoA 5341 CPA09</v>
      </c>
      <c r="E227" t="str">
        <v>MR3</v>
      </c>
      <c r="F227" t="str">
        <v>Domestic (2020)</v>
      </c>
      <c r="G227">
        <v>33532</v>
      </c>
      <c r="H227" t="str">
        <v>charcoal</v>
      </c>
      <c r="I227">
        <v>33532</v>
      </c>
      <c r="J227">
        <v>2.4549381360275278</v>
      </c>
      <c r="K227">
        <v>0</v>
      </c>
      <c r="L227" t="str">
        <v>cdm_imp_charcoal</v>
      </c>
      <c r="M227">
        <v>1</v>
      </c>
      <c r="N227" t="str">
        <v>Sub-Saharan Africa</v>
      </c>
      <c r="O227" t="str">
        <v>Kenya</v>
      </c>
      <c r="P227" t="str">
        <v>Kenya tot</v>
      </c>
      <c r="Q227">
        <v>3.7</v>
      </c>
      <c r="R227">
        <v>0.92</v>
      </c>
      <c r="S227">
        <v>0</v>
      </c>
      <c r="T227">
        <v>0.3</v>
      </c>
      <c r="U227">
        <v>13659</v>
      </c>
      <c r="V227">
        <v>0</v>
      </c>
      <c r="W227">
        <v>275</v>
      </c>
      <c r="X227">
        <v>0</v>
      </c>
      <c r="Y227">
        <v>3756225</v>
      </c>
      <c r="Z227">
        <v>0</v>
      </c>
      <c r="AA227">
        <v>1</v>
      </c>
      <c r="AB227">
        <v>0</v>
      </c>
      <c r="AC227">
        <v>0</v>
      </c>
      <c r="AD227">
        <v>0</v>
      </c>
      <c r="AE227">
        <v>0</v>
      </c>
      <c r="AF227">
        <v>0</v>
      </c>
      <c r="AG227">
        <v>0</v>
      </c>
      <c r="AH227">
        <v>0</v>
      </c>
      <c r="AI227">
        <v>0</v>
      </c>
      <c r="AJ227">
        <v>0</v>
      </c>
      <c r="AK227">
        <v>0</v>
      </c>
      <c r="AL227">
        <v>0</v>
      </c>
      <c r="AM227">
        <v>0</v>
      </c>
      <c r="AN227">
        <v>0</v>
      </c>
      <c r="AO227">
        <v>2.126101694915254</v>
      </c>
      <c r="AP227">
        <v>0</v>
      </c>
      <c r="AQ227">
        <v>0</v>
      </c>
      <c r="AR227">
        <v>0</v>
      </c>
      <c r="AS227">
        <v>0</v>
      </c>
      <c r="AT227">
        <v>0</v>
      </c>
      <c r="AU227">
        <v>0</v>
      </c>
      <c r="AV227">
        <v>0</v>
      </c>
      <c r="AW227">
        <v>0</v>
      </c>
      <c r="AX227">
        <v>0</v>
      </c>
      <c r="AY227">
        <v>0</v>
      </c>
      <c r="AZ227">
        <v>0</v>
      </c>
      <c r="BA227">
        <v>0</v>
      </c>
      <c r="BB227">
        <v>0</v>
      </c>
      <c r="BC227">
        <v>0</v>
      </c>
      <c r="BD227">
        <v>0</v>
      </c>
      <c r="BE227">
        <v>0.12889999999999999</v>
      </c>
      <c r="BF227">
        <v>0</v>
      </c>
      <c r="BG227">
        <v>0</v>
      </c>
      <c r="BH227">
        <v>0</v>
      </c>
      <c r="BI227">
        <v>0</v>
      </c>
      <c r="BJ227">
        <v>0</v>
      </c>
      <c r="BK227">
        <v>0</v>
      </c>
      <c r="BL227">
        <v>0</v>
      </c>
      <c r="BM227">
        <v>0</v>
      </c>
      <c r="BN227">
        <v>0</v>
      </c>
      <c r="BO227">
        <v>0</v>
      </c>
      <c r="BP227">
        <v>0</v>
      </c>
      <c r="BQ227">
        <v>0</v>
      </c>
      <c r="BR227">
        <v>0</v>
      </c>
      <c r="BS227">
        <v>1.4999999999999999E-2</v>
      </c>
      <c r="BT227">
        <v>0</v>
      </c>
      <c r="BU227">
        <v>0</v>
      </c>
      <c r="BV227">
        <v>0</v>
      </c>
      <c r="BW227">
        <v>0</v>
      </c>
      <c r="BX227">
        <v>0</v>
      </c>
      <c r="BY227">
        <v>81.599999999999994</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1</v>
      </c>
      <c r="FT227">
        <v>0</v>
      </c>
      <c r="FU227">
        <v>0</v>
      </c>
      <c r="FV227">
        <v>0</v>
      </c>
      <c r="FW227">
        <v>0</v>
      </c>
      <c r="FX227">
        <v>0</v>
      </c>
      <c r="FY227">
        <v>0</v>
      </c>
      <c r="FZ227">
        <v>1.0103679343257013</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0.33239999999999997</v>
      </c>
      <c r="GW227">
        <v>0</v>
      </c>
      <c r="GX227">
        <v>0</v>
      </c>
      <c r="GY227">
        <v>0</v>
      </c>
      <c r="GZ227">
        <v>0</v>
      </c>
      <c r="HA227">
        <v>0</v>
      </c>
      <c r="HB227">
        <v>0</v>
      </c>
      <c r="HC227">
        <v>0</v>
      </c>
      <c r="HD227">
        <v>0</v>
      </c>
      <c r="HE227">
        <v>0</v>
      </c>
      <c r="HF227">
        <v>0</v>
      </c>
      <c r="HG227">
        <v>0</v>
      </c>
      <c r="HH227">
        <v>0</v>
      </c>
      <c r="HI227">
        <v>0</v>
      </c>
      <c r="HJ227">
        <v>1.4999999999999999E-2</v>
      </c>
      <c r="HK227">
        <v>0</v>
      </c>
      <c r="HL227">
        <v>0</v>
      </c>
      <c r="HM227">
        <v>0</v>
      </c>
      <c r="HN227">
        <v>0</v>
      </c>
      <c r="HO227">
        <v>0</v>
      </c>
      <c r="HP227">
        <v>81.599999999999994</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0.95499999999999996</v>
      </c>
      <c r="LJ227">
        <v>0.98218181818181827</v>
      </c>
      <c r="LK227">
        <v>0</v>
      </c>
      <c r="LL227">
        <v>0</v>
      </c>
      <c r="LM227">
        <v>1</v>
      </c>
      <c r="LN227">
        <v>0.95</v>
      </c>
      <c r="LO227">
        <v>0</v>
      </c>
      <c r="LP227">
        <v>1</v>
      </c>
      <c r="LQ227">
        <v>0.78</v>
      </c>
      <c r="LR227">
        <v>0</v>
      </c>
      <c r="LS227">
        <v>7.215419008E-2</v>
      </c>
      <c r="LT227">
        <v>0</v>
      </c>
    </row>
    <row r="228" spans="1:332">
      <c r="A228" t="str">
        <v>CDM AMS II.G</v>
      </c>
      <c r="B228" t="str">
        <v>AMS-II.G. ver. 3</v>
      </c>
      <c r="C228">
        <v>5341</v>
      </c>
      <c r="D228" t="str">
        <v>PoA 5341 CPA8</v>
      </c>
      <c r="E228" t="str">
        <v>MR3</v>
      </c>
      <c r="F228" t="str">
        <v>Domestic (2020)</v>
      </c>
      <c r="G228">
        <v>977</v>
      </c>
      <c r="H228" t="str">
        <v>firewood</v>
      </c>
      <c r="I228">
        <v>977</v>
      </c>
      <c r="J228">
        <v>0.8707664884135472</v>
      </c>
      <c r="K228">
        <v>0</v>
      </c>
      <c r="L228" t="str">
        <v>cdm_imp_firewood</v>
      </c>
      <c r="M228">
        <v>1</v>
      </c>
      <c r="N228" t="str">
        <v>Sub-Saharan Africa</v>
      </c>
      <c r="O228" t="str">
        <v>Kenya</v>
      </c>
      <c r="P228" t="str">
        <v>Kenya tot</v>
      </c>
      <c r="Q228">
        <v>3.7</v>
      </c>
      <c r="R228">
        <v>0.92</v>
      </c>
      <c r="S228">
        <v>0</v>
      </c>
      <c r="T228">
        <v>0.3</v>
      </c>
      <c r="U228">
        <v>1122</v>
      </c>
      <c r="V228">
        <v>0</v>
      </c>
      <c r="W228">
        <v>275</v>
      </c>
      <c r="X228">
        <v>0</v>
      </c>
      <c r="Y228">
        <v>308550</v>
      </c>
      <c r="Z228">
        <v>1</v>
      </c>
      <c r="AA228">
        <v>0</v>
      </c>
      <c r="AB228">
        <v>0</v>
      </c>
      <c r="AC228">
        <v>0</v>
      </c>
      <c r="AD228">
        <v>0</v>
      </c>
      <c r="AE228">
        <v>0</v>
      </c>
      <c r="AF228">
        <v>0</v>
      </c>
      <c r="AG228">
        <v>0</v>
      </c>
      <c r="AH228">
        <v>0</v>
      </c>
      <c r="AI228">
        <v>0</v>
      </c>
      <c r="AJ228">
        <v>0</v>
      </c>
      <c r="AK228">
        <v>0</v>
      </c>
      <c r="AL228">
        <v>0</v>
      </c>
      <c r="AM228">
        <v>0</v>
      </c>
      <c r="AN228">
        <v>5.5178082191780815</v>
      </c>
      <c r="AO228">
        <v>0</v>
      </c>
      <c r="AP228">
        <v>0</v>
      </c>
      <c r="AQ228">
        <v>0</v>
      </c>
      <c r="AR228">
        <v>0</v>
      </c>
      <c r="AS228">
        <v>0</v>
      </c>
      <c r="AT228">
        <v>0</v>
      </c>
      <c r="AU228">
        <v>0</v>
      </c>
      <c r="AV228">
        <v>0</v>
      </c>
      <c r="AW228">
        <v>0</v>
      </c>
      <c r="AX228">
        <v>0</v>
      </c>
      <c r="AY228">
        <v>0</v>
      </c>
      <c r="AZ228">
        <v>0</v>
      </c>
      <c r="BA228">
        <v>0</v>
      </c>
      <c r="BB228">
        <v>0</v>
      </c>
      <c r="BC228">
        <v>0</v>
      </c>
      <c r="BD228">
        <v>0.1081</v>
      </c>
      <c r="BE228">
        <v>0</v>
      </c>
      <c r="BF228">
        <v>0</v>
      </c>
      <c r="BG228">
        <v>0</v>
      </c>
      <c r="BH228">
        <v>0</v>
      </c>
      <c r="BI228">
        <v>0</v>
      </c>
      <c r="BJ228">
        <v>0</v>
      </c>
      <c r="BK228">
        <v>0</v>
      </c>
      <c r="BL228">
        <v>0</v>
      </c>
      <c r="BM228">
        <v>0</v>
      </c>
      <c r="BN228">
        <v>0</v>
      </c>
      <c r="BO228">
        <v>0</v>
      </c>
      <c r="BP228">
        <v>0</v>
      </c>
      <c r="BQ228">
        <v>0</v>
      </c>
      <c r="BR228">
        <v>1.4999999999999999E-2</v>
      </c>
      <c r="BS228">
        <v>0</v>
      </c>
      <c r="BT228">
        <v>0</v>
      </c>
      <c r="BU228">
        <v>0</v>
      </c>
      <c r="BV228">
        <v>0</v>
      </c>
      <c r="BW228">
        <v>0</v>
      </c>
      <c r="BX228">
        <v>81.599999999999994</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1</v>
      </c>
      <c r="FS228">
        <v>0</v>
      </c>
      <c r="FT228">
        <v>0</v>
      </c>
      <c r="FU228">
        <v>0</v>
      </c>
      <c r="FV228">
        <v>0</v>
      </c>
      <c r="FW228">
        <v>0</v>
      </c>
      <c r="FX228">
        <v>0</v>
      </c>
      <c r="FY228">
        <v>3.1623931623931623</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0.2848</v>
      </c>
      <c r="GV228">
        <v>0</v>
      </c>
      <c r="GW228">
        <v>0</v>
      </c>
      <c r="GX228">
        <v>0</v>
      </c>
      <c r="GY228">
        <v>0</v>
      </c>
      <c r="GZ228">
        <v>0</v>
      </c>
      <c r="HA228">
        <v>0</v>
      </c>
      <c r="HB228">
        <v>0</v>
      </c>
      <c r="HC228">
        <v>0</v>
      </c>
      <c r="HD228">
        <v>0</v>
      </c>
      <c r="HE228">
        <v>0</v>
      </c>
      <c r="HF228">
        <v>0</v>
      </c>
      <c r="HG228">
        <v>0</v>
      </c>
      <c r="HH228">
        <v>0</v>
      </c>
      <c r="HI228">
        <v>1.4999999999999999E-2</v>
      </c>
      <c r="HJ228">
        <v>0</v>
      </c>
      <c r="HK228">
        <v>0</v>
      </c>
      <c r="HL228">
        <v>0</v>
      </c>
      <c r="HM228">
        <v>0</v>
      </c>
      <c r="HN228">
        <v>0</v>
      </c>
      <c r="HO228">
        <v>81.599999999999994</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0.94</v>
      </c>
      <c r="LJ228">
        <v>0.99545454545454548</v>
      </c>
      <c r="LK228">
        <v>0</v>
      </c>
      <c r="LL228">
        <v>0</v>
      </c>
      <c r="LM228">
        <v>1</v>
      </c>
      <c r="LN228">
        <v>0.95</v>
      </c>
      <c r="LO228">
        <v>0</v>
      </c>
      <c r="LP228">
        <v>1</v>
      </c>
      <c r="LQ228">
        <v>0.78</v>
      </c>
      <c r="LR228">
        <v>0</v>
      </c>
      <c r="LS228">
        <v>7.7375854630000004E-2</v>
      </c>
      <c r="LT228">
        <v>0</v>
      </c>
    </row>
    <row r="229" spans="1:332">
      <c r="A229" t="str">
        <v>CDM AMS II.G</v>
      </c>
      <c r="B229" t="str">
        <v>AMS-II.G. ver. 3</v>
      </c>
      <c r="C229">
        <v>5341</v>
      </c>
      <c r="D229" t="str">
        <v>PoA 5341 CPA8</v>
      </c>
      <c r="E229" t="str">
        <v>MR3</v>
      </c>
      <c r="F229" t="str">
        <v>Domestic (2020)</v>
      </c>
      <c r="G229">
        <v>33772</v>
      </c>
      <c r="H229" t="str">
        <v>charcoal</v>
      </c>
      <c r="I229">
        <v>33772</v>
      </c>
      <c r="J229">
        <v>2.4784969910465287</v>
      </c>
      <c r="K229">
        <v>0</v>
      </c>
      <c r="L229" t="str">
        <v>cdm_imp_charcoal</v>
      </c>
      <c r="M229">
        <v>1</v>
      </c>
      <c r="N229" t="str">
        <v>Sub-Saharan Africa</v>
      </c>
      <c r="O229" t="str">
        <v>Kenya</v>
      </c>
      <c r="P229" t="str">
        <v>Kenya tot</v>
      </c>
      <c r="Q229">
        <v>3.7</v>
      </c>
      <c r="R229">
        <v>0.92</v>
      </c>
      <c r="S229">
        <v>0</v>
      </c>
      <c r="T229">
        <v>0.3</v>
      </c>
      <c r="U229">
        <v>13626</v>
      </c>
      <c r="V229">
        <v>0</v>
      </c>
      <c r="W229">
        <v>275</v>
      </c>
      <c r="X229">
        <v>0</v>
      </c>
      <c r="Y229">
        <v>3747150</v>
      </c>
      <c r="Z229">
        <v>0</v>
      </c>
      <c r="AA229">
        <v>1</v>
      </c>
      <c r="AB229">
        <v>0</v>
      </c>
      <c r="AC229">
        <v>0</v>
      </c>
      <c r="AD229">
        <v>0</v>
      </c>
      <c r="AE229">
        <v>0</v>
      </c>
      <c r="AF229">
        <v>0</v>
      </c>
      <c r="AG229">
        <v>0</v>
      </c>
      <c r="AH229">
        <v>0</v>
      </c>
      <c r="AI229">
        <v>0</v>
      </c>
      <c r="AJ229">
        <v>0</v>
      </c>
      <c r="AK229">
        <v>0</v>
      </c>
      <c r="AL229">
        <v>0</v>
      </c>
      <c r="AM229">
        <v>0</v>
      </c>
      <c r="AN229">
        <v>0</v>
      </c>
      <c r="AO229">
        <v>2.126101694915254</v>
      </c>
      <c r="AP229">
        <v>0</v>
      </c>
      <c r="AQ229">
        <v>0</v>
      </c>
      <c r="AR229">
        <v>0</v>
      </c>
      <c r="AS229">
        <v>0</v>
      </c>
      <c r="AT229">
        <v>0</v>
      </c>
      <c r="AU229">
        <v>0</v>
      </c>
      <c r="AV229">
        <v>0</v>
      </c>
      <c r="AW229">
        <v>0</v>
      </c>
      <c r="AX229">
        <v>0</v>
      </c>
      <c r="AY229">
        <v>0</v>
      </c>
      <c r="AZ229">
        <v>0</v>
      </c>
      <c r="BA229">
        <v>0</v>
      </c>
      <c r="BB229">
        <v>0</v>
      </c>
      <c r="BC229">
        <v>0</v>
      </c>
      <c r="BD229">
        <v>0</v>
      </c>
      <c r="BE229">
        <v>0.12889999999999999</v>
      </c>
      <c r="BF229">
        <v>0</v>
      </c>
      <c r="BG229">
        <v>0</v>
      </c>
      <c r="BH229">
        <v>0</v>
      </c>
      <c r="BI229">
        <v>0</v>
      </c>
      <c r="BJ229">
        <v>0</v>
      </c>
      <c r="BK229">
        <v>0</v>
      </c>
      <c r="BL229">
        <v>0</v>
      </c>
      <c r="BM229">
        <v>0</v>
      </c>
      <c r="BN229">
        <v>0</v>
      </c>
      <c r="BO229">
        <v>0</v>
      </c>
      <c r="BP229">
        <v>0</v>
      </c>
      <c r="BQ229">
        <v>0</v>
      </c>
      <c r="BR229">
        <v>0</v>
      </c>
      <c r="BS229">
        <v>1.4999999999999999E-2</v>
      </c>
      <c r="BT229">
        <v>0</v>
      </c>
      <c r="BU229">
        <v>0</v>
      </c>
      <c r="BV229">
        <v>0</v>
      </c>
      <c r="BW229">
        <v>0</v>
      </c>
      <c r="BX229">
        <v>0</v>
      </c>
      <c r="BY229">
        <v>81.599999999999994</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1</v>
      </c>
      <c r="FT229">
        <v>0</v>
      </c>
      <c r="FU229">
        <v>0</v>
      </c>
      <c r="FV229">
        <v>0</v>
      </c>
      <c r="FW229">
        <v>0</v>
      </c>
      <c r="FX229">
        <v>0</v>
      </c>
      <c r="FY229">
        <v>0</v>
      </c>
      <c r="FZ229">
        <v>1.063050847457627</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0.33529999999999999</v>
      </c>
      <c r="GW229">
        <v>0</v>
      </c>
      <c r="GX229">
        <v>0</v>
      </c>
      <c r="GY229">
        <v>0</v>
      </c>
      <c r="GZ229">
        <v>0</v>
      </c>
      <c r="HA229">
        <v>0</v>
      </c>
      <c r="HB229">
        <v>0</v>
      </c>
      <c r="HC229">
        <v>0</v>
      </c>
      <c r="HD229">
        <v>0</v>
      </c>
      <c r="HE229">
        <v>0</v>
      </c>
      <c r="HF229">
        <v>0</v>
      </c>
      <c r="HG229">
        <v>0</v>
      </c>
      <c r="HH229">
        <v>0</v>
      </c>
      <c r="HI229">
        <v>0</v>
      </c>
      <c r="HJ229">
        <v>1.4999999999999999E-2</v>
      </c>
      <c r="HK229">
        <v>0</v>
      </c>
      <c r="HL229">
        <v>0</v>
      </c>
      <c r="HM229">
        <v>0</v>
      </c>
      <c r="HN229">
        <v>0</v>
      </c>
      <c r="HO229">
        <v>0</v>
      </c>
      <c r="HP229">
        <v>81.599999999999994</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0.95499999999999996</v>
      </c>
      <c r="LJ229">
        <v>0.98218181818181827</v>
      </c>
      <c r="LK229">
        <v>0</v>
      </c>
      <c r="LL229">
        <v>0</v>
      </c>
      <c r="LM229">
        <v>1</v>
      </c>
      <c r="LN229">
        <v>0.95</v>
      </c>
      <c r="LO229">
        <v>0</v>
      </c>
      <c r="LP229">
        <v>1</v>
      </c>
      <c r="LQ229">
        <v>0.78</v>
      </c>
      <c r="LR229">
        <v>0</v>
      </c>
      <c r="LS229">
        <v>7.215419008E-2</v>
      </c>
      <c r="LT229">
        <v>0</v>
      </c>
    </row>
    <row r="230" spans="1:332">
      <c r="A230" t="str">
        <v>CDM AMS II.G</v>
      </c>
      <c r="B230" t="str">
        <v>AMS-II.G. ver. 3</v>
      </c>
      <c r="C230">
        <v>5342</v>
      </c>
      <c r="D230" t="str">
        <v>PoA 5342 CPA12</v>
      </c>
      <c r="E230" t="str">
        <v>MR3</v>
      </c>
      <c r="F230" t="str">
        <v>Domestic (2020)</v>
      </c>
      <c r="G230">
        <v>1045</v>
      </c>
      <c r="H230" t="str">
        <v>firewood</v>
      </c>
      <c r="I230">
        <v>1045</v>
      </c>
      <c r="J230">
        <v>2.4302325581395348</v>
      </c>
      <c r="K230">
        <v>0</v>
      </c>
      <c r="L230" t="str">
        <v>cdm_imp_firewood</v>
      </c>
      <c r="M230">
        <v>1</v>
      </c>
      <c r="N230" t="str">
        <v>Sub-Saharan Africa</v>
      </c>
      <c r="O230" t="str">
        <v>Nigeria</v>
      </c>
      <c r="P230" t="str">
        <v>Nigeria tot</v>
      </c>
      <c r="Q230">
        <v>4.7</v>
      </c>
      <c r="R230">
        <v>0.93</v>
      </c>
      <c r="S230">
        <v>0</v>
      </c>
      <c r="T230">
        <v>0.39</v>
      </c>
      <c r="U230">
        <v>430</v>
      </c>
      <c r="V230">
        <v>0</v>
      </c>
      <c r="W230">
        <v>275</v>
      </c>
      <c r="X230">
        <v>0</v>
      </c>
      <c r="Y230">
        <v>118250</v>
      </c>
      <c r="Z230">
        <v>1</v>
      </c>
      <c r="AA230">
        <v>0</v>
      </c>
      <c r="AB230">
        <v>0</v>
      </c>
      <c r="AC230">
        <v>0</v>
      </c>
      <c r="AD230">
        <v>0</v>
      </c>
      <c r="AE230">
        <v>0</v>
      </c>
      <c r="AF230">
        <v>0</v>
      </c>
      <c r="AG230">
        <v>0</v>
      </c>
      <c r="AH230">
        <v>0</v>
      </c>
      <c r="AI230">
        <v>0</v>
      </c>
      <c r="AJ230">
        <v>0</v>
      </c>
      <c r="AK230">
        <v>0</v>
      </c>
      <c r="AL230">
        <v>0</v>
      </c>
      <c r="AM230">
        <v>0</v>
      </c>
      <c r="AN230">
        <v>8.0341880341880341</v>
      </c>
      <c r="AO230">
        <v>0</v>
      </c>
      <c r="AP230">
        <v>0</v>
      </c>
      <c r="AQ230">
        <v>0</v>
      </c>
      <c r="AR230">
        <v>0</v>
      </c>
      <c r="AS230">
        <v>0</v>
      </c>
      <c r="AT230">
        <v>0</v>
      </c>
      <c r="AU230">
        <v>0</v>
      </c>
      <c r="AV230">
        <v>0</v>
      </c>
      <c r="AW230">
        <v>0</v>
      </c>
      <c r="AX230">
        <v>0</v>
      </c>
      <c r="AY230">
        <v>0</v>
      </c>
      <c r="AZ230">
        <v>0</v>
      </c>
      <c r="BA230">
        <v>0</v>
      </c>
      <c r="BB230">
        <v>0</v>
      </c>
      <c r="BC230">
        <v>0</v>
      </c>
      <c r="BD230">
        <v>0.106</v>
      </c>
      <c r="BE230">
        <v>0</v>
      </c>
      <c r="BF230">
        <v>0</v>
      </c>
      <c r="BG230">
        <v>0</v>
      </c>
      <c r="BH230">
        <v>0</v>
      </c>
      <c r="BI230">
        <v>0</v>
      </c>
      <c r="BJ230">
        <v>0</v>
      </c>
      <c r="BK230">
        <v>0</v>
      </c>
      <c r="BL230">
        <v>0</v>
      </c>
      <c r="BM230">
        <v>0</v>
      </c>
      <c r="BN230">
        <v>0</v>
      </c>
      <c r="BO230">
        <v>0</v>
      </c>
      <c r="BP230">
        <v>0</v>
      </c>
      <c r="BQ230">
        <v>0</v>
      </c>
      <c r="BR230">
        <v>1.4999999999999999E-2</v>
      </c>
      <c r="BS230">
        <v>0</v>
      </c>
      <c r="BT230">
        <v>0</v>
      </c>
      <c r="BU230">
        <v>0</v>
      </c>
      <c r="BV230">
        <v>0</v>
      </c>
      <c r="BW230">
        <v>0</v>
      </c>
      <c r="BX230">
        <v>81.599999999999994</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1</v>
      </c>
      <c r="FS230">
        <v>0</v>
      </c>
      <c r="FT230">
        <v>0</v>
      </c>
      <c r="FU230">
        <v>0</v>
      </c>
      <c r="FV230">
        <v>0</v>
      </c>
      <c r="FW230">
        <v>0</v>
      </c>
      <c r="FX230">
        <v>0</v>
      </c>
      <c r="FY230">
        <v>5.0890482829996122</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0.28589999999999999</v>
      </c>
      <c r="GV230">
        <v>0</v>
      </c>
      <c r="GW230">
        <v>0</v>
      </c>
      <c r="GX230">
        <v>0</v>
      </c>
      <c r="GY230">
        <v>0</v>
      </c>
      <c r="GZ230">
        <v>0</v>
      </c>
      <c r="HA230">
        <v>0</v>
      </c>
      <c r="HB230">
        <v>0</v>
      </c>
      <c r="HC230">
        <v>0</v>
      </c>
      <c r="HD230">
        <v>0</v>
      </c>
      <c r="HE230">
        <v>0</v>
      </c>
      <c r="HF230">
        <v>0</v>
      </c>
      <c r="HG230">
        <v>0</v>
      </c>
      <c r="HH230">
        <v>0</v>
      </c>
      <c r="HI230">
        <v>1.4999999999999999E-2</v>
      </c>
      <c r="HJ230">
        <v>0</v>
      </c>
      <c r="HK230">
        <v>0</v>
      </c>
      <c r="HL230">
        <v>0</v>
      </c>
      <c r="HM230">
        <v>0</v>
      </c>
      <c r="HN230">
        <v>0</v>
      </c>
      <c r="HO230">
        <v>81.599999999999994</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0.98199999999999998</v>
      </c>
      <c r="LJ230">
        <v>0.99545454545454548</v>
      </c>
      <c r="LK230">
        <v>0</v>
      </c>
      <c r="LL230">
        <v>0</v>
      </c>
      <c r="LM230">
        <v>1</v>
      </c>
      <c r="LN230">
        <v>0.95</v>
      </c>
      <c r="LO230">
        <v>0</v>
      </c>
      <c r="LP230">
        <v>1</v>
      </c>
      <c r="LQ230">
        <v>0.78</v>
      </c>
      <c r="LR230">
        <v>0</v>
      </c>
      <c r="LS230">
        <v>3.3000000000000002E-2</v>
      </c>
      <c r="LT230">
        <v>0</v>
      </c>
    </row>
    <row r="231" spans="1:332">
      <c r="A231" t="str">
        <v>CDM AMS II.G</v>
      </c>
      <c r="B231" t="str">
        <v>AMS-II.G. ver. 3</v>
      </c>
      <c r="C231">
        <v>5342</v>
      </c>
      <c r="D231" t="str">
        <v>PoA 5342 CPA12</v>
      </c>
      <c r="E231" t="str">
        <v>MR3</v>
      </c>
      <c r="F231" t="str">
        <v>Domestic (2020)</v>
      </c>
      <c r="G231">
        <v>21281</v>
      </c>
      <c r="H231" t="str">
        <v>charcoal</v>
      </c>
      <c r="I231">
        <v>21281</v>
      </c>
      <c r="J231">
        <v>2.3857623318385652</v>
      </c>
      <c r="K231">
        <v>0</v>
      </c>
      <c r="L231" t="str">
        <v>cdm_imp_charcoal</v>
      </c>
      <c r="M231">
        <v>1</v>
      </c>
      <c r="N231" t="str">
        <v>Sub-Saharan Africa</v>
      </c>
      <c r="O231" t="str">
        <v>Nigeria</v>
      </c>
      <c r="P231" t="str">
        <v>Nigeria tot</v>
      </c>
      <c r="Q231">
        <v>4.7</v>
      </c>
      <c r="R231">
        <v>0.93</v>
      </c>
      <c r="S231">
        <v>0</v>
      </c>
      <c r="T231">
        <v>0.39</v>
      </c>
      <c r="U231">
        <v>8920</v>
      </c>
      <c r="V231">
        <v>0</v>
      </c>
      <c r="W231">
        <v>275</v>
      </c>
      <c r="X231">
        <v>0</v>
      </c>
      <c r="Y231">
        <v>2453000</v>
      </c>
      <c r="Z231">
        <v>0</v>
      </c>
      <c r="AA231">
        <v>1</v>
      </c>
      <c r="AB231">
        <v>0</v>
      </c>
      <c r="AC231">
        <v>0</v>
      </c>
      <c r="AD231">
        <v>0</v>
      </c>
      <c r="AE231">
        <v>0</v>
      </c>
      <c r="AF231">
        <v>0</v>
      </c>
      <c r="AG231">
        <v>0</v>
      </c>
      <c r="AH231">
        <v>0</v>
      </c>
      <c r="AI231">
        <v>0</v>
      </c>
      <c r="AJ231">
        <v>0</v>
      </c>
      <c r="AK231">
        <v>0</v>
      </c>
      <c r="AL231">
        <v>0</v>
      </c>
      <c r="AM231">
        <v>0</v>
      </c>
      <c r="AN231">
        <v>0</v>
      </c>
      <c r="AO231">
        <v>2.5205479452054793</v>
      </c>
      <c r="AP231">
        <v>0</v>
      </c>
      <c r="AQ231">
        <v>0</v>
      </c>
      <c r="AR231">
        <v>0</v>
      </c>
      <c r="AS231">
        <v>0</v>
      </c>
      <c r="AT231">
        <v>0</v>
      </c>
      <c r="AU231">
        <v>0</v>
      </c>
      <c r="AV231">
        <v>0</v>
      </c>
      <c r="AW231">
        <v>0</v>
      </c>
      <c r="AX231">
        <v>0</v>
      </c>
      <c r="AY231">
        <v>0</v>
      </c>
      <c r="AZ231">
        <v>0</v>
      </c>
      <c r="BA231">
        <v>0</v>
      </c>
      <c r="BB231">
        <v>0</v>
      </c>
      <c r="BC231">
        <v>0</v>
      </c>
      <c r="BD231">
        <v>0</v>
      </c>
      <c r="BE231">
        <v>0.106</v>
      </c>
      <c r="BF231">
        <v>0</v>
      </c>
      <c r="BG231">
        <v>0</v>
      </c>
      <c r="BH231">
        <v>0</v>
      </c>
      <c r="BI231">
        <v>0</v>
      </c>
      <c r="BJ231">
        <v>0</v>
      </c>
      <c r="BK231">
        <v>0</v>
      </c>
      <c r="BL231">
        <v>0</v>
      </c>
      <c r="BM231">
        <v>0</v>
      </c>
      <c r="BN231">
        <v>0</v>
      </c>
      <c r="BO231">
        <v>0</v>
      </c>
      <c r="BP231">
        <v>0</v>
      </c>
      <c r="BQ231">
        <v>0</v>
      </c>
      <c r="BR231">
        <v>0</v>
      </c>
      <c r="BS231">
        <v>1.4999999999999999E-2</v>
      </c>
      <c r="BT231">
        <v>0</v>
      </c>
      <c r="BU231">
        <v>0</v>
      </c>
      <c r="BV231">
        <v>0</v>
      </c>
      <c r="BW231">
        <v>0</v>
      </c>
      <c r="BX231">
        <v>0</v>
      </c>
      <c r="BY231">
        <v>81.599999999999994</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1</v>
      </c>
      <c r="FT231">
        <v>0</v>
      </c>
      <c r="FU231">
        <v>0</v>
      </c>
      <c r="FV231">
        <v>0</v>
      </c>
      <c r="FW231">
        <v>0</v>
      </c>
      <c r="FX231">
        <v>0</v>
      </c>
      <c r="FY231">
        <v>0</v>
      </c>
      <c r="FZ231">
        <v>1.063050847457627</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0.34200000000000003</v>
      </c>
      <c r="GW231">
        <v>0</v>
      </c>
      <c r="GX231">
        <v>0</v>
      </c>
      <c r="GY231">
        <v>0</v>
      </c>
      <c r="GZ231">
        <v>0</v>
      </c>
      <c r="HA231">
        <v>0</v>
      </c>
      <c r="HB231">
        <v>0</v>
      </c>
      <c r="HC231">
        <v>0</v>
      </c>
      <c r="HD231">
        <v>0</v>
      </c>
      <c r="HE231">
        <v>0</v>
      </c>
      <c r="HF231">
        <v>0</v>
      </c>
      <c r="HG231">
        <v>0</v>
      </c>
      <c r="HH231">
        <v>0</v>
      </c>
      <c r="HI231">
        <v>0</v>
      </c>
      <c r="HJ231">
        <v>1.4999999999999999E-2</v>
      </c>
      <c r="HK231">
        <v>0</v>
      </c>
      <c r="HL231">
        <v>0</v>
      </c>
      <c r="HM231">
        <v>0</v>
      </c>
      <c r="HN231">
        <v>0</v>
      </c>
      <c r="HO231">
        <v>0</v>
      </c>
      <c r="HP231">
        <v>81.599999999999994</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0.95199999999999996</v>
      </c>
      <c r="LJ231">
        <v>0.80963636363636371</v>
      </c>
      <c r="LK231">
        <v>0</v>
      </c>
      <c r="LL231">
        <v>0</v>
      </c>
      <c r="LM231">
        <v>1</v>
      </c>
      <c r="LN231">
        <v>0.95</v>
      </c>
      <c r="LO231">
        <v>0</v>
      </c>
      <c r="LP231">
        <v>1</v>
      </c>
      <c r="LQ231">
        <v>0.78</v>
      </c>
      <c r="LR231">
        <v>0</v>
      </c>
      <c r="LS231">
        <v>0</v>
      </c>
      <c r="LT231">
        <v>0</v>
      </c>
    </row>
    <row r="232" spans="1:332">
      <c r="A232" t="str">
        <v>CDM AMS II.G</v>
      </c>
      <c r="B232" t="str">
        <v>AMS-II.G. ver. 3</v>
      </c>
      <c r="C232">
        <v>5342</v>
      </c>
      <c r="D232" t="str">
        <v>PoA 5342 CPA11</v>
      </c>
      <c r="E232" t="str">
        <v>MR3</v>
      </c>
      <c r="F232" t="str">
        <v>Domestic (2020)</v>
      </c>
      <c r="G232">
        <v>1819</v>
      </c>
      <c r="H232" t="str">
        <v>firewood</v>
      </c>
      <c r="I232">
        <v>1819</v>
      </c>
      <c r="J232">
        <v>2.4318181818181817</v>
      </c>
      <c r="K232">
        <v>0</v>
      </c>
      <c r="L232" t="str">
        <v>cdm_imp_firewood</v>
      </c>
      <c r="M232">
        <v>1</v>
      </c>
      <c r="N232" t="str">
        <v>Sub-Saharan Africa</v>
      </c>
      <c r="O232" t="str">
        <v>Nigeria</v>
      </c>
      <c r="P232" t="str">
        <v>Nigeria tot</v>
      </c>
      <c r="Q232">
        <v>4.7</v>
      </c>
      <c r="R232">
        <v>0.93</v>
      </c>
      <c r="S232">
        <v>0</v>
      </c>
      <c r="T232">
        <v>0.39</v>
      </c>
      <c r="U232">
        <v>748</v>
      </c>
      <c r="V232">
        <v>0</v>
      </c>
      <c r="W232">
        <v>275</v>
      </c>
      <c r="X232">
        <v>0</v>
      </c>
      <c r="Y232">
        <v>205700</v>
      </c>
      <c r="Z232">
        <v>1</v>
      </c>
      <c r="AA232">
        <v>0</v>
      </c>
      <c r="AB232">
        <v>0</v>
      </c>
      <c r="AC232">
        <v>0</v>
      </c>
      <c r="AD232">
        <v>0</v>
      </c>
      <c r="AE232">
        <v>0</v>
      </c>
      <c r="AF232">
        <v>0</v>
      </c>
      <c r="AG232">
        <v>0</v>
      </c>
      <c r="AH232">
        <v>0</v>
      </c>
      <c r="AI232">
        <v>0</v>
      </c>
      <c r="AJ232">
        <v>0</v>
      </c>
      <c r="AK232">
        <v>0</v>
      </c>
      <c r="AL232">
        <v>0</v>
      </c>
      <c r="AM232">
        <v>0</v>
      </c>
      <c r="AN232">
        <v>8.0341880341880341</v>
      </c>
      <c r="AO232">
        <v>0</v>
      </c>
      <c r="AP232">
        <v>0</v>
      </c>
      <c r="AQ232">
        <v>0</v>
      </c>
      <c r="AR232">
        <v>0</v>
      </c>
      <c r="AS232">
        <v>0</v>
      </c>
      <c r="AT232">
        <v>0</v>
      </c>
      <c r="AU232">
        <v>0</v>
      </c>
      <c r="AV232">
        <v>0</v>
      </c>
      <c r="AW232">
        <v>0</v>
      </c>
      <c r="AX232">
        <v>0</v>
      </c>
      <c r="AY232">
        <v>0</v>
      </c>
      <c r="AZ232">
        <v>0</v>
      </c>
      <c r="BA232">
        <v>0</v>
      </c>
      <c r="BB232">
        <v>0</v>
      </c>
      <c r="BC232">
        <v>0</v>
      </c>
      <c r="BD232">
        <v>0.106</v>
      </c>
      <c r="BE232">
        <v>0</v>
      </c>
      <c r="BF232">
        <v>0</v>
      </c>
      <c r="BG232">
        <v>0</v>
      </c>
      <c r="BH232">
        <v>0</v>
      </c>
      <c r="BI232">
        <v>0</v>
      </c>
      <c r="BJ232">
        <v>0</v>
      </c>
      <c r="BK232">
        <v>0</v>
      </c>
      <c r="BL232">
        <v>0</v>
      </c>
      <c r="BM232">
        <v>0</v>
      </c>
      <c r="BN232">
        <v>0</v>
      </c>
      <c r="BO232">
        <v>0</v>
      </c>
      <c r="BP232">
        <v>0</v>
      </c>
      <c r="BQ232">
        <v>0</v>
      </c>
      <c r="BR232">
        <v>1.4999999999999999E-2</v>
      </c>
      <c r="BS232">
        <v>0</v>
      </c>
      <c r="BT232">
        <v>0</v>
      </c>
      <c r="BU232">
        <v>0</v>
      </c>
      <c r="BV232">
        <v>0</v>
      </c>
      <c r="BW232">
        <v>0</v>
      </c>
      <c r="BX232">
        <v>81.599999999999994</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1</v>
      </c>
      <c r="FS232">
        <v>0</v>
      </c>
      <c r="FT232">
        <v>0</v>
      </c>
      <c r="FU232">
        <v>0</v>
      </c>
      <c r="FV232">
        <v>0</v>
      </c>
      <c r="FW232">
        <v>0</v>
      </c>
      <c r="FX232">
        <v>0</v>
      </c>
      <c r="FY232">
        <v>5.0890482829996122</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0.28589999999999999</v>
      </c>
      <c r="GV232">
        <v>0</v>
      </c>
      <c r="GW232">
        <v>0</v>
      </c>
      <c r="GX232">
        <v>0</v>
      </c>
      <c r="GY232">
        <v>0</v>
      </c>
      <c r="GZ232">
        <v>0</v>
      </c>
      <c r="HA232">
        <v>0</v>
      </c>
      <c r="HB232">
        <v>0</v>
      </c>
      <c r="HC232">
        <v>0</v>
      </c>
      <c r="HD232">
        <v>0</v>
      </c>
      <c r="HE232">
        <v>0</v>
      </c>
      <c r="HF232">
        <v>0</v>
      </c>
      <c r="HG232">
        <v>0</v>
      </c>
      <c r="HH232">
        <v>0</v>
      </c>
      <c r="HI232">
        <v>1.4999999999999999E-2</v>
      </c>
      <c r="HJ232">
        <v>0</v>
      </c>
      <c r="HK232">
        <v>0</v>
      </c>
      <c r="HL232">
        <v>0</v>
      </c>
      <c r="HM232">
        <v>0</v>
      </c>
      <c r="HN232">
        <v>0</v>
      </c>
      <c r="HO232">
        <v>81.599999999999994</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0.98199999999999998</v>
      </c>
      <c r="LJ232">
        <v>0.99545454545454548</v>
      </c>
      <c r="LK232">
        <v>0</v>
      </c>
      <c r="LL232">
        <v>0</v>
      </c>
      <c r="LM232">
        <v>1</v>
      </c>
      <c r="LN232">
        <v>0.95</v>
      </c>
      <c r="LO232">
        <v>0</v>
      </c>
      <c r="LP232">
        <v>1</v>
      </c>
      <c r="LQ232">
        <v>0.78</v>
      </c>
      <c r="LR232">
        <v>0</v>
      </c>
      <c r="LS232">
        <v>3.333333333333334E-2</v>
      </c>
      <c r="LT232">
        <v>0</v>
      </c>
    </row>
    <row r="233" spans="1:332">
      <c r="A233" t="str">
        <v>CDM AMS II.G</v>
      </c>
      <c r="B233" t="str">
        <v>AMS-II.G. ver. 3</v>
      </c>
      <c r="C233">
        <v>5342</v>
      </c>
      <c r="D233" t="str">
        <v>PoA 5342 CPA11</v>
      </c>
      <c r="E233" t="str">
        <v>MR3</v>
      </c>
      <c r="F233" t="str">
        <v>Domestic (2020)</v>
      </c>
      <c r="G233">
        <v>22267</v>
      </c>
      <c r="H233" t="str">
        <v>charcoal</v>
      </c>
      <c r="I233">
        <v>22267</v>
      </c>
      <c r="J233">
        <v>2.2833264971287939</v>
      </c>
      <c r="K233">
        <v>0</v>
      </c>
      <c r="L233" t="str">
        <v>cdm_imp_charcoal</v>
      </c>
      <c r="M233">
        <v>1</v>
      </c>
      <c r="N233" t="str">
        <v>Sub-Saharan Africa</v>
      </c>
      <c r="O233" t="str">
        <v>Nigeria</v>
      </c>
      <c r="P233" t="str">
        <v>Nigeria tot</v>
      </c>
      <c r="Q233">
        <v>4.7</v>
      </c>
      <c r="R233">
        <v>0.93</v>
      </c>
      <c r="S233">
        <v>0</v>
      </c>
      <c r="T233">
        <v>0.39</v>
      </c>
      <c r="U233">
        <v>9752</v>
      </c>
      <c r="V233">
        <v>0</v>
      </c>
      <c r="W233">
        <v>275</v>
      </c>
      <c r="X233">
        <v>0</v>
      </c>
      <c r="Y233">
        <v>2681800</v>
      </c>
      <c r="Z233">
        <v>0</v>
      </c>
      <c r="AA233">
        <v>1</v>
      </c>
      <c r="AB233">
        <v>0</v>
      </c>
      <c r="AC233">
        <v>0</v>
      </c>
      <c r="AD233">
        <v>0</v>
      </c>
      <c r="AE233">
        <v>0</v>
      </c>
      <c r="AF233">
        <v>0</v>
      </c>
      <c r="AG233">
        <v>0</v>
      </c>
      <c r="AH233">
        <v>0</v>
      </c>
      <c r="AI233">
        <v>0</v>
      </c>
      <c r="AJ233">
        <v>0</v>
      </c>
      <c r="AK233">
        <v>0</v>
      </c>
      <c r="AL233">
        <v>0</v>
      </c>
      <c r="AM233">
        <v>0</v>
      </c>
      <c r="AN233">
        <v>0</v>
      </c>
      <c r="AO233">
        <v>2.5205479452054793</v>
      </c>
      <c r="AP233">
        <v>0</v>
      </c>
      <c r="AQ233">
        <v>0</v>
      </c>
      <c r="AR233">
        <v>0</v>
      </c>
      <c r="AS233">
        <v>0</v>
      </c>
      <c r="AT233">
        <v>0</v>
      </c>
      <c r="AU233">
        <v>0</v>
      </c>
      <c r="AV233">
        <v>0</v>
      </c>
      <c r="AW233">
        <v>0</v>
      </c>
      <c r="AX233">
        <v>0</v>
      </c>
      <c r="AY233">
        <v>0</v>
      </c>
      <c r="AZ233">
        <v>0</v>
      </c>
      <c r="BA233">
        <v>0</v>
      </c>
      <c r="BB233">
        <v>0</v>
      </c>
      <c r="BC233">
        <v>0</v>
      </c>
      <c r="BD233">
        <v>0</v>
      </c>
      <c r="BE233">
        <v>0.106</v>
      </c>
      <c r="BF233">
        <v>0</v>
      </c>
      <c r="BG233">
        <v>0</v>
      </c>
      <c r="BH233">
        <v>0</v>
      </c>
      <c r="BI233">
        <v>0</v>
      </c>
      <c r="BJ233">
        <v>0</v>
      </c>
      <c r="BK233">
        <v>0</v>
      </c>
      <c r="BL233">
        <v>0</v>
      </c>
      <c r="BM233">
        <v>0</v>
      </c>
      <c r="BN233">
        <v>0</v>
      </c>
      <c r="BO233">
        <v>0</v>
      </c>
      <c r="BP233">
        <v>0</v>
      </c>
      <c r="BQ233">
        <v>0</v>
      </c>
      <c r="BR233">
        <v>0</v>
      </c>
      <c r="BS233">
        <v>1.4999999999999999E-2</v>
      </c>
      <c r="BT233">
        <v>0</v>
      </c>
      <c r="BU233">
        <v>0</v>
      </c>
      <c r="BV233">
        <v>0</v>
      </c>
      <c r="BW233">
        <v>0</v>
      </c>
      <c r="BX233">
        <v>0</v>
      </c>
      <c r="BY233">
        <v>81.599999999999994</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1</v>
      </c>
      <c r="FT233">
        <v>0</v>
      </c>
      <c r="FU233">
        <v>0</v>
      </c>
      <c r="FV233">
        <v>0</v>
      </c>
      <c r="FW233">
        <v>0</v>
      </c>
      <c r="FX233">
        <v>0</v>
      </c>
      <c r="FY233">
        <v>0</v>
      </c>
      <c r="FZ233">
        <v>1.063050847457627</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0.34599999999999997</v>
      </c>
      <c r="GW233">
        <v>0</v>
      </c>
      <c r="GX233">
        <v>0</v>
      </c>
      <c r="GY233">
        <v>0</v>
      </c>
      <c r="GZ233">
        <v>0</v>
      </c>
      <c r="HA233">
        <v>0</v>
      </c>
      <c r="HB233">
        <v>0</v>
      </c>
      <c r="HC233">
        <v>0</v>
      </c>
      <c r="HD233">
        <v>0</v>
      </c>
      <c r="HE233">
        <v>0</v>
      </c>
      <c r="HF233">
        <v>0</v>
      </c>
      <c r="HG233">
        <v>0</v>
      </c>
      <c r="HH233">
        <v>0</v>
      </c>
      <c r="HI233">
        <v>0</v>
      </c>
      <c r="HJ233">
        <v>1.4999999999999999E-2</v>
      </c>
      <c r="HK233">
        <v>0</v>
      </c>
      <c r="HL233">
        <v>0</v>
      </c>
      <c r="HM233">
        <v>0</v>
      </c>
      <c r="HN233">
        <v>0</v>
      </c>
      <c r="HO233">
        <v>0</v>
      </c>
      <c r="HP233">
        <v>81.599999999999994</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0.95199999999999996</v>
      </c>
      <c r="LJ233">
        <v>0.76981818181818173</v>
      </c>
      <c r="LK233">
        <v>0</v>
      </c>
      <c r="LL233">
        <v>0</v>
      </c>
      <c r="LM233">
        <v>1</v>
      </c>
      <c r="LN233">
        <v>0.95</v>
      </c>
      <c r="LO233">
        <v>0</v>
      </c>
      <c r="LP233">
        <v>1</v>
      </c>
      <c r="LQ233">
        <v>0.78</v>
      </c>
      <c r="LR233">
        <v>0</v>
      </c>
      <c r="LS233">
        <v>0</v>
      </c>
      <c r="LT233">
        <v>0</v>
      </c>
    </row>
    <row r="234" spans="1:332">
      <c r="A234" t="str">
        <v>CDM AMS II.G</v>
      </c>
      <c r="B234" t="str">
        <v>AMS-II.G. ver. 3</v>
      </c>
      <c r="C234">
        <v>5342</v>
      </c>
      <c r="D234" t="str">
        <v>PoA 5342 CPA10</v>
      </c>
      <c r="E234" t="str">
        <v>MR3</v>
      </c>
      <c r="F234" t="str">
        <v>Domestic (2020)</v>
      </c>
      <c r="G234">
        <v>2346</v>
      </c>
      <c r="H234" t="str">
        <v>firewood</v>
      </c>
      <c r="I234">
        <v>2346</v>
      </c>
      <c r="J234">
        <v>2.3389830508474576</v>
      </c>
      <c r="K234">
        <v>0</v>
      </c>
      <c r="L234" t="str">
        <v>cdm_imp_firewood</v>
      </c>
      <c r="M234">
        <v>1</v>
      </c>
      <c r="N234" t="str">
        <v>Sub-Saharan Africa</v>
      </c>
      <c r="O234" t="str">
        <v>Nigeria</v>
      </c>
      <c r="P234" t="str">
        <v>Nigeria tot</v>
      </c>
      <c r="Q234">
        <v>4.7</v>
      </c>
      <c r="R234">
        <v>0.93</v>
      </c>
      <c r="S234">
        <v>0</v>
      </c>
      <c r="T234">
        <v>0.39</v>
      </c>
      <c r="U234">
        <v>1003</v>
      </c>
      <c r="V234">
        <v>0</v>
      </c>
      <c r="W234">
        <v>275</v>
      </c>
      <c r="X234">
        <v>0</v>
      </c>
      <c r="Y234">
        <v>275825</v>
      </c>
      <c r="Z234">
        <v>1</v>
      </c>
      <c r="AA234">
        <v>0</v>
      </c>
      <c r="AB234">
        <v>0</v>
      </c>
      <c r="AC234">
        <v>0</v>
      </c>
      <c r="AD234">
        <v>0</v>
      </c>
      <c r="AE234">
        <v>0</v>
      </c>
      <c r="AF234">
        <v>0</v>
      </c>
      <c r="AG234">
        <v>0</v>
      </c>
      <c r="AH234">
        <v>0</v>
      </c>
      <c r="AI234">
        <v>0</v>
      </c>
      <c r="AJ234">
        <v>0</v>
      </c>
      <c r="AK234">
        <v>0</v>
      </c>
      <c r="AL234">
        <v>0</v>
      </c>
      <c r="AM234">
        <v>0</v>
      </c>
      <c r="AN234">
        <v>8.0341880341880341</v>
      </c>
      <c r="AO234">
        <v>0</v>
      </c>
      <c r="AP234">
        <v>0</v>
      </c>
      <c r="AQ234">
        <v>0</v>
      </c>
      <c r="AR234">
        <v>0</v>
      </c>
      <c r="AS234">
        <v>0</v>
      </c>
      <c r="AT234">
        <v>0</v>
      </c>
      <c r="AU234">
        <v>0</v>
      </c>
      <c r="AV234">
        <v>0</v>
      </c>
      <c r="AW234">
        <v>0</v>
      </c>
      <c r="AX234">
        <v>0</v>
      </c>
      <c r="AY234">
        <v>0</v>
      </c>
      <c r="AZ234">
        <v>0</v>
      </c>
      <c r="BA234">
        <v>0</v>
      </c>
      <c r="BB234">
        <v>0</v>
      </c>
      <c r="BC234">
        <v>0</v>
      </c>
      <c r="BD234">
        <v>0.106</v>
      </c>
      <c r="BE234">
        <v>0</v>
      </c>
      <c r="BF234">
        <v>0</v>
      </c>
      <c r="BG234">
        <v>0</v>
      </c>
      <c r="BH234">
        <v>0</v>
      </c>
      <c r="BI234">
        <v>0</v>
      </c>
      <c r="BJ234">
        <v>0</v>
      </c>
      <c r="BK234">
        <v>0</v>
      </c>
      <c r="BL234">
        <v>0</v>
      </c>
      <c r="BM234">
        <v>0</v>
      </c>
      <c r="BN234">
        <v>0</v>
      </c>
      <c r="BO234">
        <v>0</v>
      </c>
      <c r="BP234">
        <v>0</v>
      </c>
      <c r="BQ234">
        <v>0</v>
      </c>
      <c r="BR234">
        <v>1.4999999999999999E-2</v>
      </c>
      <c r="BS234">
        <v>0</v>
      </c>
      <c r="BT234">
        <v>0</v>
      </c>
      <c r="BU234">
        <v>0</v>
      </c>
      <c r="BV234">
        <v>0</v>
      </c>
      <c r="BW234">
        <v>0</v>
      </c>
      <c r="BX234">
        <v>81.599999999999994</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5.0890482829996122</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0.28589999999999999</v>
      </c>
      <c r="GV234">
        <v>0</v>
      </c>
      <c r="GW234">
        <v>0</v>
      </c>
      <c r="GX234">
        <v>0</v>
      </c>
      <c r="GY234">
        <v>0</v>
      </c>
      <c r="GZ234">
        <v>0</v>
      </c>
      <c r="HA234">
        <v>0</v>
      </c>
      <c r="HB234">
        <v>0</v>
      </c>
      <c r="HC234">
        <v>0</v>
      </c>
      <c r="HD234">
        <v>0</v>
      </c>
      <c r="HE234">
        <v>0</v>
      </c>
      <c r="HF234">
        <v>0</v>
      </c>
      <c r="HG234">
        <v>0</v>
      </c>
      <c r="HH234">
        <v>0</v>
      </c>
      <c r="HI234">
        <v>1.4999999999999999E-2</v>
      </c>
      <c r="HJ234">
        <v>0</v>
      </c>
      <c r="HK234">
        <v>0</v>
      </c>
      <c r="HL234">
        <v>0</v>
      </c>
      <c r="HM234">
        <v>0</v>
      </c>
      <c r="HN234">
        <v>0</v>
      </c>
      <c r="HO234">
        <v>81.599999999999994</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0.98199999999999998</v>
      </c>
      <c r="LJ234">
        <v>0.95563636363636373</v>
      </c>
      <c r="LK234">
        <v>0</v>
      </c>
      <c r="LL234">
        <v>0</v>
      </c>
      <c r="LM234">
        <v>1</v>
      </c>
      <c r="LN234">
        <v>0.95</v>
      </c>
      <c r="LO234">
        <v>0</v>
      </c>
      <c r="LP234">
        <v>1</v>
      </c>
      <c r="LQ234">
        <v>0.78</v>
      </c>
      <c r="LR234">
        <v>0</v>
      </c>
      <c r="LS234">
        <v>3.333333333333334E-2</v>
      </c>
      <c r="LT234">
        <v>0</v>
      </c>
    </row>
    <row r="235" spans="1:332">
      <c r="A235" t="str">
        <v>CDM AMS II.G</v>
      </c>
      <c r="B235" t="str">
        <v>AMS-II.G. ver. 3</v>
      </c>
      <c r="C235">
        <v>5342</v>
      </c>
      <c r="D235" t="str">
        <v>PoA 5342 CPA10</v>
      </c>
      <c r="E235" t="str">
        <v>MR3</v>
      </c>
      <c r="F235" t="str">
        <v>Domestic (2020)</v>
      </c>
      <c r="G235">
        <v>23484</v>
      </c>
      <c r="H235" t="str">
        <v>charcoal</v>
      </c>
      <c r="I235">
        <v>23484</v>
      </c>
      <c r="J235">
        <v>2.4727808781720544</v>
      </c>
      <c r="K235">
        <v>0</v>
      </c>
      <c r="L235" t="str">
        <v>cdm_imp_charcoal</v>
      </c>
      <c r="M235">
        <v>1</v>
      </c>
      <c r="N235" t="str">
        <v>Sub-Saharan Africa</v>
      </c>
      <c r="O235" t="str">
        <v>Nigeria</v>
      </c>
      <c r="P235" t="str">
        <v>Nigeria tot</v>
      </c>
      <c r="Q235">
        <v>4.7</v>
      </c>
      <c r="R235">
        <v>0.93</v>
      </c>
      <c r="S235">
        <v>0</v>
      </c>
      <c r="T235">
        <v>0.39</v>
      </c>
      <c r="U235">
        <v>9497</v>
      </c>
      <c r="V235">
        <v>0</v>
      </c>
      <c r="W235">
        <v>275</v>
      </c>
      <c r="X235">
        <v>0</v>
      </c>
      <c r="Y235">
        <v>2611675</v>
      </c>
      <c r="Z235">
        <v>0</v>
      </c>
      <c r="AA235">
        <v>1</v>
      </c>
      <c r="AB235">
        <v>0</v>
      </c>
      <c r="AC235">
        <v>0</v>
      </c>
      <c r="AD235">
        <v>0</v>
      </c>
      <c r="AE235">
        <v>0</v>
      </c>
      <c r="AF235">
        <v>0</v>
      </c>
      <c r="AG235">
        <v>0</v>
      </c>
      <c r="AH235">
        <v>0</v>
      </c>
      <c r="AI235">
        <v>0</v>
      </c>
      <c r="AJ235">
        <v>0</v>
      </c>
      <c r="AK235">
        <v>0</v>
      </c>
      <c r="AL235">
        <v>0</v>
      </c>
      <c r="AM235">
        <v>0</v>
      </c>
      <c r="AN235">
        <v>0</v>
      </c>
      <c r="AO235">
        <v>2.5205479452054793</v>
      </c>
      <c r="AP235">
        <v>0</v>
      </c>
      <c r="AQ235">
        <v>0</v>
      </c>
      <c r="AR235">
        <v>0</v>
      </c>
      <c r="AS235">
        <v>0</v>
      </c>
      <c r="AT235">
        <v>0</v>
      </c>
      <c r="AU235">
        <v>0</v>
      </c>
      <c r="AV235">
        <v>0</v>
      </c>
      <c r="AW235">
        <v>0</v>
      </c>
      <c r="AX235">
        <v>0</v>
      </c>
      <c r="AY235">
        <v>0</v>
      </c>
      <c r="AZ235">
        <v>0</v>
      </c>
      <c r="BA235">
        <v>0</v>
      </c>
      <c r="BB235">
        <v>0</v>
      </c>
      <c r="BC235">
        <v>0</v>
      </c>
      <c r="BD235">
        <v>0</v>
      </c>
      <c r="BE235">
        <v>0.106</v>
      </c>
      <c r="BF235">
        <v>0</v>
      </c>
      <c r="BG235">
        <v>0</v>
      </c>
      <c r="BH235">
        <v>0</v>
      </c>
      <c r="BI235">
        <v>0</v>
      </c>
      <c r="BJ235">
        <v>0</v>
      </c>
      <c r="BK235">
        <v>0</v>
      </c>
      <c r="BL235">
        <v>0</v>
      </c>
      <c r="BM235">
        <v>0</v>
      </c>
      <c r="BN235">
        <v>0</v>
      </c>
      <c r="BO235">
        <v>0</v>
      </c>
      <c r="BP235">
        <v>0</v>
      </c>
      <c r="BQ235">
        <v>0</v>
      </c>
      <c r="BR235">
        <v>0</v>
      </c>
      <c r="BS235">
        <v>1.4999999999999999E-2</v>
      </c>
      <c r="BT235">
        <v>0</v>
      </c>
      <c r="BU235">
        <v>0</v>
      </c>
      <c r="BV235">
        <v>0</v>
      </c>
      <c r="BW235">
        <v>0</v>
      </c>
      <c r="BX235">
        <v>0</v>
      </c>
      <c r="BY235">
        <v>81.599999999999994</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0</v>
      </c>
      <c r="FU235">
        <v>0</v>
      </c>
      <c r="FV235">
        <v>0</v>
      </c>
      <c r="FW235">
        <v>0</v>
      </c>
      <c r="FX235">
        <v>0</v>
      </c>
      <c r="FY235">
        <v>0</v>
      </c>
      <c r="FZ235">
        <v>1.063050847457627</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0.34200000000000003</v>
      </c>
      <c r="GW235">
        <v>0</v>
      </c>
      <c r="GX235">
        <v>0</v>
      </c>
      <c r="GY235">
        <v>0</v>
      </c>
      <c r="GZ235">
        <v>0</v>
      </c>
      <c r="HA235">
        <v>0</v>
      </c>
      <c r="HB235">
        <v>0</v>
      </c>
      <c r="HC235">
        <v>0</v>
      </c>
      <c r="HD235">
        <v>0</v>
      </c>
      <c r="HE235">
        <v>0</v>
      </c>
      <c r="HF235">
        <v>0</v>
      </c>
      <c r="HG235">
        <v>0</v>
      </c>
      <c r="HH235">
        <v>0</v>
      </c>
      <c r="HI235">
        <v>0</v>
      </c>
      <c r="HJ235">
        <v>1.4999999999999999E-2</v>
      </c>
      <c r="HK235">
        <v>0</v>
      </c>
      <c r="HL235">
        <v>0</v>
      </c>
      <c r="HM235">
        <v>0</v>
      </c>
      <c r="HN235">
        <v>0</v>
      </c>
      <c r="HO235">
        <v>0</v>
      </c>
      <c r="HP235">
        <v>81.599999999999994</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0.95199999999999996</v>
      </c>
      <c r="LJ235">
        <v>0.83618181818181814</v>
      </c>
      <c r="LK235">
        <v>0</v>
      </c>
      <c r="LL235">
        <v>0</v>
      </c>
      <c r="LM235">
        <v>1</v>
      </c>
      <c r="LN235">
        <v>0.95</v>
      </c>
      <c r="LO235">
        <v>0</v>
      </c>
      <c r="LP235">
        <v>1</v>
      </c>
      <c r="LQ235">
        <v>0.78</v>
      </c>
      <c r="LR235">
        <v>0</v>
      </c>
      <c r="LS235">
        <v>0</v>
      </c>
      <c r="LT235">
        <v>0</v>
      </c>
    </row>
    <row r="236" spans="1:332">
      <c r="A236" t="str">
        <v>CDM AMS II.G</v>
      </c>
      <c r="B236" t="str">
        <v>AMS-II.G. ver. 3</v>
      </c>
      <c r="C236">
        <v>5342</v>
      </c>
      <c r="D236" t="str">
        <v>PoA 5342 CPA9</v>
      </c>
      <c r="E236" t="str">
        <v>MR3</v>
      </c>
      <c r="F236" t="str">
        <v>Domestic (2020)</v>
      </c>
      <c r="G236">
        <v>1052</v>
      </c>
      <c r="H236" t="str">
        <v>firewood</v>
      </c>
      <c r="I236">
        <v>1052</v>
      </c>
      <c r="J236">
        <v>0.94519317160826599</v>
      </c>
      <c r="K236">
        <v>0</v>
      </c>
      <c r="L236" t="str">
        <v>cdm_imp_firewood</v>
      </c>
      <c r="M236">
        <v>1</v>
      </c>
      <c r="N236" t="str">
        <v>Sub-Saharan Africa</v>
      </c>
      <c r="O236" t="str">
        <v>Ghana</v>
      </c>
      <c r="P236" t="str">
        <v>Ghana tot</v>
      </c>
      <c r="Q236">
        <v>3.8</v>
      </c>
      <c r="R236">
        <v>0.99</v>
      </c>
      <c r="S236">
        <v>0</v>
      </c>
      <c r="T236">
        <v>0.33</v>
      </c>
      <c r="U236">
        <v>1113</v>
      </c>
      <c r="V236">
        <v>0</v>
      </c>
      <c r="W236">
        <v>275</v>
      </c>
      <c r="X236">
        <v>0</v>
      </c>
      <c r="Y236">
        <v>306075</v>
      </c>
      <c r="Z236">
        <v>1</v>
      </c>
      <c r="AA236">
        <v>0</v>
      </c>
      <c r="AB236">
        <v>0</v>
      </c>
      <c r="AC236">
        <v>0</v>
      </c>
      <c r="AD236">
        <v>0</v>
      </c>
      <c r="AE236">
        <v>0</v>
      </c>
      <c r="AF236">
        <v>0</v>
      </c>
      <c r="AG236">
        <v>0</v>
      </c>
      <c r="AH236">
        <v>0</v>
      </c>
      <c r="AI236">
        <v>0</v>
      </c>
      <c r="AJ236">
        <v>0</v>
      </c>
      <c r="AK236">
        <v>0</v>
      </c>
      <c r="AL236">
        <v>0</v>
      </c>
      <c r="AM236">
        <v>0</v>
      </c>
      <c r="AN236">
        <v>5.2054794520547949</v>
      </c>
      <c r="AO236">
        <v>0</v>
      </c>
      <c r="AP236">
        <v>0</v>
      </c>
      <c r="AQ236">
        <v>0</v>
      </c>
      <c r="AR236">
        <v>0</v>
      </c>
      <c r="AS236">
        <v>0</v>
      </c>
      <c r="AT236">
        <v>0</v>
      </c>
      <c r="AU236">
        <v>0</v>
      </c>
      <c r="AV236">
        <v>0</v>
      </c>
      <c r="AW236">
        <v>0</v>
      </c>
      <c r="AX236">
        <v>0</v>
      </c>
      <c r="AY236">
        <v>0</v>
      </c>
      <c r="AZ236">
        <v>0</v>
      </c>
      <c r="BA236">
        <v>0</v>
      </c>
      <c r="BB236">
        <v>0</v>
      </c>
      <c r="BC236">
        <v>0</v>
      </c>
      <c r="BD236">
        <v>0.10100000000000001</v>
      </c>
      <c r="BE236">
        <v>0</v>
      </c>
      <c r="BF236">
        <v>0</v>
      </c>
      <c r="BG236">
        <v>0</v>
      </c>
      <c r="BH236">
        <v>0</v>
      </c>
      <c r="BI236">
        <v>0</v>
      </c>
      <c r="BJ236">
        <v>0</v>
      </c>
      <c r="BK236">
        <v>0</v>
      </c>
      <c r="BL236">
        <v>0</v>
      </c>
      <c r="BM236">
        <v>0</v>
      </c>
      <c r="BN236">
        <v>0</v>
      </c>
      <c r="BO236">
        <v>0</v>
      </c>
      <c r="BP236">
        <v>0</v>
      </c>
      <c r="BQ236">
        <v>0</v>
      </c>
      <c r="BR236">
        <v>1.4999999999999999E-2</v>
      </c>
      <c r="BS236">
        <v>0</v>
      </c>
      <c r="BT236">
        <v>0</v>
      </c>
      <c r="BU236">
        <v>0</v>
      </c>
      <c r="BV236">
        <v>0</v>
      </c>
      <c r="BW236">
        <v>0</v>
      </c>
      <c r="BX236">
        <v>81.599999999999994</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1</v>
      </c>
      <c r="FS236">
        <v>0</v>
      </c>
      <c r="FT236">
        <v>0</v>
      </c>
      <c r="FU236">
        <v>0</v>
      </c>
      <c r="FV236">
        <v>0</v>
      </c>
      <c r="FW236">
        <v>0</v>
      </c>
      <c r="FX236">
        <v>0</v>
      </c>
      <c r="FY236">
        <v>3.2478632478632474</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0.28199999999999997</v>
      </c>
      <c r="GV236">
        <v>0</v>
      </c>
      <c r="GW236">
        <v>0</v>
      </c>
      <c r="GX236">
        <v>0</v>
      </c>
      <c r="GY236">
        <v>0</v>
      </c>
      <c r="GZ236">
        <v>0</v>
      </c>
      <c r="HA236">
        <v>0</v>
      </c>
      <c r="HB236">
        <v>0</v>
      </c>
      <c r="HC236">
        <v>0</v>
      </c>
      <c r="HD236">
        <v>0</v>
      </c>
      <c r="HE236">
        <v>0</v>
      </c>
      <c r="HF236">
        <v>0</v>
      </c>
      <c r="HG236">
        <v>0</v>
      </c>
      <c r="HH236">
        <v>0</v>
      </c>
      <c r="HI236">
        <v>1.4999999999999999E-2</v>
      </c>
      <c r="HJ236">
        <v>0</v>
      </c>
      <c r="HK236">
        <v>0</v>
      </c>
      <c r="HL236">
        <v>0</v>
      </c>
      <c r="HM236">
        <v>0</v>
      </c>
      <c r="HN236">
        <v>0</v>
      </c>
      <c r="HO236">
        <v>81.599999999999994</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0.96399999999999997</v>
      </c>
      <c r="LJ236">
        <v>0.99545454545454548</v>
      </c>
      <c r="LK236">
        <v>0</v>
      </c>
      <c r="LL236">
        <v>0</v>
      </c>
      <c r="LM236">
        <v>1</v>
      </c>
      <c r="LN236">
        <v>0.95</v>
      </c>
      <c r="LO236">
        <v>0</v>
      </c>
      <c r="LP236">
        <v>1</v>
      </c>
      <c r="LQ236">
        <v>0.78</v>
      </c>
      <c r="LR236">
        <v>0</v>
      </c>
      <c r="LS236">
        <v>6.8421052631578952E-2</v>
      </c>
      <c r="LT236">
        <v>0</v>
      </c>
    </row>
    <row r="237" spans="1:332">
      <c r="A237" t="str">
        <v>CDM AMS II.G</v>
      </c>
      <c r="B237" t="str">
        <v>AMS-II.G. ver. 3</v>
      </c>
      <c r="C237">
        <v>5342</v>
      </c>
      <c r="D237" t="str">
        <v>PoA 5342 CPA9</v>
      </c>
      <c r="E237" t="str">
        <v>MR3</v>
      </c>
      <c r="F237" t="str">
        <v>Domestic (2020)</v>
      </c>
      <c r="G237">
        <v>11412</v>
      </c>
      <c r="H237" t="str">
        <v>charcoal</v>
      </c>
      <c r="I237">
        <v>11412</v>
      </c>
      <c r="J237">
        <v>1.6515195369030391</v>
      </c>
      <c r="K237">
        <v>0</v>
      </c>
      <c r="L237" t="str">
        <v>cdm_imp_charcoal</v>
      </c>
      <c r="M237">
        <v>1</v>
      </c>
      <c r="N237" t="str">
        <v>Sub-Saharan Africa</v>
      </c>
      <c r="O237" t="str">
        <v>Ghana</v>
      </c>
      <c r="P237" t="str">
        <v>Ghana tot</v>
      </c>
      <c r="Q237">
        <v>3.8</v>
      </c>
      <c r="R237">
        <v>0.99</v>
      </c>
      <c r="S237">
        <v>0</v>
      </c>
      <c r="T237">
        <v>0.33</v>
      </c>
      <c r="U237">
        <v>6910</v>
      </c>
      <c r="V237">
        <v>0</v>
      </c>
      <c r="W237">
        <v>275</v>
      </c>
      <c r="X237">
        <v>0</v>
      </c>
      <c r="Y237">
        <v>1900250</v>
      </c>
      <c r="Z237">
        <v>0</v>
      </c>
      <c r="AA237">
        <v>1</v>
      </c>
      <c r="AB237">
        <v>0</v>
      </c>
      <c r="AC237">
        <v>0</v>
      </c>
      <c r="AD237">
        <v>0</v>
      </c>
      <c r="AE237">
        <v>0</v>
      </c>
      <c r="AF237">
        <v>0</v>
      </c>
      <c r="AG237">
        <v>0</v>
      </c>
      <c r="AH237">
        <v>0</v>
      </c>
      <c r="AI237">
        <v>0</v>
      </c>
      <c r="AJ237">
        <v>0</v>
      </c>
      <c r="AK237">
        <v>0</v>
      </c>
      <c r="AL237">
        <v>0</v>
      </c>
      <c r="AM237">
        <v>0</v>
      </c>
      <c r="AN237">
        <v>0</v>
      </c>
      <c r="AO237">
        <v>1.8721461187214612</v>
      </c>
      <c r="AP237">
        <v>0</v>
      </c>
      <c r="AQ237">
        <v>0</v>
      </c>
      <c r="AR237">
        <v>0</v>
      </c>
      <c r="AS237">
        <v>0</v>
      </c>
      <c r="AT237">
        <v>0</v>
      </c>
      <c r="AU237">
        <v>0</v>
      </c>
      <c r="AV237">
        <v>0</v>
      </c>
      <c r="AW237">
        <v>0</v>
      </c>
      <c r="AX237">
        <v>0</v>
      </c>
      <c r="AY237">
        <v>0</v>
      </c>
      <c r="AZ237">
        <v>0</v>
      </c>
      <c r="BA237">
        <v>0</v>
      </c>
      <c r="BB237">
        <v>0</v>
      </c>
      <c r="BC237">
        <v>0</v>
      </c>
      <c r="BD237">
        <v>0</v>
      </c>
      <c r="BE237">
        <v>0.10100000000000001</v>
      </c>
      <c r="BF237">
        <v>0</v>
      </c>
      <c r="BG237">
        <v>0</v>
      </c>
      <c r="BH237">
        <v>0</v>
      </c>
      <c r="BI237">
        <v>0</v>
      </c>
      <c r="BJ237">
        <v>0</v>
      </c>
      <c r="BK237">
        <v>0</v>
      </c>
      <c r="BL237">
        <v>0</v>
      </c>
      <c r="BM237">
        <v>0</v>
      </c>
      <c r="BN237">
        <v>0</v>
      </c>
      <c r="BO237">
        <v>0</v>
      </c>
      <c r="BP237">
        <v>0</v>
      </c>
      <c r="BQ237">
        <v>0</v>
      </c>
      <c r="BR237">
        <v>0</v>
      </c>
      <c r="BS237">
        <v>1.4999999999999999E-2</v>
      </c>
      <c r="BT237">
        <v>0</v>
      </c>
      <c r="BU237">
        <v>0</v>
      </c>
      <c r="BV237">
        <v>0</v>
      </c>
      <c r="BW237">
        <v>0</v>
      </c>
      <c r="BX237">
        <v>0</v>
      </c>
      <c r="BY237">
        <v>81.599999999999994</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1</v>
      </c>
      <c r="FT237">
        <v>0</v>
      </c>
      <c r="FU237">
        <v>0</v>
      </c>
      <c r="FV237">
        <v>0</v>
      </c>
      <c r="FW237">
        <v>0</v>
      </c>
      <c r="FX237">
        <v>0</v>
      </c>
      <c r="FY237">
        <v>0</v>
      </c>
      <c r="FZ237">
        <v>1.063050847457627</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0.35049999999999998</v>
      </c>
      <c r="GW237">
        <v>0</v>
      </c>
      <c r="GX237">
        <v>0</v>
      </c>
      <c r="GY237">
        <v>0</v>
      </c>
      <c r="GZ237">
        <v>0</v>
      </c>
      <c r="HA237">
        <v>0</v>
      </c>
      <c r="HB237">
        <v>0</v>
      </c>
      <c r="HC237">
        <v>0</v>
      </c>
      <c r="HD237">
        <v>0</v>
      </c>
      <c r="HE237">
        <v>0</v>
      </c>
      <c r="HF237">
        <v>0</v>
      </c>
      <c r="HG237">
        <v>0</v>
      </c>
      <c r="HH237">
        <v>0</v>
      </c>
      <c r="HI237">
        <v>0</v>
      </c>
      <c r="HJ237">
        <v>1.4999999999999999E-2</v>
      </c>
      <c r="HK237">
        <v>0</v>
      </c>
      <c r="HL237">
        <v>0</v>
      </c>
      <c r="HM237">
        <v>0</v>
      </c>
      <c r="HN237">
        <v>0</v>
      </c>
      <c r="HO237">
        <v>0</v>
      </c>
      <c r="HP237">
        <v>81.599999999999994</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0.95799999999999996</v>
      </c>
      <c r="LJ237">
        <v>0.70345454545454555</v>
      </c>
      <c r="LK237">
        <v>0</v>
      </c>
      <c r="LL237">
        <v>0</v>
      </c>
      <c r="LM237">
        <v>1</v>
      </c>
      <c r="LN237">
        <v>0.95</v>
      </c>
      <c r="LO237">
        <v>0</v>
      </c>
      <c r="LP237">
        <v>1</v>
      </c>
      <c r="LQ237">
        <v>0.78</v>
      </c>
      <c r="LR237">
        <v>0</v>
      </c>
      <c r="LS237">
        <v>4.0243902439024398E-2</v>
      </c>
      <c r="LT237">
        <v>0</v>
      </c>
    </row>
    <row r="238" spans="1:332">
      <c r="A238" t="str">
        <v>CDM AMS II.G</v>
      </c>
      <c r="B238" t="str">
        <v>AMS-II.G. ver. 3</v>
      </c>
      <c r="C238">
        <v>5342</v>
      </c>
      <c r="D238" t="str">
        <v>PoA 5342 CPA8</v>
      </c>
      <c r="E238" t="str">
        <v>MR3</v>
      </c>
      <c r="F238" t="str">
        <v>Domestic (2020)</v>
      </c>
      <c r="G238">
        <v>710</v>
      </c>
      <c r="H238" t="str">
        <v>firewood</v>
      </c>
      <c r="I238">
        <v>710</v>
      </c>
      <c r="J238">
        <v>0.9366754617414248</v>
      </c>
      <c r="K238">
        <v>0</v>
      </c>
      <c r="L238" t="str">
        <v>cdm_imp_firewood</v>
      </c>
      <c r="M238">
        <v>1</v>
      </c>
      <c r="N238" t="str">
        <v>Sub-Saharan Africa</v>
      </c>
      <c r="O238" t="str">
        <v>Ghana</v>
      </c>
      <c r="P238" t="str">
        <v>Ghana tot</v>
      </c>
      <c r="Q238">
        <v>3.8</v>
      </c>
      <c r="R238">
        <v>0.99</v>
      </c>
      <c r="S238">
        <v>0</v>
      </c>
      <c r="T238">
        <v>0.33</v>
      </c>
      <c r="U238">
        <v>758</v>
      </c>
      <c r="V238">
        <v>0</v>
      </c>
      <c r="W238">
        <v>275</v>
      </c>
      <c r="X238">
        <v>0</v>
      </c>
      <c r="Y238">
        <v>208450</v>
      </c>
      <c r="Z238">
        <v>1</v>
      </c>
      <c r="AA238">
        <v>0</v>
      </c>
      <c r="AB238">
        <v>0</v>
      </c>
      <c r="AC238">
        <v>0</v>
      </c>
      <c r="AD238">
        <v>0</v>
      </c>
      <c r="AE238">
        <v>0</v>
      </c>
      <c r="AF238">
        <v>0</v>
      </c>
      <c r="AG238">
        <v>0</v>
      </c>
      <c r="AH238">
        <v>0</v>
      </c>
      <c r="AI238">
        <v>0</v>
      </c>
      <c r="AJ238">
        <v>0</v>
      </c>
      <c r="AK238">
        <v>0</v>
      </c>
      <c r="AL238">
        <v>0</v>
      </c>
      <c r="AM238">
        <v>0</v>
      </c>
      <c r="AN238">
        <v>5.2054794520547949</v>
      </c>
      <c r="AO238">
        <v>0</v>
      </c>
      <c r="AP238">
        <v>0</v>
      </c>
      <c r="AQ238">
        <v>0</v>
      </c>
      <c r="AR238">
        <v>0</v>
      </c>
      <c r="AS238">
        <v>0</v>
      </c>
      <c r="AT238">
        <v>0</v>
      </c>
      <c r="AU238">
        <v>0</v>
      </c>
      <c r="AV238">
        <v>0</v>
      </c>
      <c r="AW238">
        <v>0</v>
      </c>
      <c r="AX238">
        <v>0</v>
      </c>
      <c r="AY238">
        <v>0</v>
      </c>
      <c r="AZ238">
        <v>0</v>
      </c>
      <c r="BA238">
        <v>0</v>
      </c>
      <c r="BB238">
        <v>0</v>
      </c>
      <c r="BC238">
        <v>0</v>
      </c>
      <c r="BD238">
        <v>0.10100000000000001</v>
      </c>
      <c r="BE238">
        <v>0</v>
      </c>
      <c r="BF238">
        <v>0</v>
      </c>
      <c r="BG238">
        <v>0</v>
      </c>
      <c r="BH238">
        <v>0</v>
      </c>
      <c r="BI238">
        <v>0</v>
      </c>
      <c r="BJ238">
        <v>0</v>
      </c>
      <c r="BK238">
        <v>0</v>
      </c>
      <c r="BL238">
        <v>0</v>
      </c>
      <c r="BM238">
        <v>0</v>
      </c>
      <c r="BN238">
        <v>0</v>
      </c>
      <c r="BO238">
        <v>0</v>
      </c>
      <c r="BP238">
        <v>0</v>
      </c>
      <c r="BQ238">
        <v>0</v>
      </c>
      <c r="BR238">
        <v>1.4999999999999999E-2</v>
      </c>
      <c r="BS238">
        <v>0</v>
      </c>
      <c r="BT238">
        <v>0</v>
      </c>
      <c r="BU238">
        <v>0</v>
      </c>
      <c r="BV238">
        <v>0</v>
      </c>
      <c r="BW238">
        <v>0</v>
      </c>
      <c r="BX238">
        <v>81.599999999999994</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3.2478632478632474</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0.28199999999999997</v>
      </c>
      <c r="GV238">
        <v>0</v>
      </c>
      <c r="GW238">
        <v>0</v>
      </c>
      <c r="GX238">
        <v>0</v>
      </c>
      <c r="GY238">
        <v>0</v>
      </c>
      <c r="GZ238">
        <v>0</v>
      </c>
      <c r="HA238">
        <v>0</v>
      </c>
      <c r="HB238">
        <v>0</v>
      </c>
      <c r="HC238">
        <v>0</v>
      </c>
      <c r="HD238">
        <v>0</v>
      </c>
      <c r="HE238">
        <v>0</v>
      </c>
      <c r="HF238">
        <v>0</v>
      </c>
      <c r="HG238">
        <v>0</v>
      </c>
      <c r="HH238">
        <v>0</v>
      </c>
      <c r="HI238">
        <v>1.4999999999999999E-2</v>
      </c>
      <c r="HJ238">
        <v>0</v>
      </c>
      <c r="HK238">
        <v>0</v>
      </c>
      <c r="HL238">
        <v>0</v>
      </c>
      <c r="HM238">
        <v>0</v>
      </c>
      <c r="HN238">
        <v>0</v>
      </c>
      <c r="HO238">
        <v>81.599999999999994</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0.96399999999999997</v>
      </c>
      <c r="LJ238">
        <v>0.98218181818181827</v>
      </c>
      <c r="LK238">
        <v>0</v>
      </c>
      <c r="LL238">
        <v>0</v>
      </c>
      <c r="LM238">
        <v>1</v>
      </c>
      <c r="LN238">
        <v>0.95</v>
      </c>
      <c r="LO238">
        <v>0</v>
      </c>
      <c r="LP238">
        <v>1</v>
      </c>
      <c r="LQ238">
        <v>0.78</v>
      </c>
      <c r="LR238">
        <v>0</v>
      </c>
      <c r="LS238">
        <v>6.8421052631578952E-2</v>
      </c>
      <c r="LT238">
        <v>0</v>
      </c>
    </row>
    <row r="239" spans="1:332">
      <c r="A239" t="str">
        <v>CDM AMS II.G</v>
      </c>
      <c r="B239" t="str">
        <v>AMS-II.G. ver. 3</v>
      </c>
      <c r="C239">
        <v>5342</v>
      </c>
      <c r="D239" t="str">
        <v>PoA 5342 CPA8</v>
      </c>
      <c r="E239" t="str">
        <v>MR3</v>
      </c>
      <c r="F239" t="str">
        <v>Domestic (2020)</v>
      </c>
      <c r="G239">
        <v>17707</v>
      </c>
      <c r="H239" t="str">
        <v>charcoal</v>
      </c>
      <c r="I239">
        <v>17707</v>
      </c>
      <c r="J239">
        <v>2.1604441190824795</v>
      </c>
      <c r="K239">
        <v>0</v>
      </c>
      <c r="L239" t="str">
        <v>cdm_imp_charcoal</v>
      </c>
      <c r="M239">
        <v>1</v>
      </c>
      <c r="N239" t="str">
        <v>Sub-Saharan Africa</v>
      </c>
      <c r="O239" t="str">
        <v>Ghana</v>
      </c>
      <c r="P239" t="str">
        <v>Ghana tot</v>
      </c>
      <c r="Q239">
        <v>3.8</v>
      </c>
      <c r="R239">
        <v>0.99</v>
      </c>
      <c r="S239">
        <v>0</v>
      </c>
      <c r="T239">
        <v>0.33</v>
      </c>
      <c r="U239">
        <v>8196</v>
      </c>
      <c r="V239">
        <v>0</v>
      </c>
      <c r="W239">
        <v>275</v>
      </c>
      <c r="X239">
        <v>0</v>
      </c>
      <c r="Y239">
        <v>2253900</v>
      </c>
      <c r="Z239">
        <v>0</v>
      </c>
      <c r="AA239">
        <v>1</v>
      </c>
      <c r="AB239">
        <v>0</v>
      </c>
      <c r="AC239">
        <v>0</v>
      </c>
      <c r="AD239">
        <v>0</v>
      </c>
      <c r="AE239">
        <v>0</v>
      </c>
      <c r="AF239">
        <v>0</v>
      </c>
      <c r="AG239">
        <v>0</v>
      </c>
      <c r="AH239">
        <v>0</v>
      </c>
      <c r="AI239">
        <v>0</v>
      </c>
      <c r="AJ239">
        <v>0</v>
      </c>
      <c r="AK239">
        <v>0</v>
      </c>
      <c r="AL239">
        <v>0</v>
      </c>
      <c r="AM239">
        <v>0</v>
      </c>
      <c r="AN239">
        <v>0</v>
      </c>
      <c r="AO239">
        <v>1.8721461187214612</v>
      </c>
      <c r="AP239">
        <v>0</v>
      </c>
      <c r="AQ239">
        <v>0</v>
      </c>
      <c r="AR239">
        <v>0</v>
      </c>
      <c r="AS239">
        <v>0</v>
      </c>
      <c r="AT239">
        <v>0</v>
      </c>
      <c r="AU239">
        <v>0</v>
      </c>
      <c r="AV239">
        <v>0</v>
      </c>
      <c r="AW239">
        <v>0</v>
      </c>
      <c r="AX239">
        <v>0</v>
      </c>
      <c r="AY239">
        <v>0</v>
      </c>
      <c r="AZ239">
        <v>0</v>
      </c>
      <c r="BA239">
        <v>0</v>
      </c>
      <c r="BB239">
        <v>0</v>
      </c>
      <c r="BC239">
        <v>0</v>
      </c>
      <c r="BD239">
        <v>0</v>
      </c>
      <c r="BE239">
        <v>0.10100000000000001</v>
      </c>
      <c r="BF239">
        <v>0</v>
      </c>
      <c r="BG239">
        <v>0</v>
      </c>
      <c r="BH239">
        <v>0</v>
      </c>
      <c r="BI239">
        <v>0</v>
      </c>
      <c r="BJ239">
        <v>0</v>
      </c>
      <c r="BK239">
        <v>0</v>
      </c>
      <c r="BL239">
        <v>0</v>
      </c>
      <c r="BM239">
        <v>0</v>
      </c>
      <c r="BN239">
        <v>0</v>
      </c>
      <c r="BO239">
        <v>0</v>
      </c>
      <c r="BP239">
        <v>0</v>
      </c>
      <c r="BQ239">
        <v>0</v>
      </c>
      <c r="BR239">
        <v>0</v>
      </c>
      <c r="BS239">
        <v>1.4999999999999999E-2</v>
      </c>
      <c r="BT239">
        <v>0</v>
      </c>
      <c r="BU239">
        <v>0</v>
      </c>
      <c r="BV239">
        <v>0</v>
      </c>
      <c r="BW239">
        <v>0</v>
      </c>
      <c r="BX239">
        <v>0</v>
      </c>
      <c r="BY239">
        <v>81.599999999999994</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1</v>
      </c>
      <c r="FT239">
        <v>0</v>
      </c>
      <c r="FU239">
        <v>0</v>
      </c>
      <c r="FV239">
        <v>0</v>
      </c>
      <c r="FW239">
        <v>0</v>
      </c>
      <c r="FX239">
        <v>0</v>
      </c>
      <c r="FY239">
        <v>0</v>
      </c>
      <c r="FZ239">
        <v>1.063050847457627</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0.3407</v>
      </c>
      <c r="GW239">
        <v>0</v>
      </c>
      <c r="GX239">
        <v>0</v>
      </c>
      <c r="GY239">
        <v>0</v>
      </c>
      <c r="GZ239">
        <v>0</v>
      </c>
      <c r="HA239">
        <v>0</v>
      </c>
      <c r="HB239">
        <v>0</v>
      </c>
      <c r="HC239">
        <v>0</v>
      </c>
      <c r="HD239">
        <v>0</v>
      </c>
      <c r="HE239">
        <v>0</v>
      </c>
      <c r="HF239">
        <v>0</v>
      </c>
      <c r="HG239">
        <v>0</v>
      </c>
      <c r="HH239">
        <v>0</v>
      </c>
      <c r="HI239">
        <v>0</v>
      </c>
      <c r="HJ239">
        <v>1.4999999999999999E-2</v>
      </c>
      <c r="HK239">
        <v>0</v>
      </c>
      <c r="HL239">
        <v>0</v>
      </c>
      <c r="HM239">
        <v>0</v>
      </c>
      <c r="HN239">
        <v>0</v>
      </c>
      <c r="HO239">
        <v>0</v>
      </c>
      <c r="HP239">
        <v>81.599999999999994</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0.95799999999999996</v>
      </c>
      <c r="LJ239">
        <v>0.94236363636363629</v>
      </c>
      <c r="LK239">
        <v>0</v>
      </c>
      <c r="LL239">
        <v>0</v>
      </c>
      <c r="LM239">
        <v>1</v>
      </c>
      <c r="LN239">
        <v>0.95</v>
      </c>
      <c r="LO239">
        <v>0</v>
      </c>
      <c r="LP239">
        <v>1</v>
      </c>
      <c r="LQ239">
        <v>0.78</v>
      </c>
      <c r="LR239">
        <v>0</v>
      </c>
      <c r="LS239">
        <v>4.0243902439024398E-2</v>
      </c>
      <c r="LT239">
        <v>0</v>
      </c>
    </row>
    <row r="240" spans="1:332">
      <c r="A240" t="str">
        <v>CDM AMS II.G</v>
      </c>
      <c r="B240" t="str">
        <v>AMS-II.G. ver. 3</v>
      </c>
      <c r="C240">
        <v>5342</v>
      </c>
      <c r="D240" t="str">
        <v>PoA 5342 CPA7</v>
      </c>
      <c r="E240" t="str">
        <v>MR3</v>
      </c>
      <c r="F240" t="str">
        <v>Domestic (2020)</v>
      </c>
      <c r="G240">
        <v>2503</v>
      </c>
      <c r="H240" t="str">
        <v>firewood</v>
      </c>
      <c r="I240">
        <v>2503</v>
      </c>
      <c r="J240">
        <v>0.94027047332832459</v>
      </c>
      <c r="K240">
        <v>0</v>
      </c>
      <c r="L240" t="str">
        <v>cdm_imp_firewood</v>
      </c>
      <c r="M240">
        <v>1</v>
      </c>
      <c r="N240" t="str">
        <v>Sub-Saharan Africa</v>
      </c>
      <c r="O240" t="str">
        <v>Ghana</v>
      </c>
      <c r="P240" t="str">
        <v>Ghana tot</v>
      </c>
      <c r="Q240">
        <v>3.8</v>
      </c>
      <c r="R240">
        <v>0.99</v>
      </c>
      <c r="S240">
        <v>0</v>
      </c>
      <c r="T240">
        <v>0.33</v>
      </c>
      <c r="U240">
        <v>2662</v>
      </c>
      <c r="V240">
        <v>0</v>
      </c>
      <c r="W240">
        <v>275</v>
      </c>
      <c r="X240">
        <v>0</v>
      </c>
      <c r="Y240">
        <v>732050</v>
      </c>
      <c r="Z240">
        <v>1</v>
      </c>
      <c r="AA240">
        <v>0</v>
      </c>
      <c r="AB240">
        <v>0</v>
      </c>
      <c r="AC240">
        <v>0</v>
      </c>
      <c r="AD240">
        <v>0</v>
      </c>
      <c r="AE240">
        <v>0</v>
      </c>
      <c r="AF240">
        <v>0</v>
      </c>
      <c r="AG240">
        <v>0</v>
      </c>
      <c r="AH240">
        <v>0</v>
      </c>
      <c r="AI240">
        <v>0</v>
      </c>
      <c r="AJ240">
        <v>0</v>
      </c>
      <c r="AK240">
        <v>0</v>
      </c>
      <c r="AL240">
        <v>0</v>
      </c>
      <c r="AM240">
        <v>0</v>
      </c>
      <c r="AN240">
        <v>5.2054794520547949</v>
      </c>
      <c r="AO240">
        <v>0</v>
      </c>
      <c r="AP240">
        <v>0</v>
      </c>
      <c r="AQ240">
        <v>0</v>
      </c>
      <c r="AR240">
        <v>0</v>
      </c>
      <c r="AS240">
        <v>0</v>
      </c>
      <c r="AT240">
        <v>0</v>
      </c>
      <c r="AU240">
        <v>0</v>
      </c>
      <c r="AV240">
        <v>0</v>
      </c>
      <c r="AW240">
        <v>0</v>
      </c>
      <c r="AX240">
        <v>0</v>
      </c>
      <c r="AY240">
        <v>0</v>
      </c>
      <c r="AZ240">
        <v>0</v>
      </c>
      <c r="BA240">
        <v>0</v>
      </c>
      <c r="BB240">
        <v>0</v>
      </c>
      <c r="BC240">
        <v>0</v>
      </c>
      <c r="BD240">
        <v>0.10100000000000001</v>
      </c>
      <c r="BE240">
        <v>0</v>
      </c>
      <c r="BF240">
        <v>0</v>
      </c>
      <c r="BG240">
        <v>0</v>
      </c>
      <c r="BH240">
        <v>0</v>
      </c>
      <c r="BI240">
        <v>0</v>
      </c>
      <c r="BJ240">
        <v>0</v>
      </c>
      <c r="BK240">
        <v>0</v>
      </c>
      <c r="BL240">
        <v>0</v>
      </c>
      <c r="BM240">
        <v>0</v>
      </c>
      <c r="BN240">
        <v>0</v>
      </c>
      <c r="BO240">
        <v>0</v>
      </c>
      <c r="BP240">
        <v>0</v>
      </c>
      <c r="BQ240">
        <v>0</v>
      </c>
      <c r="BR240">
        <v>1.4999999999999999E-2</v>
      </c>
      <c r="BS240">
        <v>0</v>
      </c>
      <c r="BT240">
        <v>0</v>
      </c>
      <c r="BU240">
        <v>0</v>
      </c>
      <c r="BV240">
        <v>0</v>
      </c>
      <c r="BW240">
        <v>0</v>
      </c>
      <c r="BX240">
        <v>81.599999999999994</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1</v>
      </c>
      <c r="FS240">
        <v>0</v>
      </c>
      <c r="FT240">
        <v>0</v>
      </c>
      <c r="FU240">
        <v>0</v>
      </c>
      <c r="FV240">
        <v>0</v>
      </c>
      <c r="FW240">
        <v>0</v>
      </c>
      <c r="FX240">
        <v>0</v>
      </c>
      <c r="FY240">
        <v>3.2478632478632474</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0.28199999999999997</v>
      </c>
      <c r="GV240">
        <v>0</v>
      </c>
      <c r="GW240">
        <v>0</v>
      </c>
      <c r="GX240">
        <v>0</v>
      </c>
      <c r="GY240">
        <v>0</v>
      </c>
      <c r="GZ240">
        <v>0</v>
      </c>
      <c r="HA240">
        <v>0</v>
      </c>
      <c r="HB240">
        <v>0</v>
      </c>
      <c r="HC240">
        <v>0</v>
      </c>
      <c r="HD240">
        <v>0</v>
      </c>
      <c r="HE240">
        <v>0</v>
      </c>
      <c r="HF240">
        <v>0</v>
      </c>
      <c r="HG240">
        <v>0</v>
      </c>
      <c r="HH240">
        <v>0</v>
      </c>
      <c r="HI240">
        <v>1.4999999999999999E-2</v>
      </c>
      <c r="HJ240">
        <v>0</v>
      </c>
      <c r="HK240">
        <v>0</v>
      </c>
      <c r="HL240">
        <v>0</v>
      </c>
      <c r="HM240">
        <v>0</v>
      </c>
      <c r="HN240">
        <v>0</v>
      </c>
      <c r="HO240">
        <v>81.599999999999994</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0.96399999999999997</v>
      </c>
      <c r="LJ240">
        <v>0.99545454545454548</v>
      </c>
      <c r="LK240">
        <v>0</v>
      </c>
      <c r="LL240">
        <v>0</v>
      </c>
      <c r="LM240">
        <v>1</v>
      </c>
      <c r="LN240">
        <v>0.95</v>
      </c>
      <c r="LO240">
        <v>0</v>
      </c>
      <c r="LP240">
        <v>1</v>
      </c>
      <c r="LQ240">
        <v>0.78</v>
      </c>
      <c r="LR240">
        <v>0</v>
      </c>
      <c r="LS240">
        <v>6.8421052631578952E-2</v>
      </c>
      <c r="LT240">
        <v>0</v>
      </c>
    </row>
    <row r="241" spans="1:332">
      <c r="A241" t="str">
        <v>CDM AMS II.G</v>
      </c>
      <c r="B241" t="str">
        <v>AMS-II.G. ver. 3</v>
      </c>
      <c r="C241">
        <v>5342</v>
      </c>
      <c r="D241" t="str">
        <v>PoA 5342 CPA7</v>
      </c>
      <c r="E241" t="str">
        <v>MR3</v>
      </c>
      <c r="F241" t="str">
        <v>Domestic (2020)</v>
      </c>
      <c r="G241">
        <v>14430</v>
      </c>
      <c r="H241" t="str">
        <v>charcoal</v>
      </c>
      <c r="I241">
        <v>14430</v>
      </c>
      <c r="J241">
        <v>2.2767434521931209</v>
      </c>
      <c r="K241">
        <v>0</v>
      </c>
      <c r="L241" t="str">
        <v>cdm_imp_charcoal</v>
      </c>
      <c r="M241">
        <v>1</v>
      </c>
      <c r="N241" t="str">
        <v>Sub-Saharan Africa</v>
      </c>
      <c r="O241" t="str">
        <v>Ghana</v>
      </c>
      <c r="P241" t="str">
        <v>Ghana tot</v>
      </c>
      <c r="Q241">
        <v>3.8</v>
      </c>
      <c r="R241">
        <v>0.99</v>
      </c>
      <c r="S241">
        <v>0</v>
      </c>
      <c r="T241">
        <v>0.33</v>
      </c>
      <c r="U241">
        <v>6338</v>
      </c>
      <c r="V241">
        <v>0</v>
      </c>
      <c r="W241">
        <v>275</v>
      </c>
      <c r="X241">
        <v>0</v>
      </c>
      <c r="Y241">
        <v>1742950</v>
      </c>
      <c r="Z241">
        <v>0</v>
      </c>
      <c r="AA241">
        <v>1</v>
      </c>
      <c r="AB241">
        <v>0</v>
      </c>
      <c r="AC241">
        <v>0</v>
      </c>
      <c r="AD241">
        <v>0</v>
      </c>
      <c r="AE241">
        <v>0</v>
      </c>
      <c r="AF241">
        <v>0</v>
      </c>
      <c r="AG241">
        <v>0</v>
      </c>
      <c r="AH241">
        <v>0</v>
      </c>
      <c r="AI241">
        <v>0</v>
      </c>
      <c r="AJ241">
        <v>0</v>
      </c>
      <c r="AK241">
        <v>0</v>
      </c>
      <c r="AL241">
        <v>0</v>
      </c>
      <c r="AM241">
        <v>0</v>
      </c>
      <c r="AN241">
        <v>0</v>
      </c>
      <c r="AO241">
        <v>1.8721461187214612</v>
      </c>
      <c r="AP241">
        <v>0</v>
      </c>
      <c r="AQ241">
        <v>0</v>
      </c>
      <c r="AR241">
        <v>0</v>
      </c>
      <c r="AS241">
        <v>0</v>
      </c>
      <c r="AT241">
        <v>0</v>
      </c>
      <c r="AU241">
        <v>0</v>
      </c>
      <c r="AV241">
        <v>0</v>
      </c>
      <c r="AW241">
        <v>0</v>
      </c>
      <c r="AX241">
        <v>0</v>
      </c>
      <c r="AY241">
        <v>0</v>
      </c>
      <c r="AZ241">
        <v>0</v>
      </c>
      <c r="BA241">
        <v>0</v>
      </c>
      <c r="BB241">
        <v>0</v>
      </c>
      <c r="BC241">
        <v>0</v>
      </c>
      <c r="BD241">
        <v>0</v>
      </c>
      <c r="BE241">
        <v>0.10100000000000001</v>
      </c>
      <c r="BF241">
        <v>0</v>
      </c>
      <c r="BG241">
        <v>0</v>
      </c>
      <c r="BH241">
        <v>0</v>
      </c>
      <c r="BI241">
        <v>0</v>
      </c>
      <c r="BJ241">
        <v>0</v>
      </c>
      <c r="BK241">
        <v>0</v>
      </c>
      <c r="BL241">
        <v>0</v>
      </c>
      <c r="BM241">
        <v>0</v>
      </c>
      <c r="BN241">
        <v>0</v>
      </c>
      <c r="BO241">
        <v>0</v>
      </c>
      <c r="BP241">
        <v>0</v>
      </c>
      <c r="BQ241">
        <v>0</v>
      </c>
      <c r="BR241">
        <v>0</v>
      </c>
      <c r="BS241">
        <v>1.4999999999999999E-2</v>
      </c>
      <c r="BT241">
        <v>0</v>
      </c>
      <c r="BU241">
        <v>0</v>
      </c>
      <c r="BV241">
        <v>0</v>
      </c>
      <c r="BW241">
        <v>0</v>
      </c>
      <c r="BX241">
        <v>0</v>
      </c>
      <c r="BY241">
        <v>81.599999999999994</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1</v>
      </c>
      <c r="FT241">
        <v>0</v>
      </c>
      <c r="FU241">
        <v>0</v>
      </c>
      <c r="FV241">
        <v>0</v>
      </c>
      <c r="FW241">
        <v>0</v>
      </c>
      <c r="FX241">
        <v>0</v>
      </c>
      <c r="FY241">
        <v>0</v>
      </c>
      <c r="FZ241">
        <v>1.063050847457627</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0.33860000000000001</v>
      </c>
      <c r="GW241">
        <v>0</v>
      </c>
      <c r="GX241">
        <v>0</v>
      </c>
      <c r="GY241">
        <v>0</v>
      </c>
      <c r="GZ241">
        <v>0</v>
      </c>
      <c r="HA241">
        <v>0</v>
      </c>
      <c r="HB241">
        <v>0</v>
      </c>
      <c r="HC241">
        <v>0</v>
      </c>
      <c r="HD241">
        <v>0</v>
      </c>
      <c r="HE241">
        <v>0</v>
      </c>
      <c r="HF241">
        <v>0</v>
      </c>
      <c r="HG241">
        <v>0</v>
      </c>
      <c r="HH241">
        <v>0</v>
      </c>
      <c r="HI241">
        <v>0</v>
      </c>
      <c r="HJ241">
        <v>1.4999999999999999E-2</v>
      </c>
      <c r="HK241">
        <v>0</v>
      </c>
      <c r="HL241">
        <v>0</v>
      </c>
      <c r="HM241">
        <v>0</v>
      </c>
      <c r="HN241">
        <v>0</v>
      </c>
      <c r="HO241">
        <v>0</v>
      </c>
      <c r="HP241">
        <v>81.599999999999994</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0.95799999999999996</v>
      </c>
      <c r="LJ241">
        <v>0.99545454545454548</v>
      </c>
      <c r="LK241">
        <v>0</v>
      </c>
      <c r="LL241">
        <v>0</v>
      </c>
      <c r="LM241">
        <v>1</v>
      </c>
      <c r="LN241">
        <v>0.95</v>
      </c>
      <c r="LO241">
        <v>0</v>
      </c>
      <c r="LP241">
        <v>1</v>
      </c>
      <c r="LQ241">
        <v>0.78</v>
      </c>
      <c r="LR241">
        <v>0</v>
      </c>
      <c r="LS241">
        <v>4.0243902439024398E-2</v>
      </c>
      <c r="LT241">
        <v>0</v>
      </c>
    </row>
    <row r="242" spans="1:332">
      <c r="A242" t="str">
        <v>CDM AMS I E</v>
      </c>
      <c r="B242" t="str">
        <v>AMS-I.E. Version 09.0 -</v>
      </c>
      <c r="C242">
        <v>10476</v>
      </c>
      <c r="D242" t="str">
        <v>PoA 10476-CPA1</v>
      </c>
      <c r="E242" t="str">
        <v>MR1</v>
      </c>
      <c r="F242" t="str">
        <v>household</v>
      </c>
      <c r="G242">
        <v>2234.4785000000002</v>
      </c>
      <c r="H242" t="str">
        <v>ethanol</v>
      </c>
      <c r="I242">
        <v>2234.4785000000002</v>
      </c>
      <c r="J242">
        <v>3.3844264719496281E-3</v>
      </c>
      <c r="K242">
        <v>0</v>
      </c>
      <c r="L242" t="str">
        <v>ethanol</v>
      </c>
      <c r="M242">
        <v>1</v>
      </c>
      <c r="N242" t="str">
        <v>Sub-Saharan Africa</v>
      </c>
      <c r="O242" t="str">
        <v>Kenya</v>
      </c>
      <c r="P242" t="str">
        <v>Kenya</v>
      </c>
      <c r="Q242">
        <v>3.8</v>
      </c>
      <c r="R242">
        <v>0.91500000000000004</v>
      </c>
      <c r="S242">
        <v>0</v>
      </c>
      <c r="T242">
        <v>0.63900000000000001</v>
      </c>
      <c r="U242">
        <v>9421</v>
      </c>
      <c r="V242">
        <v>0</v>
      </c>
      <c r="W242">
        <v>70.08</v>
      </c>
      <c r="X242">
        <v>0</v>
      </c>
      <c r="Y242">
        <v>660223.67999999993</v>
      </c>
      <c r="Z242">
        <v>1</v>
      </c>
      <c r="AA242">
        <v>1</v>
      </c>
      <c r="AB242">
        <v>0</v>
      </c>
      <c r="AC242">
        <v>0</v>
      </c>
      <c r="AD242">
        <v>0</v>
      </c>
      <c r="AE242">
        <v>0</v>
      </c>
      <c r="AF242">
        <v>0</v>
      </c>
      <c r="AG242">
        <v>0</v>
      </c>
      <c r="AH242">
        <v>0</v>
      </c>
      <c r="AI242">
        <v>0</v>
      </c>
      <c r="AJ242">
        <v>0</v>
      </c>
      <c r="AK242">
        <v>0</v>
      </c>
      <c r="AL242">
        <v>0</v>
      </c>
      <c r="AM242">
        <v>0</v>
      </c>
      <c r="AN242">
        <v>6.021292397799999</v>
      </c>
      <c r="AO242">
        <v>0</v>
      </c>
      <c r="AP242">
        <v>0</v>
      </c>
      <c r="AQ242">
        <v>0</v>
      </c>
      <c r="AR242">
        <v>0</v>
      </c>
      <c r="AS242">
        <v>0</v>
      </c>
      <c r="AT242">
        <v>0</v>
      </c>
      <c r="AU242">
        <v>0</v>
      </c>
      <c r="AV242">
        <v>0</v>
      </c>
      <c r="AW242">
        <v>0</v>
      </c>
      <c r="AX242">
        <v>0</v>
      </c>
      <c r="AY242">
        <v>0</v>
      </c>
      <c r="AZ242">
        <v>0</v>
      </c>
      <c r="BA242">
        <v>0</v>
      </c>
      <c r="BB242">
        <v>0</v>
      </c>
      <c r="BC242">
        <v>0</v>
      </c>
      <c r="BD242">
        <v>0.1</v>
      </c>
      <c r="BE242">
        <v>0</v>
      </c>
      <c r="BF242">
        <v>0</v>
      </c>
      <c r="BG242">
        <v>0</v>
      </c>
      <c r="BH242">
        <v>0</v>
      </c>
      <c r="BI242">
        <v>0</v>
      </c>
      <c r="BJ242">
        <v>0</v>
      </c>
      <c r="BK242">
        <v>0</v>
      </c>
      <c r="BL242">
        <v>0</v>
      </c>
      <c r="BM242">
        <v>0</v>
      </c>
      <c r="BN242">
        <v>0</v>
      </c>
      <c r="BO242">
        <v>0</v>
      </c>
      <c r="BP242">
        <v>0</v>
      </c>
      <c r="BQ242">
        <v>0</v>
      </c>
      <c r="BR242">
        <v>1.5599999999999999E-2</v>
      </c>
      <c r="BS242">
        <v>0</v>
      </c>
      <c r="BT242">
        <v>0</v>
      </c>
      <c r="BU242">
        <v>0</v>
      </c>
      <c r="BV242">
        <v>0</v>
      </c>
      <c r="BW242">
        <v>0</v>
      </c>
      <c r="BX242">
        <v>63.7</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1</v>
      </c>
      <c r="FW242">
        <v>0</v>
      </c>
      <c r="FX242">
        <v>0</v>
      </c>
      <c r="FY242">
        <v>0</v>
      </c>
      <c r="FZ242">
        <v>0</v>
      </c>
      <c r="GA242">
        <v>0</v>
      </c>
      <c r="GB242">
        <v>0</v>
      </c>
      <c r="GC242">
        <v>0.764874545478334</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0.6</v>
      </c>
      <c r="GZ242">
        <v>0</v>
      </c>
      <c r="HA242">
        <v>0</v>
      </c>
      <c r="HB242">
        <v>0</v>
      </c>
      <c r="HC242">
        <v>0</v>
      </c>
      <c r="HD242">
        <v>0</v>
      </c>
      <c r="HE242">
        <v>0</v>
      </c>
      <c r="HF242">
        <v>0</v>
      </c>
      <c r="HG242">
        <v>0</v>
      </c>
      <c r="HH242">
        <v>0</v>
      </c>
      <c r="HI242">
        <v>0</v>
      </c>
      <c r="HJ242">
        <v>0</v>
      </c>
      <c r="HK242">
        <v>0</v>
      </c>
      <c r="HL242">
        <v>0</v>
      </c>
      <c r="HM242">
        <v>2.41E-2</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4.9281834624354461</v>
      </c>
      <c r="LA242">
        <v>0</v>
      </c>
      <c r="LB242">
        <v>0</v>
      </c>
      <c r="LC242">
        <v>0</v>
      </c>
      <c r="LD242">
        <v>0</v>
      </c>
      <c r="LE242">
        <v>0</v>
      </c>
      <c r="LF242">
        <v>0</v>
      </c>
      <c r="LG242">
        <v>0</v>
      </c>
      <c r="LH242">
        <v>0</v>
      </c>
      <c r="LI242">
        <v>1</v>
      </c>
      <c r="LJ242">
        <v>0.3911458333333333</v>
      </c>
      <c r="LK242">
        <v>0</v>
      </c>
      <c r="LL242">
        <v>0</v>
      </c>
      <c r="LM242">
        <v>1</v>
      </c>
      <c r="LN242">
        <v>0.95</v>
      </c>
      <c r="LO242">
        <v>0</v>
      </c>
      <c r="LP242">
        <v>1</v>
      </c>
      <c r="LQ242">
        <v>0.78</v>
      </c>
      <c r="LR242">
        <v>0</v>
      </c>
      <c r="LS242">
        <v>9.3010752999999946E-2</v>
      </c>
      <c r="LT242">
        <v>0</v>
      </c>
    </row>
    <row r="243" spans="1:332">
      <c r="A243" t="str">
        <v>CDM AMS I E</v>
      </c>
      <c r="B243" t="str">
        <v>AMS-I.E. Version 09.0 -</v>
      </c>
      <c r="C243">
        <v>10476</v>
      </c>
      <c r="D243" t="str">
        <v>PoA 10476-CPA1</v>
      </c>
      <c r="E243" t="str">
        <v>MR1</v>
      </c>
      <c r="F243" t="str">
        <v>commercial</v>
      </c>
      <c r="G243">
        <v>84.59</v>
      </c>
      <c r="H243" t="str">
        <v>ethanol</v>
      </c>
      <c r="I243">
        <v>84.59</v>
      </c>
      <c r="J243">
        <v>5.7753544820956506E-3</v>
      </c>
      <c r="K243">
        <v>0</v>
      </c>
      <c r="L243" t="str">
        <v>ethanol</v>
      </c>
      <c r="M243">
        <v>1</v>
      </c>
      <c r="N243" t="str">
        <v>Sub-Saharan Africa</v>
      </c>
      <c r="O243" t="str">
        <v>Kenya</v>
      </c>
      <c r="P243" t="str">
        <v>Kenya</v>
      </c>
      <c r="Q243">
        <v>3.8</v>
      </c>
      <c r="R243">
        <v>0.91500000000000004</v>
      </c>
      <c r="S243">
        <v>0</v>
      </c>
      <c r="T243">
        <v>0.63900000000000001</v>
      </c>
      <c r="U243">
        <v>209</v>
      </c>
      <c r="V243">
        <v>0</v>
      </c>
      <c r="W243">
        <v>70.08</v>
      </c>
      <c r="X243">
        <v>0</v>
      </c>
      <c r="Y243">
        <v>14646.72</v>
      </c>
      <c r="Z243">
        <v>0</v>
      </c>
      <c r="AA243">
        <v>1</v>
      </c>
      <c r="AB243">
        <v>0</v>
      </c>
      <c r="AC243">
        <v>0</v>
      </c>
      <c r="AD243">
        <v>0</v>
      </c>
      <c r="AE243">
        <v>0</v>
      </c>
      <c r="AF243">
        <v>0</v>
      </c>
      <c r="AG243">
        <v>0</v>
      </c>
      <c r="AH243">
        <v>0</v>
      </c>
      <c r="AI243">
        <v>0</v>
      </c>
      <c r="AJ243">
        <v>0</v>
      </c>
      <c r="AK243">
        <v>0</v>
      </c>
      <c r="AL243">
        <v>0</v>
      </c>
      <c r="AM243">
        <v>0</v>
      </c>
      <c r="AN243">
        <v>0</v>
      </c>
      <c r="AO243">
        <v>2.0610169491525423</v>
      </c>
      <c r="AP243">
        <v>0</v>
      </c>
      <c r="AQ243">
        <v>0</v>
      </c>
      <c r="AR243">
        <v>0</v>
      </c>
      <c r="AS243">
        <v>0</v>
      </c>
      <c r="AT243">
        <v>0</v>
      </c>
      <c r="AU243">
        <v>0</v>
      </c>
      <c r="AV243">
        <v>0</v>
      </c>
      <c r="AW243">
        <v>0</v>
      </c>
      <c r="AX243">
        <v>0</v>
      </c>
      <c r="AY243">
        <v>0</v>
      </c>
      <c r="AZ243">
        <v>0</v>
      </c>
      <c r="BA243">
        <v>0</v>
      </c>
      <c r="BB243">
        <v>0</v>
      </c>
      <c r="BC243">
        <v>0</v>
      </c>
      <c r="BD243">
        <v>0.1</v>
      </c>
      <c r="BE243">
        <v>0</v>
      </c>
      <c r="BF243">
        <v>0</v>
      </c>
      <c r="BG243">
        <v>0</v>
      </c>
      <c r="BH243">
        <v>0</v>
      </c>
      <c r="BI243">
        <v>0</v>
      </c>
      <c r="BJ243">
        <v>0</v>
      </c>
      <c r="BK243">
        <v>0</v>
      </c>
      <c r="BL243">
        <v>0</v>
      </c>
      <c r="BM243">
        <v>0</v>
      </c>
      <c r="BN243">
        <v>0</v>
      </c>
      <c r="BO243">
        <v>0</v>
      </c>
      <c r="BP243">
        <v>0</v>
      </c>
      <c r="BQ243">
        <v>0</v>
      </c>
      <c r="BR243">
        <v>1.5599999999999999E-2</v>
      </c>
      <c r="BS243">
        <v>0</v>
      </c>
      <c r="BT243">
        <v>0</v>
      </c>
      <c r="BU243">
        <v>0</v>
      </c>
      <c r="BV243">
        <v>0</v>
      </c>
      <c r="BW243">
        <v>0</v>
      </c>
      <c r="BX243">
        <v>63.7</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1</v>
      </c>
      <c r="FW243">
        <v>0</v>
      </c>
      <c r="FX243">
        <v>0</v>
      </c>
      <c r="FY243">
        <v>0</v>
      </c>
      <c r="FZ243">
        <v>0</v>
      </c>
      <c r="GA243">
        <v>0</v>
      </c>
      <c r="GB243">
        <v>0</v>
      </c>
      <c r="GC243">
        <v>0.764874545478334</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0.6</v>
      </c>
      <c r="GZ243">
        <v>0</v>
      </c>
      <c r="HA243">
        <v>0</v>
      </c>
      <c r="HB243">
        <v>0</v>
      </c>
      <c r="HC243">
        <v>0</v>
      </c>
      <c r="HD243">
        <v>0</v>
      </c>
      <c r="HE243">
        <v>0</v>
      </c>
      <c r="HF243">
        <v>0</v>
      </c>
      <c r="HG243">
        <v>0</v>
      </c>
      <c r="HH243">
        <v>0</v>
      </c>
      <c r="HI243">
        <v>0</v>
      </c>
      <c r="HJ243">
        <v>0</v>
      </c>
      <c r="HK243">
        <v>0</v>
      </c>
      <c r="HL243">
        <v>0</v>
      </c>
      <c r="HM243">
        <v>2.41E-2</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4.9281834624354461</v>
      </c>
      <c r="LA243">
        <v>0</v>
      </c>
      <c r="LB243">
        <v>0</v>
      </c>
      <c r="LC243">
        <v>0</v>
      </c>
      <c r="LD243">
        <v>0</v>
      </c>
      <c r="LE243">
        <v>0</v>
      </c>
      <c r="LF243">
        <v>0</v>
      </c>
      <c r="LG243">
        <v>0</v>
      </c>
      <c r="LH243">
        <v>0</v>
      </c>
      <c r="LI243">
        <v>1</v>
      </c>
      <c r="LJ243">
        <v>0.46875</v>
      </c>
      <c r="LK243">
        <v>0</v>
      </c>
      <c r="LL243">
        <v>0</v>
      </c>
      <c r="LM243">
        <v>1</v>
      </c>
      <c r="LN243">
        <v>0.95</v>
      </c>
      <c r="LO243">
        <v>0</v>
      </c>
      <c r="LP243">
        <v>1</v>
      </c>
      <c r="LQ243">
        <v>0.78</v>
      </c>
      <c r="LR243">
        <v>0</v>
      </c>
      <c r="LS243">
        <v>0</v>
      </c>
      <c r="LT243">
        <v>0</v>
      </c>
    </row>
    <row r="244" spans="1:332">
      <c r="A244" t="str">
        <v>CDM AMS I E</v>
      </c>
      <c r="B244" t="str">
        <v>AMS-I.E. Version 04.0 -</v>
      </c>
      <c r="C244">
        <v>7359</v>
      </c>
      <c r="D244" t="str">
        <v>PoA 7359-CPA 65</v>
      </c>
      <c r="E244" t="str">
        <v>MP1</v>
      </c>
      <c r="F244" t="str">
        <v>domestic</v>
      </c>
      <c r="G244">
        <v>42590</v>
      </c>
      <c r="H244" t="str">
        <v>switch</v>
      </c>
      <c r="I244">
        <v>42590</v>
      </c>
      <c r="J244">
        <v>2.4239409557805784E-2</v>
      </c>
      <c r="K244">
        <v>0</v>
      </c>
      <c r="L244" t="str">
        <v>ethanol</v>
      </c>
      <c r="M244">
        <v>1</v>
      </c>
      <c r="N244" t="str">
        <v>Sub-Saharan Africa</v>
      </c>
      <c r="O244" t="str">
        <v>Kenya</v>
      </c>
      <c r="P244" t="str">
        <v>Mombasa, but averaged out (see explanation)</v>
      </c>
      <c r="Q244">
        <v>3.8</v>
      </c>
      <c r="R244">
        <v>0.88559140000000003</v>
      </c>
      <c r="S244">
        <v>0</v>
      </c>
      <c r="T244">
        <v>0.3932258065</v>
      </c>
      <c r="U244">
        <v>5936</v>
      </c>
      <c r="V244">
        <v>0</v>
      </c>
      <c r="W244">
        <v>296</v>
      </c>
      <c r="X244">
        <v>0</v>
      </c>
      <c r="Y244">
        <v>1757056</v>
      </c>
      <c r="Z244">
        <v>1</v>
      </c>
      <c r="AA244">
        <v>1</v>
      </c>
      <c r="AB244">
        <v>0</v>
      </c>
      <c r="AC244">
        <v>0</v>
      </c>
      <c r="AD244">
        <v>0</v>
      </c>
      <c r="AE244">
        <v>0</v>
      </c>
      <c r="AF244">
        <v>0</v>
      </c>
      <c r="AG244">
        <v>0</v>
      </c>
      <c r="AH244">
        <v>0</v>
      </c>
      <c r="AI244">
        <v>0</v>
      </c>
      <c r="AJ244">
        <v>0</v>
      </c>
      <c r="AK244">
        <v>0</v>
      </c>
      <c r="AL244">
        <v>0</v>
      </c>
      <c r="AM244">
        <v>0</v>
      </c>
      <c r="AN244">
        <v>1.9946984883668462</v>
      </c>
      <c r="AO244">
        <v>1.4281227847080109</v>
      </c>
      <c r="AP244">
        <v>0</v>
      </c>
      <c r="AQ244">
        <v>0</v>
      </c>
      <c r="AR244">
        <v>0</v>
      </c>
      <c r="AS244">
        <v>0</v>
      </c>
      <c r="AT244">
        <v>0</v>
      </c>
      <c r="AU244">
        <v>0</v>
      </c>
      <c r="AV244">
        <v>0</v>
      </c>
      <c r="AW244">
        <v>0</v>
      </c>
      <c r="AX244">
        <v>0</v>
      </c>
      <c r="AY244">
        <v>0</v>
      </c>
      <c r="AZ244">
        <v>0</v>
      </c>
      <c r="BA244">
        <v>0</v>
      </c>
      <c r="BB244">
        <v>0</v>
      </c>
      <c r="BC244">
        <v>0</v>
      </c>
      <c r="BD244">
        <v>0.1</v>
      </c>
      <c r="BE244">
        <v>0.1</v>
      </c>
      <c r="BF244">
        <v>0</v>
      </c>
      <c r="BG244">
        <v>0</v>
      </c>
      <c r="BH244">
        <v>0</v>
      </c>
      <c r="BI244">
        <v>0</v>
      </c>
      <c r="BJ244">
        <v>0</v>
      </c>
      <c r="BK244">
        <v>0</v>
      </c>
      <c r="BL244">
        <v>0</v>
      </c>
      <c r="BM244">
        <v>0</v>
      </c>
      <c r="BN244">
        <v>0</v>
      </c>
      <c r="BO244">
        <v>0</v>
      </c>
      <c r="BP244">
        <v>0</v>
      </c>
      <c r="BQ244">
        <v>0</v>
      </c>
      <c r="BR244">
        <v>1.5599999999999999E-2</v>
      </c>
      <c r="BS244">
        <v>2.9499999999999998E-2</v>
      </c>
      <c r="BT244">
        <v>0</v>
      </c>
      <c r="BU244">
        <v>0</v>
      </c>
      <c r="BV244">
        <v>0</v>
      </c>
      <c r="BW244">
        <v>0</v>
      </c>
      <c r="BX244">
        <v>81.599999999999994</v>
      </c>
      <c r="BY244">
        <v>81.599999999999994</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1</v>
      </c>
      <c r="FW244">
        <v>0</v>
      </c>
      <c r="FX244">
        <v>0</v>
      </c>
      <c r="FY244">
        <v>0</v>
      </c>
      <c r="FZ244">
        <v>0</v>
      </c>
      <c r="GA244">
        <v>0</v>
      </c>
      <c r="GB244">
        <v>0</v>
      </c>
      <c r="GC244">
        <v>0.78902847849343882</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0.60450000000000004</v>
      </c>
      <c r="GZ244">
        <v>0</v>
      </c>
      <c r="HA244">
        <v>0</v>
      </c>
      <c r="HB244">
        <v>0</v>
      </c>
      <c r="HC244">
        <v>0</v>
      </c>
      <c r="HD244">
        <v>0</v>
      </c>
      <c r="HE244">
        <v>0</v>
      </c>
      <c r="HF244">
        <v>0</v>
      </c>
      <c r="HG244">
        <v>0</v>
      </c>
      <c r="HH244">
        <v>0</v>
      </c>
      <c r="HI244">
        <v>0</v>
      </c>
      <c r="HJ244">
        <v>0</v>
      </c>
      <c r="HK244">
        <v>0</v>
      </c>
      <c r="HL244">
        <v>0</v>
      </c>
      <c r="HM244">
        <v>2.1299999999999999E-2</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1</v>
      </c>
      <c r="LJ244">
        <v>1</v>
      </c>
      <c r="LK244">
        <v>0</v>
      </c>
      <c r="LL244">
        <v>0</v>
      </c>
      <c r="LM244">
        <v>1</v>
      </c>
      <c r="LN244">
        <v>0.95</v>
      </c>
      <c r="LO244">
        <v>0</v>
      </c>
      <c r="LP244">
        <v>1</v>
      </c>
      <c r="LQ244">
        <v>0.78</v>
      </c>
      <c r="LR244">
        <v>0</v>
      </c>
      <c r="LS244">
        <v>0</v>
      </c>
      <c r="LT244">
        <v>0</v>
      </c>
    </row>
    <row r="245" spans="1:332">
      <c r="A245" t="str">
        <v>CDM AMS I E</v>
      </c>
      <c r="B245" t="str">
        <v>AMS-I.E. Version 04.0 -</v>
      </c>
      <c r="C245">
        <v>7359</v>
      </c>
      <c r="D245" t="str">
        <v>PoA 7359-CPA 64</v>
      </c>
      <c r="E245" t="str">
        <v>MP1</v>
      </c>
      <c r="F245" t="str">
        <v>domestic</v>
      </c>
      <c r="G245">
        <v>5359.63</v>
      </c>
      <c r="H245" t="str">
        <v xml:space="preserve">ethanol </v>
      </c>
      <c r="I245">
        <v>5359.63</v>
      </c>
      <c r="J245">
        <v>2.4239435218350883E-2</v>
      </c>
      <c r="K245">
        <v>0</v>
      </c>
      <c r="L245" t="str">
        <v>ethanol</v>
      </c>
      <c r="M245">
        <v>1</v>
      </c>
      <c r="N245" t="str">
        <v>Sub-Saharan Africa</v>
      </c>
      <c r="O245" t="str">
        <v>Kenya</v>
      </c>
      <c r="P245" t="str">
        <v>Mombasa, but averaged out (see explanation)</v>
      </c>
      <c r="Q245">
        <v>3.8</v>
      </c>
      <c r="R245">
        <v>0.88559140000000003</v>
      </c>
      <c r="S245">
        <v>0</v>
      </c>
      <c r="T245">
        <v>0.3932258065</v>
      </c>
      <c r="U245">
        <v>747</v>
      </c>
      <c r="V245">
        <v>0</v>
      </c>
      <c r="W245">
        <v>296</v>
      </c>
      <c r="X245">
        <v>0</v>
      </c>
      <c r="Y245">
        <v>221112</v>
      </c>
      <c r="Z245">
        <v>1</v>
      </c>
      <c r="AA245">
        <v>1</v>
      </c>
      <c r="AB245">
        <v>0</v>
      </c>
      <c r="AC245">
        <v>0</v>
      </c>
      <c r="AD245">
        <v>0</v>
      </c>
      <c r="AE245">
        <v>0</v>
      </c>
      <c r="AF245">
        <v>0</v>
      </c>
      <c r="AG245">
        <v>0</v>
      </c>
      <c r="AH245">
        <v>0</v>
      </c>
      <c r="AI245">
        <v>0</v>
      </c>
      <c r="AJ245">
        <v>0</v>
      </c>
      <c r="AK245">
        <v>0</v>
      </c>
      <c r="AL245">
        <v>0</v>
      </c>
      <c r="AM245">
        <v>0</v>
      </c>
      <c r="AN245">
        <v>1.9946984883668462</v>
      </c>
      <c r="AO245">
        <v>1.4281227847080109</v>
      </c>
      <c r="AP245">
        <v>0</v>
      </c>
      <c r="AQ245">
        <v>0</v>
      </c>
      <c r="AR245">
        <v>0</v>
      </c>
      <c r="AS245">
        <v>0</v>
      </c>
      <c r="AT245">
        <v>0</v>
      </c>
      <c r="AU245">
        <v>0</v>
      </c>
      <c r="AV245">
        <v>0</v>
      </c>
      <c r="AW245">
        <v>0</v>
      </c>
      <c r="AX245">
        <v>0</v>
      </c>
      <c r="AY245">
        <v>0</v>
      </c>
      <c r="AZ245">
        <v>0</v>
      </c>
      <c r="BA245">
        <v>0</v>
      </c>
      <c r="BB245">
        <v>0</v>
      </c>
      <c r="BC245">
        <v>0</v>
      </c>
      <c r="BD245">
        <v>0.1</v>
      </c>
      <c r="BE245">
        <v>0.1</v>
      </c>
      <c r="BF245">
        <v>0</v>
      </c>
      <c r="BG245">
        <v>0</v>
      </c>
      <c r="BH245">
        <v>0</v>
      </c>
      <c r="BI245">
        <v>0</v>
      </c>
      <c r="BJ245">
        <v>0</v>
      </c>
      <c r="BK245">
        <v>0</v>
      </c>
      <c r="BL245">
        <v>0</v>
      </c>
      <c r="BM245">
        <v>0</v>
      </c>
      <c r="BN245">
        <v>0</v>
      </c>
      <c r="BO245">
        <v>0</v>
      </c>
      <c r="BP245">
        <v>0</v>
      </c>
      <c r="BQ245">
        <v>0</v>
      </c>
      <c r="BR245">
        <v>1.5599999999999999E-2</v>
      </c>
      <c r="BS245">
        <v>2.9499999999999998E-2</v>
      </c>
      <c r="BT245">
        <v>0</v>
      </c>
      <c r="BU245">
        <v>0</v>
      </c>
      <c r="BV245">
        <v>0</v>
      </c>
      <c r="BW245">
        <v>0</v>
      </c>
      <c r="BX245">
        <v>81.599999999999994</v>
      </c>
      <c r="BY245">
        <v>81.599999999999994</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1</v>
      </c>
      <c r="FW245">
        <v>0</v>
      </c>
      <c r="FX245">
        <v>0</v>
      </c>
      <c r="FY245">
        <v>0</v>
      </c>
      <c r="FZ245">
        <v>0</v>
      </c>
      <c r="GA245">
        <v>0</v>
      </c>
      <c r="GB245">
        <v>0</v>
      </c>
      <c r="GC245">
        <v>0.78902847849343882</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0.60450000000000004</v>
      </c>
      <c r="GZ245">
        <v>0</v>
      </c>
      <c r="HA245">
        <v>0</v>
      </c>
      <c r="HB245">
        <v>0</v>
      </c>
      <c r="HC245">
        <v>0</v>
      </c>
      <c r="HD245">
        <v>0</v>
      </c>
      <c r="HE245">
        <v>0</v>
      </c>
      <c r="HF245">
        <v>0</v>
      </c>
      <c r="HG245">
        <v>0</v>
      </c>
      <c r="HH245">
        <v>0</v>
      </c>
      <c r="HI245">
        <v>0</v>
      </c>
      <c r="HJ245">
        <v>0</v>
      </c>
      <c r="HK245">
        <v>0</v>
      </c>
      <c r="HL245">
        <v>0</v>
      </c>
      <c r="HM245">
        <v>2.1299999999999999E-2</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1</v>
      </c>
      <c r="LJ245">
        <v>1</v>
      </c>
      <c r="LK245">
        <v>0</v>
      </c>
      <c r="LL245">
        <v>0</v>
      </c>
      <c r="LM245">
        <v>1</v>
      </c>
      <c r="LN245">
        <v>0.95</v>
      </c>
      <c r="LO245">
        <v>0</v>
      </c>
      <c r="LP245">
        <v>1</v>
      </c>
      <c r="LQ245">
        <v>0.78</v>
      </c>
      <c r="LR245">
        <v>0</v>
      </c>
      <c r="LS245">
        <v>0</v>
      </c>
      <c r="LT245">
        <v>0</v>
      </c>
    </row>
    <row r="246" spans="1:332">
      <c r="A246" t="str">
        <v>CDM AMS I E</v>
      </c>
      <c r="B246" t="str">
        <v>AMS-I.E. Version 04.0 -</v>
      </c>
      <c r="C246">
        <v>7359</v>
      </c>
      <c r="D246" t="str">
        <v>PoA 7359-CPA 66</v>
      </c>
      <c r="E246" t="str">
        <v>MP1</v>
      </c>
      <c r="F246" t="str">
        <v>domestic</v>
      </c>
      <c r="G246">
        <v>5395.5</v>
      </c>
      <c r="H246" t="str">
        <v xml:space="preserve">ethanol </v>
      </c>
      <c r="I246">
        <v>5395.5</v>
      </c>
      <c r="J246">
        <v>2.423941561242093E-2</v>
      </c>
      <c r="K246">
        <v>0</v>
      </c>
      <c r="L246" t="str">
        <v>ethanol</v>
      </c>
      <c r="M246">
        <v>1</v>
      </c>
      <c r="N246" t="str">
        <v>Sub-Saharan Africa</v>
      </c>
      <c r="O246" t="str">
        <v>Kenya</v>
      </c>
      <c r="P246" t="str">
        <v>Kenya tot, but averaged out (see explanation)</v>
      </c>
      <c r="Q246">
        <v>3.8</v>
      </c>
      <c r="R246">
        <v>0.88559140000000003</v>
      </c>
      <c r="S246">
        <v>0</v>
      </c>
      <c r="T246">
        <v>0.3932258065</v>
      </c>
      <c r="U246">
        <v>752</v>
      </c>
      <c r="V246">
        <v>0</v>
      </c>
      <c r="W246">
        <v>296</v>
      </c>
      <c r="X246">
        <v>0</v>
      </c>
      <c r="Y246">
        <v>222592</v>
      </c>
      <c r="Z246">
        <v>1</v>
      </c>
      <c r="AA246">
        <v>1</v>
      </c>
      <c r="AB246">
        <v>0</v>
      </c>
      <c r="AC246">
        <v>0</v>
      </c>
      <c r="AD246">
        <v>0</v>
      </c>
      <c r="AE246">
        <v>0</v>
      </c>
      <c r="AF246">
        <v>0</v>
      </c>
      <c r="AG246">
        <v>0</v>
      </c>
      <c r="AH246">
        <v>0</v>
      </c>
      <c r="AI246">
        <v>0</v>
      </c>
      <c r="AJ246">
        <v>0</v>
      </c>
      <c r="AK246">
        <v>0</v>
      </c>
      <c r="AL246">
        <v>0</v>
      </c>
      <c r="AM246">
        <v>0</v>
      </c>
      <c r="AN246">
        <v>1.9946984883668462</v>
      </c>
      <c r="AO246">
        <v>1.4281227847080109</v>
      </c>
      <c r="AP246">
        <v>0</v>
      </c>
      <c r="AQ246">
        <v>0</v>
      </c>
      <c r="AR246">
        <v>0</v>
      </c>
      <c r="AS246">
        <v>0</v>
      </c>
      <c r="AT246">
        <v>0</v>
      </c>
      <c r="AU246">
        <v>0</v>
      </c>
      <c r="AV246">
        <v>0</v>
      </c>
      <c r="AW246">
        <v>0</v>
      </c>
      <c r="AX246">
        <v>0</v>
      </c>
      <c r="AY246">
        <v>0</v>
      </c>
      <c r="AZ246">
        <v>0</v>
      </c>
      <c r="BA246">
        <v>0</v>
      </c>
      <c r="BB246">
        <v>0</v>
      </c>
      <c r="BC246">
        <v>0</v>
      </c>
      <c r="BD246">
        <v>0.1</v>
      </c>
      <c r="BE246">
        <v>0.1</v>
      </c>
      <c r="BF246">
        <v>0</v>
      </c>
      <c r="BG246">
        <v>0</v>
      </c>
      <c r="BH246">
        <v>0</v>
      </c>
      <c r="BI246">
        <v>0</v>
      </c>
      <c r="BJ246">
        <v>0</v>
      </c>
      <c r="BK246">
        <v>0</v>
      </c>
      <c r="BL246">
        <v>0</v>
      </c>
      <c r="BM246">
        <v>0</v>
      </c>
      <c r="BN246">
        <v>0</v>
      </c>
      <c r="BO246">
        <v>0</v>
      </c>
      <c r="BP246">
        <v>0</v>
      </c>
      <c r="BQ246">
        <v>0</v>
      </c>
      <c r="BR246">
        <v>1.5599999999999999E-2</v>
      </c>
      <c r="BS246">
        <v>2.9499999999999998E-2</v>
      </c>
      <c r="BT246">
        <v>0</v>
      </c>
      <c r="BU246">
        <v>0</v>
      </c>
      <c r="BV246">
        <v>0</v>
      </c>
      <c r="BW246">
        <v>0</v>
      </c>
      <c r="BX246">
        <v>81.599999999999994</v>
      </c>
      <c r="BY246">
        <v>81.599999999999994</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0.78902847849343882</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0.60450000000000004</v>
      </c>
      <c r="GZ246">
        <v>0</v>
      </c>
      <c r="HA246">
        <v>0</v>
      </c>
      <c r="HB246">
        <v>0</v>
      </c>
      <c r="HC246">
        <v>0</v>
      </c>
      <c r="HD246">
        <v>0</v>
      </c>
      <c r="HE246">
        <v>0</v>
      </c>
      <c r="HF246">
        <v>0</v>
      </c>
      <c r="HG246">
        <v>0</v>
      </c>
      <c r="HH246">
        <v>0</v>
      </c>
      <c r="HI246">
        <v>0</v>
      </c>
      <c r="HJ246">
        <v>0</v>
      </c>
      <c r="HK246">
        <v>0</v>
      </c>
      <c r="HL246">
        <v>0</v>
      </c>
      <c r="HM246">
        <v>2.1299999999999999E-2</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1</v>
      </c>
      <c r="LJ246">
        <v>1</v>
      </c>
      <c r="LK246">
        <v>0</v>
      </c>
      <c r="LL246">
        <v>0</v>
      </c>
      <c r="LM246">
        <v>1</v>
      </c>
      <c r="LN246">
        <v>0.95</v>
      </c>
      <c r="LO246">
        <v>0</v>
      </c>
      <c r="LP246">
        <v>1</v>
      </c>
      <c r="LQ246">
        <v>0.78</v>
      </c>
      <c r="LR246">
        <v>0</v>
      </c>
      <c r="LS246">
        <v>0</v>
      </c>
      <c r="LT246">
        <v>0</v>
      </c>
    </row>
    <row r="247" spans="1:332">
      <c r="A247" t="str">
        <v>CDM AMS I E</v>
      </c>
      <c r="B247" t="str">
        <v>AMS-I.E. Version 04.0 -</v>
      </c>
      <c r="C247">
        <v>7359</v>
      </c>
      <c r="D247" t="str">
        <v>PoA 7359-CPA 65</v>
      </c>
      <c r="E247" t="str">
        <v>MP2</v>
      </c>
      <c r="F247" t="str">
        <v>domestic</v>
      </c>
      <c r="G247">
        <v>56004</v>
      </c>
      <c r="H247" t="str">
        <v xml:space="preserve">ethanol </v>
      </c>
      <c r="I247">
        <v>56004</v>
      </c>
      <c r="J247">
        <v>3.1819753087641491E-2</v>
      </c>
      <c r="K247">
        <v>0</v>
      </c>
      <c r="L247" t="str">
        <v>ethanol</v>
      </c>
      <c r="M247">
        <v>1</v>
      </c>
      <c r="N247" t="str">
        <v>Sub-Saharan Africa</v>
      </c>
      <c r="O247" t="str">
        <v>Kenya</v>
      </c>
      <c r="P247" t="str">
        <v>Mombasa, but averaged out (see explanation)</v>
      </c>
      <c r="Q247">
        <v>3.8</v>
      </c>
      <c r="R247">
        <v>0.8870886</v>
      </c>
      <c r="S247">
        <v>0</v>
      </c>
      <c r="T247">
        <v>0.30860759493700002</v>
      </c>
      <c r="U247">
        <v>6871</v>
      </c>
      <c r="V247">
        <v>0</v>
      </c>
      <c r="W247">
        <v>256.15467890000002</v>
      </c>
      <c r="X247">
        <v>0</v>
      </c>
      <c r="Y247">
        <v>1760038.7987219002</v>
      </c>
      <c r="Z247">
        <v>1</v>
      </c>
      <c r="AA247">
        <v>1</v>
      </c>
      <c r="AB247">
        <v>0</v>
      </c>
      <c r="AC247">
        <v>0</v>
      </c>
      <c r="AD247">
        <v>0</v>
      </c>
      <c r="AE247">
        <v>0</v>
      </c>
      <c r="AF247">
        <v>0</v>
      </c>
      <c r="AG247">
        <v>0</v>
      </c>
      <c r="AH247">
        <v>0</v>
      </c>
      <c r="AI247">
        <v>0</v>
      </c>
      <c r="AJ247">
        <v>0</v>
      </c>
      <c r="AK247">
        <v>0</v>
      </c>
      <c r="AL247">
        <v>0</v>
      </c>
      <c r="AM247">
        <v>0</v>
      </c>
      <c r="AN247">
        <v>1.2910814755170195</v>
      </c>
      <c r="AO247">
        <v>1.6513721148868035</v>
      </c>
      <c r="AP247">
        <v>0</v>
      </c>
      <c r="AQ247">
        <v>0</v>
      </c>
      <c r="AR247">
        <v>0</v>
      </c>
      <c r="AS247">
        <v>0</v>
      </c>
      <c r="AT247">
        <v>0</v>
      </c>
      <c r="AU247">
        <v>0</v>
      </c>
      <c r="AV247">
        <v>0</v>
      </c>
      <c r="AW247">
        <v>0</v>
      </c>
      <c r="AX247">
        <v>0</v>
      </c>
      <c r="AY247">
        <v>0</v>
      </c>
      <c r="AZ247">
        <v>0</v>
      </c>
      <c r="BA247">
        <v>0</v>
      </c>
      <c r="BB247">
        <v>0</v>
      </c>
      <c r="BC247">
        <v>0</v>
      </c>
      <c r="BD247">
        <v>0.1</v>
      </c>
      <c r="BE247">
        <v>0.1</v>
      </c>
      <c r="BF247">
        <v>0</v>
      </c>
      <c r="BG247">
        <v>0</v>
      </c>
      <c r="BH247">
        <v>0</v>
      </c>
      <c r="BI247">
        <v>0</v>
      </c>
      <c r="BJ247">
        <v>0</v>
      </c>
      <c r="BK247">
        <v>0</v>
      </c>
      <c r="BL247">
        <v>0</v>
      </c>
      <c r="BM247">
        <v>0</v>
      </c>
      <c r="BN247">
        <v>0</v>
      </c>
      <c r="BO247">
        <v>0</v>
      </c>
      <c r="BP247">
        <v>0</v>
      </c>
      <c r="BQ247">
        <v>0</v>
      </c>
      <c r="BR247">
        <v>1.4999999999999999E-2</v>
      </c>
      <c r="BS247">
        <v>2.9499999999999998E-2</v>
      </c>
      <c r="BT247">
        <v>0</v>
      </c>
      <c r="BU247">
        <v>0</v>
      </c>
      <c r="BV247">
        <v>0</v>
      </c>
      <c r="BW247">
        <v>0</v>
      </c>
      <c r="BX247">
        <v>81.599999999999994</v>
      </c>
      <c r="BY247">
        <v>81.599999999999994</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1</v>
      </c>
      <c r="FW247">
        <v>0</v>
      </c>
      <c r="FX247">
        <v>0</v>
      </c>
      <c r="FY247">
        <v>0</v>
      </c>
      <c r="FZ247">
        <v>0</v>
      </c>
      <c r="GA247">
        <v>0</v>
      </c>
      <c r="GB247">
        <v>0</v>
      </c>
      <c r="GC247">
        <v>0.78806030829999996</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0.65</v>
      </c>
      <c r="GZ247">
        <v>0</v>
      </c>
      <c r="HA247">
        <v>0</v>
      </c>
      <c r="HB247">
        <v>0</v>
      </c>
      <c r="HC247">
        <v>0</v>
      </c>
      <c r="HD247">
        <v>0</v>
      </c>
      <c r="HE247">
        <v>0</v>
      </c>
      <c r="HF247">
        <v>0</v>
      </c>
      <c r="HG247">
        <v>0</v>
      </c>
      <c r="HH247">
        <v>0</v>
      </c>
      <c r="HI247">
        <v>0</v>
      </c>
      <c r="HJ247">
        <v>0</v>
      </c>
      <c r="HK247">
        <v>0</v>
      </c>
      <c r="HL247">
        <v>0</v>
      </c>
      <c r="HM247">
        <v>2.1299999999999999E-2</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1</v>
      </c>
      <c r="LJ247">
        <v>1</v>
      </c>
      <c r="LK247">
        <v>0</v>
      </c>
      <c r="LL247">
        <v>0</v>
      </c>
      <c r="LM247">
        <v>1</v>
      </c>
      <c r="LN247">
        <v>0.95</v>
      </c>
      <c r="LO247">
        <v>0</v>
      </c>
      <c r="LP247">
        <v>1</v>
      </c>
      <c r="LQ247">
        <v>0.78</v>
      </c>
      <c r="LR247">
        <v>0</v>
      </c>
      <c r="LS247">
        <v>0</v>
      </c>
      <c r="LT247">
        <v>0</v>
      </c>
    </row>
    <row r="248" spans="1:332">
      <c r="A248" t="str">
        <v>CDM AMS I E</v>
      </c>
      <c r="B248" t="str">
        <v>AMS-I.E. Version 04.0 -</v>
      </c>
      <c r="C248">
        <v>7359</v>
      </c>
      <c r="D248" t="str">
        <v>PoA 7359-CPA 64</v>
      </c>
      <c r="E248" t="str">
        <v>MP2</v>
      </c>
      <c r="F248" t="str">
        <v>domestic</v>
      </c>
      <c r="G248">
        <v>11762</v>
      </c>
      <c r="H248" t="str">
        <v xml:space="preserve">ethanol </v>
      </c>
      <c r="I248">
        <v>11762</v>
      </c>
      <c r="J248">
        <v>3.1820906750862986E-2</v>
      </c>
      <c r="K248">
        <v>0</v>
      </c>
      <c r="L248" t="str">
        <v>ethanol</v>
      </c>
      <c r="M248">
        <v>1</v>
      </c>
      <c r="N248" t="str">
        <v>Sub-Saharan Africa</v>
      </c>
      <c r="O248" t="str">
        <v>Kenya</v>
      </c>
      <c r="P248" t="str">
        <v>Mombasa, but averaged out (see explanation)</v>
      </c>
      <c r="Q248">
        <v>3.8</v>
      </c>
      <c r="R248">
        <v>0.8870886</v>
      </c>
      <c r="S248">
        <v>0</v>
      </c>
      <c r="T248">
        <v>0.30860759493700002</v>
      </c>
      <c r="U248">
        <v>1443</v>
      </c>
      <c r="V248">
        <v>0</v>
      </c>
      <c r="W248">
        <v>256.15467890000002</v>
      </c>
      <c r="X248">
        <v>0</v>
      </c>
      <c r="Y248">
        <v>369631.20165270002</v>
      </c>
      <c r="Z248">
        <v>1</v>
      </c>
      <c r="AA248">
        <v>1</v>
      </c>
      <c r="AB248">
        <v>0</v>
      </c>
      <c r="AC248">
        <v>0</v>
      </c>
      <c r="AD248">
        <v>0</v>
      </c>
      <c r="AE248">
        <v>0</v>
      </c>
      <c r="AF248">
        <v>0</v>
      </c>
      <c r="AG248">
        <v>0</v>
      </c>
      <c r="AH248">
        <v>0</v>
      </c>
      <c r="AI248">
        <v>0</v>
      </c>
      <c r="AJ248">
        <v>0</v>
      </c>
      <c r="AK248">
        <v>0</v>
      </c>
      <c r="AL248">
        <v>0</v>
      </c>
      <c r="AM248">
        <v>0</v>
      </c>
      <c r="AN248">
        <v>1.2910814755170195</v>
      </c>
      <c r="AO248">
        <v>1.6513721148868035</v>
      </c>
      <c r="AP248">
        <v>0</v>
      </c>
      <c r="AQ248">
        <v>0</v>
      </c>
      <c r="AR248">
        <v>0</v>
      </c>
      <c r="AS248">
        <v>0</v>
      </c>
      <c r="AT248">
        <v>0</v>
      </c>
      <c r="AU248">
        <v>0</v>
      </c>
      <c r="AV248">
        <v>0</v>
      </c>
      <c r="AW248">
        <v>0</v>
      </c>
      <c r="AX248">
        <v>0</v>
      </c>
      <c r="AY248">
        <v>0</v>
      </c>
      <c r="AZ248">
        <v>0</v>
      </c>
      <c r="BA248">
        <v>0</v>
      </c>
      <c r="BB248">
        <v>0</v>
      </c>
      <c r="BC248">
        <v>0</v>
      </c>
      <c r="BD248">
        <v>0.1</v>
      </c>
      <c r="BE248">
        <v>0.1</v>
      </c>
      <c r="BF248">
        <v>0</v>
      </c>
      <c r="BG248">
        <v>0</v>
      </c>
      <c r="BH248">
        <v>0</v>
      </c>
      <c r="BI248">
        <v>0</v>
      </c>
      <c r="BJ248">
        <v>0</v>
      </c>
      <c r="BK248">
        <v>0</v>
      </c>
      <c r="BL248">
        <v>0</v>
      </c>
      <c r="BM248">
        <v>0</v>
      </c>
      <c r="BN248">
        <v>0</v>
      </c>
      <c r="BO248">
        <v>0</v>
      </c>
      <c r="BP248">
        <v>0</v>
      </c>
      <c r="BQ248">
        <v>0</v>
      </c>
      <c r="BR248">
        <v>1.4999999999999999E-2</v>
      </c>
      <c r="BS248">
        <v>2.9499999999999998E-2</v>
      </c>
      <c r="BT248">
        <v>0</v>
      </c>
      <c r="BU248">
        <v>0</v>
      </c>
      <c r="BV248">
        <v>0</v>
      </c>
      <c r="BW248">
        <v>0</v>
      </c>
      <c r="BX248">
        <v>81.599999999999994</v>
      </c>
      <c r="BY248">
        <v>81.599999999999994</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1</v>
      </c>
      <c r="FW248">
        <v>0</v>
      </c>
      <c r="FX248">
        <v>0</v>
      </c>
      <c r="FY248">
        <v>0</v>
      </c>
      <c r="FZ248">
        <v>0</v>
      </c>
      <c r="GA248">
        <v>0</v>
      </c>
      <c r="GB248">
        <v>0</v>
      </c>
      <c r="GC248">
        <v>0.78806030829999996</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0.65</v>
      </c>
      <c r="GZ248">
        <v>0</v>
      </c>
      <c r="HA248">
        <v>0</v>
      </c>
      <c r="HB248">
        <v>0</v>
      </c>
      <c r="HC248">
        <v>0</v>
      </c>
      <c r="HD248">
        <v>0</v>
      </c>
      <c r="HE248">
        <v>0</v>
      </c>
      <c r="HF248">
        <v>0</v>
      </c>
      <c r="HG248">
        <v>0</v>
      </c>
      <c r="HH248">
        <v>0</v>
      </c>
      <c r="HI248">
        <v>0</v>
      </c>
      <c r="HJ248">
        <v>0</v>
      </c>
      <c r="HK248">
        <v>0</v>
      </c>
      <c r="HL248">
        <v>0</v>
      </c>
      <c r="HM248">
        <v>2.1299999999999999E-2</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1</v>
      </c>
      <c r="LJ248">
        <v>1</v>
      </c>
      <c r="LK248">
        <v>0</v>
      </c>
      <c r="LL248">
        <v>0</v>
      </c>
      <c r="LM248">
        <v>1</v>
      </c>
      <c r="LN248">
        <v>0.95</v>
      </c>
      <c r="LO248">
        <v>0</v>
      </c>
      <c r="LP248">
        <v>1</v>
      </c>
      <c r="LQ248">
        <v>0.78</v>
      </c>
      <c r="LR248">
        <v>0</v>
      </c>
      <c r="LS248">
        <v>0</v>
      </c>
      <c r="LT248">
        <v>0</v>
      </c>
    </row>
    <row r="249" spans="1:332">
      <c r="A249" t="str">
        <v>CDM AMS I E</v>
      </c>
      <c r="B249" t="str">
        <v>AMS-I.E. Version 04.0 -</v>
      </c>
      <c r="C249">
        <v>7359</v>
      </c>
      <c r="D249" t="str">
        <v>PoA 7359-CPA 66</v>
      </c>
      <c r="E249" t="str">
        <v>MP2</v>
      </c>
      <c r="F249" t="str">
        <v>domestic</v>
      </c>
      <c r="G249">
        <v>12079</v>
      </c>
      <c r="H249" t="str">
        <v xml:space="preserve">ethanol </v>
      </c>
      <c r="I249">
        <v>12079</v>
      </c>
      <c r="J249">
        <v>3.1818557325141487E-2</v>
      </c>
      <c r="K249">
        <v>0</v>
      </c>
      <c r="L249" t="str">
        <v>ethanol</v>
      </c>
      <c r="M249">
        <v>1</v>
      </c>
      <c r="N249" t="str">
        <v>Sub-Saharan Africa</v>
      </c>
      <c r="O249" t="str">
        <v>Kenya</v>
      </c>
      <c r="P249" t="str">
        <v>Kenya tot, but averaged out (see explanation)</v>
      </c>
      <c r="Q249">
        <v>3.8</v>
      </c>
      <c r="R249">
        <v>0.8870886</v>
      </c>
      <c r="S249">
        <v>0</v>
      </c>
      <c r="T249">
        <v>0.30860759493700002</v>
      </c>
      <c r="U249">
        <v>1482</v>
      </c>
      <c r="V249">
        <v>0</v>
      </c>
      <c r="W249">
        <v>256.15467890000002</v>
      </c>
      <c r="X249">
        <v>0</v>
      </c>
      <c r="Y249">
        <v>379621.23412980005</v>
      </c>
      <c r="Z249">
        <v>1</v>
      </c>
      <c r="AA249">
        <v>1</v>
      </c>
      <c r="AB249">
        <v>0</v>
      </c>
      <c r="AC249">
        <v>0</v>
      </c>
      <c r="AD249">
        <v>0</v>
      </c>
      <c r="AE249">
        <v>0</v>
      </c>
      <c r="AF249">
        <v>0</v>
      </c>
      <c r="AG249">
        <v>0</v>
      </c>
      <c r="AH249">
        <v>0</v>
      </c>
      <c r="AI249">
        <v>0</v>
      </c>
      <c r="AJ249">
        <v>0</v>
      </c>
      <c r="AK249">
        <v>0</v>
      </c>
      <c r="AL249">
        <v>0</v>
      </c>
      <c r="AM249">
        <v>0</v>
      </c>
      <c r="AN249">
        <v>1.2910814755170195</v>
      </c>
      <c r="AO249">
        <v>1.6513721148868035</v>
      </c>
      <c r="AP249">
        <v>0</v>
      </c>
      <c r="AQ249">
        <v>0</v>
      </c>
      <c r="AR249">
        <v>0</v>
      </c>
      <c r="AS249">
        <v>0</v>
      </c>
      <c r="AT249">
        <v>0</v>
      </c>
      <c r="AU249">
        <v>0</v>
      </c>
      <c r="AV249">
        <v>0</v>
      </c>
      <c r="AW249">
        <v>0</v>
      </c>
      <c r="AX249">
        <v>0</v>
      </c>
      <c r="AY249">
        <v>0</v>
      </c>
      <c r="AZ249">
        <v>0</v>
      </c>
      <c r="BA249">
        <v>0</v>
      </c>
      <c r="BB249">
        <v>0</v>
      </c>
      <c r="BC249">
        <v>0</v>
      </c>
      <c r="BD249">
        <v>0.1</v>
      </c>
      <c r="BE249">
        <v>0.1</v>
      </c>
      <c r="BF249">
        <v>0</v>
      </c>
      <c r="BG249">
        <v>0</v>
      </c>
      <c r="BH249">
        <v>0</v>
      </c>
      <c r="BI249">
        <v>0</v>
      </c>
      <c r="BJ249">
        <v>0</v>
      </c>
      <c r="BK249">
        <v>0</v>
      </c>
      <c r="BL249">
        <v>0</v>
      </c>
      <c r="BM249">
        <v>0</v>
      </c>
      <c r="BN249">
        <v>0</v>
      </c>
      <c r="BO249">
        <v>0</v>
      </c>
      <c r="BP249">
        <v>0</v>
      </c>
      <c r="BQ249">
        <v>0</v>
      </c>
      <c r="BR249">
        <v>1.4999999999999999E-2</v>
      </c>
      <c r="BS249">
        <v>2.9499999999999998E-2</v>
      </c>
      <c r="BT249">
        <v>0</v>
      </c>
      <c r="BU249">
        <v>0</v>
      </c>
      <c r="BV249">
        <v>0</v>
      </c>
      <c r="BW249">
        <v>0</v>
      </c>
      <c r="BX249">
        <v>81.599999999999994</v>
      </c>
      <c r="BY249">
        <v>81.599999999999994</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0.78806030829999996</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0.65</v>
      </c>
      <c r="GZ249">
        <v>0</v>
      </c>
      <c r="HA249">
        <v>0</v>
      </c>
      <c r="HB249">
        <v>0</v>
      </c>
      <c r="HC249">
        <v>0</v>
      </c>
      <c r="HD249">
        <v>0</v>
      </c>
      <c r="HE249">
        <v>0</v>
      </c>
      <c r="HF249">
        <v>0</v>
      </c>
      <c r="HG249">
        <v>0</v>
      </c>
      <c r="HH249">
        <v>0</v>
      </c>
      <c r="HI249">
        <v>0</v>
      </c>
      <c r="HJ249">
        <v>0</v>
      </c>
      <c r="HK249">
        <v>0</v>
      </c>
      <c r="HL249">
        <v>0</v>
      </c>
      <c r="HM249">
        <v>2.1299999999999999E-2</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1</v>
      </c>
      <c r="LJ249">
        <v>1</v>
      </c>
      <c r="LK249">
        <v>0</v>
      </c>
      <c r="LL249">
        <v>0</v>
      </c>
      <c r="LM249">
        <v>1</v>
      </c>
      <c r="LN249">
        <v>0.95</v>
      </c>
      <c r="LO249">
        <v>0</v>
      </c>
      <c r="LP249">
        <v>1</v>
      </c>
      <c r="LQ249">
        <v>0.78</v>
      </c>
      <c r="LR249">
        <v>0</v>
      </c>
      <c r="LS249">
        <v>0</v>
      </c>
      <c r="LT249">
        <v>0</v>
      </c>
    </row>
    <row r="250" spans="1:332">
      <c r="A250" t="str">
        <v>CDM AMS I E</v>
      </c>
      <c r="B250" t="str">
        <v>AMS-I.E. Version 04.0 -</v>
      </c>
      <c r="C250">
        <v>7359</v>
      </c>
      <c r="D250" t="str">
        <v>PoA 7359-CPA 65</v>
      </c>
      <c r="E250" t="str">
        <v>MP3</v>
      </c>
      <c r="F250" t="str">
        <v>domestic</v>
      </c>
      <c r="G250">
        <v>62655</v>
      </c>
      <c r="H250" t="str">
        <v xml:space="preserve">ethanol </v>
      </c>
      <c r="I250">
        <v>62655</v>
      </c>
      <c r="J250">
        <v>3.0794037255546965E-2</v>
      </c>
      <c r="K250">
        <v>0</v>
      </c>
      <c r="L250" t="str">
        <v>ethanol</v>
      </c>
      <c r="M250">
        <v>1</v>
      </c>
      <c r="N250" t="str">
        <v>Sub-Saharan Africa</v>
      </c>
      <c r="O250" t="str">
        <v>Kenya</v>
      </c>
      <c r="P250" t="str">
        <v>Mombasa, but averaged out (see explanation)</v>
      </c>
      <c r="Q250">
        <v>3.8</v>
      </c>
      <c r="R250">
        <v>0.83028037379999997</v>
      </c>
      <c r="S250">
        <v>0</v>
      </c>
      <c r="T250">
        <v>0.3285981308</v>
      </c>
      <c r="U250">
        <v>6908</v>
      </c>
      <c r="V250">
        <v>0</v>
      </c>
      <c r="W250">
        <v>294.534908148</v>
      </c>
      <c r="X250">
        <v>0</v>
      </c>
      <c r="Y250">
        <v>2034647.1454863839</v>
      </c>
      <c r="Z250">
        <v>1</v>
      </c>
      <c r="AA250">
        <v>1</v>
      </c>
      <c r="AB250">
        <v>0</v>
      </c>
      <c r="AC250">
        <v>0</v>
      </c>
      <c r="AD250">
        <v>0</v>
      </c>
      <c r="AE250">
        <v>0</v>
      </c>
      <c r="AF250">
        <v>0</v>
      </c>
      <c r="AG250">
        <v>0</v>
      </c>
      <c r="AH250">
        <v>0</v>
      </c>
      <c r="AI250">
        <v>0</v>
      </c>
      <c r="AJ250">
        <v>0</v>
      </c>
      <c r="AK250">
        <v>0</v>
      </c>
      <c r="AL250">
        <v>0</v>
      </c>
      <c r="AM250">
        <v>0</v>
      </c>
      <c r="AN250">
        <v>1.4666576500436972</v>
      </c>
      <c r="AO250">
        <v>1.5956638778166441</v>
      </c>
      <c r="AP250">
        <v>0</v>
      </c>
      <c r="AQ250">
        <v>0</v>
      </c>
      <c r="AR250">
        <v>0</v>
      </c>
      <c r="AS250">
        <v>0</v>
      </c>
      <c r="AT250">
        <v>0</v>
      </c>
      <c r="AU250">
        <v>0</v>
      </c>
      <c r="AV250">
        <v>0</v>
      </c>
      <c r="AW250">
        <v>0</v>
      </c>
      <c r="AX250">
        <v>0</v>
      </c>
      <c r="AY250">
        <v>0</v>
      </c>
      <c r="AZ250">
        <v>0</v>
      </c>
      <c r="BA250">
        <v>0</v>
      </c>
      <c r="BB250">
        <v>0</v>
      </c>
      <c r="BC250">
        <v>0</v>
      </c>
      <c r="BD250">
        <v>0.1</v>
      </c>
      <c r="BE250">
        <v>0.1</v>
      </c>
      <c r="BF250">
        <v>0</v>
      </c>
      <c r="BG250">
        <v>0</v>
      </c>
      <c r="BH250">
        <v>0</v>
      </c>
      <c r="BI250">
        <v>0</v>
      </c>
      <c r="BJ250">
        <v>0</v>
      </c>
      <c r="BK250">
        <v>0</v>
      </c>
      <c r="BL250">
        <v>0</v>
      </c>
      <c r="BM250">
        <v>0</v>
      </c>
      <c r="BN250">
        <v>0</v>
      </c>
      <c r="BO250">
        <v>0</v>
      </c>
      <c r="BP250">
        <v>0</v>
      </c>
      <c r="BQ250">
        <v>0</v>
      </c>
      <c r="BR250">
        <v>1.4999999999999999E-2</v>
      </c>
      <c r="BS250">
        <v>2.9499999999999998E-2</v>
      </c>
      <c r="BT250">
        <v>0</v>
      </c>
      <c r="BU250">
        <v>0</v>
      </c>
      <c r="BV250">
        <v>0</v>
      </c>
      <c r="BW250">
        <v>0</v>
      </c>
      <c r="BX250">
        <v>81.599999999999994</v>
      </c>
      <c r="BY250">
        <v>81.599999999999994</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0</v>
      </c>
      <c r="FY250">
        <v>0</v>
      </c>
      <c r="FZ250">
        <v>0</v>
      </c>
      <c r="GA250">
        <v>0</v>
      </c>
      <c r="GB250">
        <v>0</v>
      </c>
      <c r="GC250">
        <v>0.82808116119999997</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0.65</v>
      </c>
      <c r="GZ250">
        <v>0</v>
      </c>
      <c r="HA250">
        <v>0</v>
      </c>
      <c r="HB250">
        <v>0</v>
      </c>
      <c r="HC250">
        <v>0</v>
      </c>
      <c r="HD250">
        <v>0</v>
      </c>
      <c r="HE250">
        <v>0</v>
      </c>
      <c r="HF250">
        <v>0</v>
      </c>
      <c r="HG250">
        <v>0</v>
      </c>
      <c r="HH250">
        <v>0</v>
      </c>
      <c r="HI250">
        <v>0</v>
      </c>
      <c r="HJ250">
        <v>0</v>
      </c>
      <c r="HK250">
        <v>0</v>
      </c>
      <c r="HL250">
        <v>0</v>
      </c>
      <c r="HM250">
        <v>2.1299999999999999E-2</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1</v>
      </c>
      <c r="LJ250">
        <v>1</v>
      </c>
      <c r="LK250">
        <v>0</v>
      </c>
      <c r="LL250">
        <v>0</v>
      </c>
      <c r="LM250">
        <v>1</v>
      </c>
      <c r="LN250">
        <v>0.95</v>
      </c>
      <c r="LO250">
        <v>0</v>
      </c>
      <c r="LP250">
        <v>1</v>
      </c>
      <c r="LQ250">
        <v>0.78</v>
      </c>
      <c r="LR250">
        <v>0</v>
      </c>
      <c r="LS250">
        <v>0</v>
      </c>
      <c r="LT250">
        <v>0</v>
      </c>
    </row>
    <row r="251" spans="1:332">
      <c r="A251" t="str">
        <v>CDM AMS I E</v>
      </c>
      <c r="B251" t="str">
        <v>AMS-I.E. Version 04.0 -</v>
      </c>
      <c r="C251">
        <v>7359</v>
      </c>
      <c r="D251" t="str">
        <v>PoA 7359-CPA 64</v>
      </c>
      <c r="E251" t="str">
        <v>MP3</v>
      </c>
      <c r="F251" t="str">
        <v>domestic</v>
      </c>
      <c r="G251">
        <v>13632</v>
      </c>
      <c r="H251" t="str">
        <v xml:space="preserve">ethanol </v>
      </c>
      <c r="I251">
        <v>13632</v>
      </c>
      <c r="J251">
        <v>3.0793838110637906E-2</v>
      </c>
      <c r="K251">
        <v>0</v>
      </c>
      <c r="L251" t="str">
        <v>ethanol</v>
      </c>
      <c r="M251">
        <v>1</v>
      </c>
      <c r="N251" t="str">
        <v>Sub-Saharan Africa</v>
      </c>
      <c r="O251" t="str">
        <v>Kenya</v>
      </c>
      <c r="P251" t="str">
        <v>Kenya tot, but averaged out (see explanation)</v>
      </c>
      <c r="Q251">
        <v>3.8</v>
      </c>
      <c r="R251">
        <v>0.83028037379999997</v>
      </c>
      <c r="S251">
        <v>0</v>
      </c>
      <c r="T251">
        <v>0.3285981308</v>
      </c>
      <c r="U251">
        <v>1503</v>
      </c>
      <c r="V251">
        <v>0</v>
      </c>
      <c r="W251">
        <v>294.534908148</v>
      </c>
      <c r="X251">
        <v>0</v>
      </c>
      <c r="Y251">
        <v>442685.96694644401</v>
      </c>
      <c r="Z251">
        <v>1</v>
      </c>
      <c r="AA251">
        <v>1</v>
      </c>
      <c r="AB251">
        <v>0</v>
      </c>
      <c r="AC251">
        <v>0</v>
      </c>
      <c r="AD251">
        <v>0</v>
      </c>
      <c r="AE251">
        <v>0</v>
      </c>
      <c r="AF251">
        <v>0</v>
      </c>
      <c r="AG251">
        <v>0</v>
      </c>
      <c r="AH251">
        <v>0</v>
      </c>
      <c r="AI251">
        <v>0</v>
      </c>
      <c r="AJ251">
        <v>0</v>
      </c>
      <c r="AK251">
        <v>0</v>
      </c>
      <c r="AL251">
        <v>0</v>
      </c>
      <c r="AM251">
        <v>0</v>
      </c>
      <c r="AN251">
        <v>1.4666576500436972</v>
      </c>
      <c r="AO251">
        <v>1.5956638778166441</v>
      </c>
      <c r="AP251">
        <v>0</v>
      </c>
      <c r="AQ251">
        <v>0</v>
      </c>
      <c r="AR251">
        <v>0</v>
      </c>
      <c r="AS251">
        <v>0</v>
      </c>
      <c r="AT251">
        <v>0</v>
      </c>
      <c r="AU251">
        <v>0</v>
      </c>
      <c r="AV251">
        <v>0</v>
      </c>
      <c r="AW251">
        <v>0</v>
      </c>
      <c r="AX251">
        <v>0</v>
      </c>
      <c r="AY251">
        <v>0</v>
      </c>
      <c r="AZ251">
        <v>0</v>
      </c>
      <c r="BA251">
        <v>0</v>
      </c>
      <c r="BB251">
        <v>0</v>
      </c>
      <c r="BC251">
        <v>0</v>
      </c>
      <c r="BD251">
        <v>0.1</v>
      </c>
      <c r="BE251">
        <v>0.1</v>
      </c>
      <c r="BF251">
        <v>0</v>
      </c>
      <c r="BG251">
        <v>0</v>
      </c>
      <c r="BH251">
        <v>0</v>
      </c>
      <c r="BI251">
        <v>0</v>
      </c>
      <c r="BJ251">
        <v>0</v>
      </c>
      <c r="BK251">
        <v>0</v>
      </c>
      <c r="BL251">
        <v>0</v>
      </c>
      <c r="BM251">
        <v>0</v>
      </c>
      <c r="BN251">
        <v>0</v>
      </c>
      <c r="BO251">
        <v>0</v>
      </c>
      <c r="BP251">
        <v>0</v>
      </c>
      <c r="BQ251">
        <v>0</v>
      </c>
      <c r="BR251">
        <v>1.4999999999999999E-2</v>
      </c>
      <c r="BS251">
        <v>2.9499999999999998E-2</v>
      </c>
      <c r="BT251">
        <v>0</v>
      </c>
      <c r="BU251">
        <v>0</v>
      </c>
      <c r="BV251">
        <v>0</v>
      </c>
      <c r="BW251">
        <v>0</v>
      </c>
      <c r="BX251">
        <v>81.599999999999994</v>
      </c>
      <c r="BY251">
        <v>81.599999999999994</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1</v>
      </c>
      <c r="FW251">
        <v>0</v>
      </c>
      <c r="FX251">
        <v>0</v>
      </c>
      <c r="FY251">
        <v>0</v>
      </c>
      <c r="FZ251">
        <v>0</v>
      </c>
      <c r="GA251">
        <v>0</v>
      </c>
      <c r="GB251">
        <v>0</v>
      </c>
      <c r="GC251">
        <v>0.82808116119999997</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0.65</v>
      </c>
      <c r="GZ251">
        <v>0</v>
      </c>
      <c r="HA251">
        <v>0</v>
      </c>
      <c r="HB251">
        <v>0</v>
      </c>
      <c r="HC251">
        <v>0</v>
      </c>
      <c r="HD251">
        <v>0</v>
      </c>
      <c r="HE251">
        <v>0</v>
      </c>
      <c r="HF251">
        <v>0</v>
      </c>
      <c r="HG251">
        <v>0</v>
      </c>
      <c r="HH251">
        <v>0</v>
      </c>
      <c r="HI251">
        <v>0</v>
      </c>
      <c r="HJ251">
        <v>0</v>
      </c>
      <c r="HK251">
        <v>0</v>
      </c>
      <c r="HL251">
        <v>0</v>
      </c>
      <c r="HM251">
        <v>2.1299999999999999E-2</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1</v>
      </c>
      <c r="LJ251">
        <v>1</v>
      </c>
      <c r="LK251">
        <v>0</v>
      </c>
      <c r="LL251">
        <v>0</v>
      </c>
      <c r="LM251">
        <v>1</v>
      </c>
      <c r="LN251">
        <v>0.95</v>
      </c>
      <c r="LO251">
        <v>0</v>
      </c>
      <c r="LP251">
        <v>1</v>
      </c>
      <c r="LQ251">
        <v>0.78</v>
      </c>
      <c r="LR251">
        <v>0</v>
      </c>
      <c r="LS251">
        <v>0</v>
      </c>
      <c r="LT251">
        <v>0</v>
      </c>
    </row>
    <row r="252" spans="1:332">
      <c r="A252" t="str">
        <v>CDM AMS I E</v>
      </c>
      <c r="B252" t="str">
        <v>AMS-I.E. Version 04.0 -</v>
      </c>
      <c r="C252">
        <v>7359</v>
      </c>
      <c r="D252" t="str">
        <v>PoA 7359-CPA 66</v>
      </c>
      <c r="E252" t="str">
        <v>MP3</v>
      </c>
      <c r="F252" t="str">
        <v>domestic</v>
      </c>
      <c r="G252">
        <v>31319</v>
      </c>
      <c r="H252" t="str">
        <v xml:space="preserve">ethanol </v>
      </c>
      <c r="I252">
        <v>31319</v>
      </c>
      <c r="J252">
        <v>3.0794597631812901E-2</v>
      </c>
      <c r="K252">
        <v>0</v>
      </c>
      <c r="L252" t="str">
        <v>ethanol</v>
      </c>
      <c r="M252">
        <v>1</v>
      </c>
      <c r="N252" t="str">
        <v>Sub-Saharan Africa</v>
      </c>
      <c r="O252" t="str">
        <v>Kenya</v>
      </c>
      <c r="P252" t="str">
        <v>Mombasa, but averaged out (see explanation)</v>
      </c>
      <c r="Q252">
        <v>3.8</v>
      </c>
      <c r="R252">
        <v>0.83028037379999997</v>
      </c>
      <c r="S252">
        <v>0</v>
      </c>
      <c r="T252">
        <v>0.3285981308</v>
      </c>
      <c r="U252">
        <v>3453</v>
      </c>
      <c r="V252">
        <v>0</v>
      </c>
      <c r="W252">
        <v>294.534908148</v>
      </c>
      <c r="X252">
        <v>0</v>
      </c>
      <c r="Y252">
        <v>1017029.037835044</v>
      </c>
      <c r="Z252">
        <v>1</v>
      </c>
      <c r="AA252">
        <v>1</v>
      </c>
      <c r="AB252">
        <v>0</v>
      </c>
      <c r="AC252">
        <v>0</v>
      </c>
      <c r="AD252">
        <v>0</v>
      </c>
      <c r="AE252">
        <v>0</v>
      </c>
      <c r="AF252">
        <v>0</v>
      </c>
      <c r="AG252">
        <v>0</v>
      </c>
      <c r="AH252">
        <v>0</v>
      </c>
      <c r="AI252">
        <v>0</v>
      </c>
      <c r="AJ252">
        <v>0</v>
      </c>
      <c r="AK252">
        <v>0</v>
      </c>
      <c r="AL252">
        <v>0</v>
      </c>
      <c r="AM252">
        <v>0</v>
      </c>
      <c r="AN252">
        <v>1.4666576500436972</v>
      </c>
      <c r="AO252">
        <v>1.5956638778166441</v>
      </c>
      <c r="AP252">
        <v>0</v>
      </c>
      <c r="AQ252">
        <v>0</v>
      </c>
      <c r="AR252">
        <v>0</v>
      </c>
      <c r="AS252">
        <v>0</v>
      </c>
      <c r="AT252">
        <v>0</v>
      </c>
      <c r="AU252">
        <v>0</v>
      </c>
      <c r="AV252">
        <v>0</v>
      </c>
      <c r="AW252">
        <v>0</v>
      </c>
      <c r="AX252">
        <v>0</v>
      </c>
      <c r="AY252">
        <v>0</v>
      </c>
      <c r="AZ252">
        <v>0</v>
      </c>
      <c r="BA252">
        <v>0</v>
      </c>
      <c r="BB252">
        <v>0</v>
      </c>
      <c r="BC252">
        <v>0</v>
      </c>
      <c r="BD252">
        <v>0.1</v>
      </c>
      <c r="BE252">
        <v>0.1</v>
      </c>
      <c r="BF252">
        <v>0</v>
      </c>
      <c r="BG252">
        <v>0</v>
      </c>
      <c r="BH252">
        <v>0</v>
      </c>
      <c r="BI252">
        <v>0</v>
      </c>
      <c r="BJ252">
        <v>0</v>
      </c>
      <c r="BK252">
        <v>0</v>
      </c>
      <c r="BL252">
        <v>0</v>
      </c>
      <c r="BM252">
        <v>0</v>
      </c>
      <c r="BN252">
        <v>0</v>
      </c>
      <c r="BO252">
        <v>0</v>
      </c>
      <c r="BP252">
        <v>0</v>
      </c>
      <c r="BQ252">
        <v>0</v>
      </c>
      <c r="BR252">
        <v>1.4999999999999999E-2</v>
      </c>
      <c r="BS252">
        <v>2.9499999999999998E-2</v>
      </c>
      <c r="BT252">
        <v>0</v>
      </c>
      <c r="BU252">
        <v>0</v>
      </c>
      <c r="BV252">
        <v>0</v>
      </c>
      <c r="BW252">
        <v>0</v>
      </c>
      <c r="BX252">
        <v>81.599999999999994</v>
      </c>
      <c r="BY252">
        <v>81.599999999999994</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0.82808116119999997</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0.65</v>
      </c>
      <c r="GZ252">
        <v>0</v>
      </c>
      <c r="HA252">
        <v>0</v>
      </c>
      <c r="HB252">
        <v>0</v>
      </c>
      <c r="HC252">
        <v>0</v>
      </c>
      <c r="HD252">
        <v>0</v>
      </c>
      <c r="HE252">
        <v>0</v>
      </c>
      <c r="HF252">
        <v>0</v>
      </c>
      <c r="HG252">
        <v>0</v>
      </c>
      <c r="HH252">
        <v>0</v>
      </c>
      <c r="HI252">
        <v>0</v>
      </c>
      <c r="HJ252">
        <v>0</v>
      </c>
      <c r="HK252">
        <v>0</v>
      </c>
      <c r="HL252">
        <v>0</v>
      </c>
      <c r="HM252">
        <v>2.1299999999999999E-2</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1</v>
      </c>
      <c r="LJ252">
        <v>1</v>
      </c>
      <c r="LK252">
        <v>0</v>
      </c>
      <c r="LL252">
        <v>0</v>
      </c>
      <c r="LM252">
        <v>1</v>
      </c>
      <c r="LN252">
        <v>0.95</v>
      </c>
      <c r="LO252">
        <v>0</v>
      </c>
      <c r="LP252">
        <v>1</v>
      </c>
      <c r="LQ252">
        <v>0.78</v>
      </c>
      <c r="LR252">
        <v>0</v>
      </c>
      <c r="LS252">
        <v>0</v>
      </c>
      <c r="LT252">
        <v>0</v>
      </c>
    </row>
    <row r="253" spans="1:332">
      <c r="A253" t="str">
        <v>CDM AMS I E</v>
      </c>
      <c r="B253" t="str">
        <v>AMS-I.E. Version 04.0 -</v>
      </c>
      <c r="C253">
        <v>7359</v>
      </c>
      <c r="D253" t="str">
        <v>PoA 7359-CPA 65</v>
      </c>
      <c r="E253" t="str">
        <v>MP4</v>
      </c>
      <c r="F253" t="str">
        <v>domestic</v>
      </c>
      <c r="G253">
        <v>54284</v>
      </c>
      <c r="H253" t="str">
        <v xml:space="preserve">ethanol </v>
      </c>
      <c r="I253">
        <v>54284</v>
      </c>
      <c r="J253">
        <v>3.1006813543778752E-2</v>
      </c>
      <c r="K253">
        <v>0</v>
      </c>
      <c r="L253" t="str">
        <v>ethanol</v>
      </c>
      <c r="M253">
        <v>1</v>
      </c>
      <c r="N253" t="str">
        <v>Sub-Saharan Africa</v>
      </c>
      <c r="O253" t="str">
        <v>Kenya</v>
      </c>
      <c r="P253" t="str">
        <v>Mombasa, but averaged out (see explanation)</v>
      </c>
      <c r="Q253">
        <v>3.8</v>
      </c>
      <c r="R253">
        <v>0.85750000000000004</v>
      </c>
      <c r="S253">
        <v>0</v>
      </c>
      <c r="T253">
        <v>0.31484374999999998</v>
      </c>
      <c r="U253">
        <v>6915</v>
      </c>
      <c r="V253">
        <v>0</v>
      </c>
      <c r="W253">
        <v>253.17599163699998</v>
      </c>
      <c r="X253">
        <v>0</v>
      </c>
      <c r="Y253">
        <v>1750711.9821698549</v>
      </c>
      <c r="Z253">
        <v>1</v>
      </c>
      <c r="AA253">
        <v>1</v>
      </c>
      <c r="AB253">
        <v>0</v>
      </c>
      <c r="AC253">
        <v>0</v>
      </c>
      <c r="AD253">
        <v>0</v>
      </c>
      <c r="AE253">
        <v>0</v>
      </c>
      <c r="AF253">
        <v>0</v>
      </c>
      <c r="AG253">
        <v>0</v>
      </c>
      <c r="AH253">
        <v>0</v>
      </c>
      <c r="AI253">
        <v>0</v>
      </c>
      <c r="AJ253">
        <v>0</v>
      </c>
      <c r="AK253">
        <v>0</v>
      </c>
      <c r="AL253">
        <v>0</v>
      </c>
      <c r="AM253">
        <v>0</v>
      </c>
      <c r="AN253">
        <v>1.7212230924059739</v>
      </c>
      <c r="AO253">
        <v>1.5148932832230539</v>
      </c>
      <c r="AP253">
        <v>0</v>
      </c>
      <c r="AQ253">
        <v>0</v>
      </c>
      <c r="AR253">
        <v>0</v>
      </c>
      <c r="AS253">
        <v>0</v>
      </c>
      <c r="AT253">
        <v>0</v>
      </c>
      <c r="AU253">
        <v>0</v>
      </c>
      <c r="AV253">
        <v>0</v>
      </c>
      <c r="AW253">
        <v>0</v>
      </c>
      <c r="AX253">
        <v>0</v>
      </c>
      <c r="AY253">
        <v>0</v>
      </c>
      <c r="AZ253">
        <v>0</v>
      </c>
      <c r="BA253">
        <v>0</v>
      </c>
      <c r="BB253">
        <v>0</v>
      </c>
      <c r="BC253">
        <v>0</v>
      </c>
      <c r="BD253">
        <v>0.1</v>
      </c>
      <c r="BE253">
        <v>0.1</v>
      </c>
      <c r="BF253">
        <v>0</v>
      </c>
      <c r="BG253">
        <v>0</v>
      </c>
      <c r="BH253">
        <v>0</v>
      </c>
      <c r="BI253">
        <v>0</v>
      </c>
      <c r="BJ253">
        <v>0</v>
      </c>
      <c r="BK253">
        <v>0</v>
      </c>
      <c r="BL253">
        <v>0</v>
      </c>
      <c r="BM253">
        <v>0</v>
      </c>
      <c r="BN253">
        <v>0</v>
      </c>
      <c r="BO253">
        <v>0</v>
      </c>
      <c r="BP253">
        <v>0</v>
      </c>
      <c r="BQ253">
        <v>0</v>
      </c>
      <c r="BR253">
        <v>1.4999999999999999E-2</v>
      </c>
      <c r="BS253">
        <v>2.9499999999999998E-2</v>
      </c>
      <c r="BT253">
        <v>0</v>
      </c>
      <c r="BU253">
        <v>0</v>
      </c>
      <c r="BV253">
        <v>0</v>
      </c>
      <c r="BW253">
        <v>0</v>
      </c>
      <c r="BX253">
        <v>81.599999999999994</v>
      </c>
      <c r="BY253">
        <v>81.599999999999994</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0</v>
      </c>
      <c r="FY253">
        <v>0</v>
      </c>
      <c r="FZ253">
        <v>0</v>
      </c>
      <c r="GA253">
        <v>0</v>
      </c>
      <c r="GB253">
        <v>0</v>
      </c>
      <c r="GC253">
        <v>0.80890515249999995</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0.65</v>
      </c>
      <c r="GZ253">
        <v>0</v>
      </c>
      <c r="HA253">
        <v>0</v>
      </c>
      <c r="HB253">
        <v>0</v>
      </c>
      <c r="HC253">
        <v>0</v>
      </c>
      <c r="HD253">
        <v>0</v>
      </c>
      <c r="HE253">
        <v>0</v>
      </c>
      <c r="HF253">
        <v>0</v>
      </c>
      <c r="HG253">
        <v>0</v>
      </c>
      <c r="HH253">
        <v>0</v>
      </c>
      <c r="HI253">
        <v>0</v>
      </c>
      <c r="HJ253">
        <v>0</v>
      </c>
      <c r="HK253">
        <v>0</v>
      </c>
      <c r="HL253">
        <v>0</v>
      </c>
      <c r="HM253">
        <v>2.1299999999999999E-2</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1</v>
      </c>
      <c r="LJ253">
        <v>1</v>
      </c>
      <c r="LK253">
        <v>0</v>
      </c>
      <c r="LL253">
        <v>0</v>
      </c>
      <c r="LM253">
        <v>1</v>
      </c>
      <c r="LN253">
        <v>0.95</v>
      </c>
      <c r="LO253">
        <v>0</v>
      </c>
      <c r="LP253">
        <v>1</v>
      </c>
      <c r="LQ253">
        <v>0.78</v>
      </c>
      <c r="LR253">
        <v>0</v>
      </c>
      <c r="LS253">
        <v>0</v>
      </c>
      <c r="LT253">
        <v>0</v>
      </c>
    </row>
    <row r="254" spans="1:332">
      <c r="A254" t="str">
        <v>CDM AMS I E</v>
      </c>
      <c r="B254" t="str">
        <v>AMS-I.E. Version 04.0 -</v>
      </c>
      <c r="C254">
        <v>7359</v>
      </c>
      <c r="D254" t="str">
        <v>PoA 7359-CPA 64</v>
      </c>
      <c r="E254" t="str">
        <v>MP4</v>
      </c>
      <c r="F254" t="str">
        <v>domestic</v>
      </c>
      <c r="G254">
        <v>11752</v>
      </c>
      <c r="H254" t="str">
        <v xml:space="preserve">ethanol </v>
      </c>
      <c r="I254">
        <v>11752</v>
      </c>
      <c r="J254">
        <v>3.1007550718811238E-2</v>
      </c>
      <c r="K254">
        <v>0</v>
      </c>
      <c r="L254" t="str">
        <v>ethanol</v>
      </c>
      <c r="M254">
        <v>1</v>
      </c>
      <c r="N254" t="str">
        <v>Sub-Saharan Africa</v>
      </c>
      <c r="O254" t="str">
        <v>Kenya</v>
      </c>
      <c r="P254" t="str">
        <v>Kenya tot, but averaged out (see explanation)</v>
      </c>
      <c r="Q254">
        <v>3.8</v>
      </c>
      <c r="R254">
        <v>0.85750000000000004</v>
      </c>
      <c r="S254">
        <v>0</v>
      </c>
      <c r="T254">
        <v>0.31484374999999998</v>
      </c>
      <c r="U254">
        <v>1497</v>
      </c>
      <c r="V254">
        <v>0</v>
      </c>
      <c r="W254">
        <v>253.17599163699998</v>
      </c>
      <c r="X254">
        <v>0</v>
      </c>
      <c r="Y254">
        <v>379004.45948058896</v>
      </c>
      <c r="Z254">
        <v>1</v>
      </c>
      <c r="AA254">
        <v>1</v>
      </c>
      <c r="AB254">
        <v>0</v>
      </c>
      <c r="AC254">
        <v>0</v>
      </c>
      <c r="AD254">
        <v>0</v>
      </c>
      <c r="AE254">
        <v>0</v>
      </c>
      <c r="AF254">
        <v>0</v>
      </c>
      <c r="AG254">
        <v>0</v>
      </c>
      <c r="AH254">
        <v>0</v>
      </c>
      <c r="AI254">
        <v>0</v>
      </c>
      <c r="AJ254">
        <v>0</v>
      </c>
      <c r="AK254">
        <v>0</v>
      </c>
      <c r="AL254">
        <v>0</v>
      </c>
      <c r="AM254">
        <v>0</v>
      </c>
      <c r="AN254">
        <v>1.7212230924059739</v>
      </c>
      <c r="AO254">
        <v>1.5148932832230539</v>
      </c>
      <c r="AP254">
        <v>0</v>
      </c>
      <c r="AQ254">
        <v>0</v>
      </c>
      <c r="AR254">
        <v>0</v>
      </c>
      <c r="AS254">
        <v>0</v>
      </c>
      <c r="AT254">
        <v>0</v>
      </c>
      <c r="AU254">
        <v>0</v>
      </c>
      <c r="AV254">
        <v>0</v>
      </c>
      <c r="AW254">
        <v>0</v>
      </c>
      <c r="AX254">
        <v>0</v>
      </c>
      <c r="AY254">
        <v>0</v>
      </c>
      <c r="AZ254">
        <v>0</v>
      </c>
      <c r="BA254">
        <v>0</v>
      </c>
      <c r="BB254">
        <v>0</v>
      </c>
      <c r="BC254">
        <v>0</v>
      </c>
      <c r="BD254">
        <v>0.1</v>
      </c>
      <c r="BE254">
        <v>0.1</v>
      </c>
      <c r="BF254">
        <v>0</v>
      </c>
      <c r="BG254">
        <v>0</v>
      </c>
      <c r="BH254">
        <v>0</v>
      </c>
      <c r="BI254">
        <v>0</v>
      </c>
      <c r="BJ254">
        <v>0</v>
      </c>
      <c r="BK254">
        <v>0</v>
      </c>
      <c r="BL254">
        <v>0</v>
      </c>
      <c r="BM254">
        <v>0</v>
      </c>
      <c r="BN254">
        <v>0</v>
      </c>
      <c r="BO254">
        <v>0</v>
      </c>
      <c r="BP254">
        <v>0</v>
      </c>
      <c r="BQ254">
        <v>0</v>
      </c>
      <c r="BR254">
        <v>1.4999999999999999E-2</v>
      </c>
      <c r="BS254">
        <v>2.9499999999999998E-2</v>
      </c>
      <c r="BT254">
        <v>0</v>
      </c>
      <c r="BU254">
        <v>0</v>
      </c>
      <c r="BV254">
        <v>0</v>
      </c>
      <c r="BW254">
        <v>0</v>
      </c>
      <c r="BX254">
        <v>81.599999999999994</v>
      </c>
      <c r="BY254">
        <v>81.599999999999994</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0.80890515249999995</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0.65</v>
      </c>
      <c r="GZ254">
        <v>0</v>
      </c>
      <c r="HA254">
        <v>0</v>
      </c>
      <c r="HB254">
        <v>0</v>
      </c>
      <c r="HC254">
        <v>0</v>
      </c>
      <c r="HD254">
        <v>0</v>
      </c>
      <c r="HE254">
        <v>0</v>
      </c>
      <c r="HF254">
        <v>0</v>
      </c>
      <c r="HG254">
        <v>0</v>
      </c>
      <c r="HH254">
        <v>0</v>
      </c>
      <c r="HI254">
        <v>0</v>
      </c>
      <c r="HJ254">
        <v>0</v>
      </c>
      <c r="HK254">
        <v>0</v>
      </c>
      <c r="HL254">
        <v>0</v>
      </c>
      <c r="HM254">
        <v>2.1299999999999999E-2</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1</v>
      </c>
      <c r="LJ254">
        <v>1</v>
      </c>
      <c r="LK254">
        <v>0</v>
      </c>
      <c r="LL254">
        <v>0</v>
      </c>
      <c r="LM254">
        <v>1</v>
      </c>
      <c r="LN254">
        <v>0.95</v>
      </c>
      <c r="LO254">
        <v>0</v>
      </c>
      <c r="LP254">
        <v>1</v>
      </c>
      <c r="LQ254">
        <v>0.78</v>
      </c>
      <c r="LR254">
        <v>0</v>
      </c>
      <c r="LS254">
        <v>0</v>
      </c>
      <c r="LT254">
        <v>0</v>
      </c>
    </row>
    <row r="255" spans="1:332">
      <c r="A255" t="str">
        <v>CDM AMS I E</v>
      </c>
      <c r="B255" t="str">
        <v>AMS-I.E. Version 04.0 -</v>
      </c>
      <c r="C255">
        <v>7359</v>
      </c>
      <c r="D255" t="str">
        <v>PoA 7359-CPA 66</v>
      </c>
      <c r="E255" t="str">
        <v>MP4</v>
      </c>
      <c r="F255" t="str">
        <v>domestic</v>
      </c>
      <c r="G255">
        <v>28434</v>
      </c>
      <c r="H255" t="str">
        <v xml:space="preserve">ethanol </v>
      </c>
      <c r="I255">
        <v>28434</v>
      </c>
      <c r="J255">
        <v>3.1007517209533611E-2</v>
      </c>
      <c r="K255">
        <v>0</v>
      </c>
      <c r="L255" t="str">
        <v>ethanol</v>
      </c>
      <c r="M255">
        <v>1</v>
      </c>
      <c r="N255" t="str">
        <v>Sub-Saharan Africa</v>
      </c>
      <c r="O255" t="str">
        <v>Kenya</v>
      </c>
      <c r="P255" t="str">
        <v>Mombasa, but averaged out (see explanation)</v>
      </c>
      <c r="Q255">
        <v>3.8</v>
      </c>
      <c r="R255">
        <v>0.85750000000000004</v>
      </c>
      <c r="S255">
        <v>0</v>
      </c>
      <c r="T255">
        <v>0.31484374999999998</v>
      </c>
      <c r="U255">
        <v>3622</v>
      </c>
      <c r="V255">
        <v>0</v>
      </c>
      <c r="W255">
        <v>253.17599163699998</v>
      </c>
      <c r="X255">
        <v>0</v>
      </c>
      <c r="Y255">
        <v>917003.44170921389</v>
      </c>
      <c r="Z255">
        <v>1</v>
      </c>
      <c r="AA255">
        <v>1</v>
      </c>
      <c r="AB255">
        <v>0</v>
      </c>
      <c r="AC255">
        <v>0</v>
      </c>
      <c r="AD255">
        <v>0</v>
      </c>
      <c r="AE255">
        <v>0</v>
      </c>
      <c r="AF255">
        <v>0</v>
      </c>
      <c r="AG255">
        <v>0</v>
      </c>
      <c r="AH255">
        <v>0</v>
      </c>
      <c r="AI255">
        <v>0</v>
      </c>
      <c r="AJ255">
        <v>0</v>
      </c>
      <c r="AK255">
        <v>0</v>
      </c>
      <c r="AL255">
        <v>0</v>
      </c>
      <c r="AM255">
        <v>0</v>
      </c>
      <c r="AN255">
        <v>1.7212230924059739</v>
      </c>
      <c r="AO255">
        <v>1.5148932832230539</v>
      </c>
      <c r="AP255">
        <v>0</v>
      </c>
      <c r="AQ255">
        <v>0</v>
      </c>
      <c r="AR255">
        <v>0</v>
      </c>
      <c r="AS255">
        <v>0</v>
      </c>
      <c r="AT255">
        <v>0</v>
      </c>
      <c r="AU255">
        <v>0</v>
      </c>
      <c r="AV255">
        <v>0</v>
      </c>
      <c r="AW255">
        <v>0</v>
      </c>
      <c r="AX255">
        <v>0</v>
      </c>
      <c r="AY255">
        <v>0</v>
      </c>
      <c r="AZ255">
        <v>0</v>
      </c>
      <c r="BA255">
        <v>0</v>
      </c>
      <c r="BB255">
        <v>0</v>
      </c>
      <c r="BC255">
        <v>0</v>
      </c>
      <c r="BD255">
        <v>0.1</v>
      </c>
      <c r="BE255">
        <v>0.1</v>
      </c>
      <c r="BF255">
        <v>0</v>
      </c>
      <c r="BG255">
        <v>0</v>
      </c>
      <c r="BH255">
        <v>0</v>
      </c>
      <c r="BI255">
        <v>0</v>
      </c>
      <c r="BJ255">
        <v>0</v>
      </c>
      <c r="BK255">
        <v>0</v>
      </c>
      <c r="BL255">
        <v>0</v>
      </c>
      <c r="BM255">
        <v>0</v>
      </c>
      <c r="BN255">
        <v>0</v>
      </c>
      <c r="BO255">
        <v>0</v>
      </c>
      <c r="BP255">
        <v>0</v>
      </c>
      <c r="BQ255">
        <v>0</v>
      </c>
      <c r="BR255">
        <v>1.4999999999999999E-2</v>
      </c>
      <c r="BS255">
        <v>2.9499999999999998E-2</v>
      </c>
      <c r="BT255">
        <v>0</v>
      </c>
      <c r="BU255">
        <v>0</v>
      </c>
      <c r="BV255">
        <v>0</v>
      </c>
      <c r="BW255">
        <v>0</v>
      </c>
      <c r="BX255">
        <v>81.599999999999994</v>
      </c>
      <c r="BY255">
        <v>81.599999999999994</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0</v>
      </c>
      <c r="FY255">
        <v>0</v>
      </c>
      <c r="FZ255">
        <v>0</v>
      </c>
      <c r="GA255">
        <v>0</v>
      </c>
      <c r="GB255">
        <v>0</v>
      </c>
      <c r="GC255">
        <v>0.80890515249999995</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0.65</v>
      </c>
      <c r="GZ255">
        <v>0</v>
      </c>
      <c r="HA255">
        <v>0</v>
      </c>
      <c r="HB255">
        <v>0</v>
      </c>
      <c r="HC255">
        <v>0</v>
      </c>
      <c r="HD255">
        <v>0</v>
      </c>
      <c r="HE255">
        <v>0</v>
      </c>
      <c r="HF255">
        <v>0</v>
      </c>
      <c r="HG255">
        <v>0</v>
      </c>
      <c r="HH255">
        <v>0</v>
      </c>
      <c r="HI255">
        <v>0</v>
      </c>
      <c r="HJ255">
        <v>0</v>
      </c>
      <c r="HK255">
        <v>0</v>
      </c>
      <c r="HL255">
        <v>0</v>
      </c>
      <c r="HM255">
        <v>2.1299999999999999E-2</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1</v>
      </c>
      <c r="LJ255">
        <v>1</v>
      </c>
      <c r="LK255">
        <v>0</v>
      </c>
      <c r="LL255">
        <v>0</v>
      </c>
      <c r="LM255">
        <v>1</v>
      </c>
      <c r="LN255">
        <v>0.95</v>
      </c>
      <c r="LO255">
        <v>0</v>
      </c>
      <c r="LP255">
        <v>1</v>
      </c>
      <c r="LQ255">
        <v>0.78</v>
      </c>
      <c r="LR255">
        <v>0</v>
      </c>
      <c r="LS255">
        <v>0</v>
      </c>
      <c r="LT255">
        <v>0</v>
      </c>
    </row>
    <row r="256" spans="1:332">
      <c r="A256" t="str">
        <v>CDM AMS II G</v>
      </c>
      <c r="B256" t="str">
        <v>AMS-II.G. Version 6</v>
      </c>
      <c r="C256">
        <v>10030</v>
      </c>
      <c r="D256" t="str">
        <v>PoA 10030-CPA3</v>
      </c>
      <c r="E256" t="str">
        <v>MR1: 10/03/2016 to 29/02/2020</v>
      </c>
      <c r="F256" t="str">
        <v>domestic</v>
      </c>
      <c r="G256">
        <v>2883</v>
      </c>
      <c r="H256" t="str">
        <v>firewood</v>
      </c>
      <c r="I256">
        <v>2883</v>
      </c>
      <c r="J256">
        <v>9.2815865299486506E-3</v>
      </c>
      <c r="K256">
        <v>0</v>
      </c>
      <c r="L256" t="str">
        <v>cdm_imp_firewood</v>
      </c>
      <c r="M256">
        <v>1</v>
      </c>
      <c r="N256" t="str">
        <v>Asia</v>
      </c>
      <c r="O256" t="str">
        <v>Lao</v>
      </c>
      <c r="P256" t="str">
        <v>Lao tot</v>
      </c>
      <c r="Q256">
        <v>4.7</v>
      </c>
      <c r="R256">
        <v>0.88</v>
      </c>
      <c r="S256">
        <v>0</v>
      </c>
      <c r="T256">
        <v>0.45</v>
      </c>
      <c r="U256">
        <v>851</v>
      </c>
      <c r="V256">
        <v>0</v>
      </c>
      <c r="W256">
        <v>365</v>
      </c>
      <c r="X256">
        <v>0</v>
      </c>
      <c r="Y256">
        <v>310615</v>
      </c>
      <c r="Z256">
        <v>1</v>
      </c>
      <c r="AA256">
        <v>0</v>
      </c>
      <c r="AB256">
        <v>0</v>
      </c>
      <c r="AC256">
        <v>0</v>
      </c>
      <c r="AD256">
        <v>0</v>
      </c>
      <c r="AE256">
        <v>0</v>
      </c>
      <c r="AF256">
        <v>0</v>
      </c>
      <c r="AG256">
        <v>0</v>
      </c>
      <c r="AH256">
        <v>0</v>
      </c>
      <c r="AI256">
        <v>0</v>
      </c>
      <c r="AJ256">
        <v>0</v>
      </c>
      <c r="AK256">
        <v>0</v>
      </c>
      <c r="AL256">
        <v>0</v>
      </c>
      <c r="AM256">
        <v>0</v>
      </c>
      <c r="AN256">
        <v>8.0341880339999996</v>
      </c>
      <c r="AO256">
        <v>0</v>
      </c>
      <c r="AP256">
        <v>0</v>
      </c>
      <c r="AQ256">
        <v>0</v>
      </c>
      <c r="AR256">
        <v>0</v>
      </c>
      <c r="AS256">
        <v>0</v>
      </c>
      <c r="AT256">
        <v>0</v>
      </c>
      <c r="AU256">
        <v>0</v>
      </c>
      <c r="AV256">
        <v>0</v>
      </c>
      <c r="AW256">
        <v>0</v>
      </c>
      <c r="AX256">
        <v>0</v>
      </c>
      <c r="AY256">
        <v>0</v>
      </c>
      <c r="AZ256">
        <v>0</v>
      </c>
      <c r="BA256">
        <v>0</v>
      </c>
      <c r="BB256">
        <v>0</v>
      </c>
      <c r="BC256">
        <v>0</v>
      </c>
      <c r="BD256">
        <v>0.1</v>
      </c>
      <c r="BE256">
        <v>0</v>
      </c>
      <c r="BF256">
        <v>0</v>
      </c>
      <c r="BG256">
        <v>0</v>
      </c>
      <c r="BH256">
        <v>0</v>
      </c>
      <c r="BI256">
        <v>0</v>
      </c>
      <c r="BJ256">
        <v>0</v>
      </c>
      <c r="BK256">
        <v>0</v>
      </c>
      <c r="BL256">
        <v>0</v>
      </c>
      <c r="BM256">
        <v>0</v>
      </c>
      <c r="BN256">
        <v>0</v>
      </c>
      <c r="BO256">
        <v>0</v>
      </c>
      <c r="BP256">
        <v>0</v>
      </c>
      <c r="BQ256">
        <v>0</v>
      </c>
      <c r="BR256">
        <v>1.4999999999999999E-2</v>
      </c>
      <c r="BS256">
        <v>0</v>
      </c>
      <c r="BT256">
        <v>0</v>
      </c>
      <c r="BU256">
        <v>0</v>
      </c>
      <c r="BV256">
        <v>0</v>
      </c>
      <c r="BW256">
        <v>0</v>
      </c>
      <c r="BX256">
        <v>81.599999999999994</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1</v>
      </c>
      <c r="FS256">
        <v>0</v>
      </c>
      <c r="FT256">
        <v>0</v>
      </c>
      <c r="FU256">
        <v>0</v>
      </c>
      <c r="FV256">
        <v>0</v>
      </c>
      <c r="FW256">
        <v>0</v>
      </c>
      <c r="FX256">
        <v>0</v>
      </c>
      <c r="FY256">
        <v>4.0170940169999998</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0.38500000000000001</v>
      </c>
      <c r="GV256">
        <v>0</v>
      </c>
      <c r="GW256">
        <v>0</v>
      </c>
      <c r="GX256">
        <v>0</v>
      </c>
      <c r="GY256">
        <v>0</v>
      </c>
      <c r="GZ256">
        <v>0</v>
      </c>
      <c r="HA256">
        <v>0</v>
      </c>
      <c r="HB256">
        <v>0</v>
      </c>
      <c r="HC256">
        <v>0</v>
      </c>
      <c r="HD256">
        <v>0</v>
      </c>
      <c r="HE256">
        <v>0</v>
      </c>
      <c r="HF256">
        <v>0</v>
      </c>
      <c r="HG256">
        <v>0</v>
      </c>
      <c r="HH256">
        <v>0</v>
      </c>
      <c r="HI256">
        <v>1.4999999999999999E-2</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1</v>
      </c>
      <c r="LJ256">
        <v>1</v>
      </c>
      <c r="LK256">
        <v>0</v>
      </c>
      <c r="LL256">
        <v>0</v>
      </c>
      <c r="LM256">
        <v>1</v>
      </c>
      <c r="LN256">
        <v>0.95</v>
      </c>
      <c r="LO256">
        <v>0</v>
      </c>
      <c r="LP256">
        <v>1</v>
      </c>
      <c r="LQ256">
        <v>0.78</v>
      </c>
      <c r="LR256">
        <v>0</v>
      </c>
      <c r="LS256">
        <v>0</v>
      </c>
      <c r="LT256">
        <v>0</v>
      </c>
    </row>
    <row r="257" spans="1:332">
      <c r="A257" t="str">
        <v>CDM AMS II G</v>
      </c>
      <c r="B257" t="str">
        <v>AMS-II.G. Version 6</v>
      </c>
      <c r="C257">
        <v>10030</v>
      </c>
      <c r="D257" t="str">
        <v>PoA 10030-CPA4</v>
      </c>
      <c r="E257" t="str">
        <v>MR1: 10/03/2016 to 29/02/2020</v>
      </c>
      <c r="F257" t="str">
        <v>domestic</v>
      </c>
      <c r="G257">
        <v>104</v>
      </c>
      <c r="H257" t="str">
        <v>firewood</v>
      </c>
      <c r="I257">
        <v>104</v>
      </c>
      <c r="J257">
        <v>1.4611872146118722E-3</v>
      </c>
      <c r="K257">
        <v>0</v>
      </c>
      <c r="L257" t="str">
        <v>cdm_imp_firewood</v>
      </c>
      <c r="M257">
        <v>1</v>
      </c>
      <c r="N257" t="str">
        <v>Asia</v>
      </c>
      <c r="O257" t="str">
        <v>Cambodia</v>
      </c>
      <c r="P257" t="str">
        <v>Cambodia tot</v>
      </c>
      <c r="Q257">
        <v>4.5999999999999996</v>
      </c>
      <c r="R257">
        <v>0.97</v>
      </c>
      <c r="S257">
        <v>0</v>
      </c>
      <c r="T257">
        <v>0.19</v>
      </c>
      <c r="U257">
        <v>195</v>
      </c>
      <c r="V257">
        <v>0</v>
      </c>
      <c r="W257">
        <v>365</v>
      </c>
      <c r="X257">
        <v>0</v>
      </c>
      <c r="Y257">
        <v>71175</v>
      </c>
      <c r="Z257">
        <v>1</v>
      </c>
      <c r="AA257">
        <v>0</v>
      </c>
      <c r="AB257">
        <v>0</v>
      </c>
      <c r="AC257">
        <v>0</v>
      </c>
      <c r="AD257">
        <v>0</v>
      </c>
      <c r="AE257">
        <v>0</v>
      </c>
      <c r="AF257">
        <v>0</v>
      </c>
      <c r="AG257">
        <v>0</v>
      </c>
      <c r="AH257">
        <v>0</v>
      </c>
      <c r="AI257">
        <v>0</v>
      </c>
      <c r="AJ257">
        <v>0</v>
      </c>
      <c r="AK257">
        <v>0</v>
      </c>
      <c r="AL257">
        <v>0</v>
      </c>
      <c r="AM257">
        <v>0</v>
      </c>
      <c r="AN257">
        <v>7.8632478629999998</v>
      </c>
      <c r="AO257">
        <v>0</v>
      </c>
      <c r="AP257">
        <v>0</v>
      </c>
      <c r="AQ257">
        <v>0</v>
      </c>
      <c r="AR257">
        <v>0</v>
      </c>
      <c r="AS257">
        <v>0</v>
      </c>
      <c r="AT257">
        <v>0</v>
      </c>
      <c r="AU257">
        <v>0</v>
      </c>
      <c r="AV257">
        <v>0</v>
      </c>
      <c r="AW257">
        <v>0</v>
      </c>
      <c r="AX257">
        <v>0</v>
      </c>
      <c r="AY257">
        <v>0</v>
      </c>
      <c r="AZ257">
        <v>0</v>
      </c>
      <c r="BA257">
        <v>0</v>
      </c>
      <c r="BB257">
        <v>0</v>
      </c>
      <c r="BC257">
        <v>0</v>
      </c>
      <c r="BD257">
        <v>0.1</v>
      </c>
      <c r="BE257">
        <v>0</v>
      </c>
      <c r="BF257">
        <v>0</v>
      </c>
      <c r="BG257">
        <v>0</v>
      </c>
      <c r="BH257">
        <v>0</v>
      </c>
      <c r="BI257">
        <v>0</v>
      </c>
      <c r="BJ257">
        <v>0</v>
      </c>
      <c r="BK257">
        <v>0</v>
      </c>
      <c r="BL257">
        <v>0</v>
      </c>
      <c r="BM257">
        <v>0</v>
      </c>
      <c r="BN257">
        <v>0</v>
      </c>
      <c r="BO257">
        <v>0</v>
      </c>
      <c r="BP257">
        <v>0</v>
      </c>
      <c r="BQ257">
        <v>0</v>
      </c>
      <c r="BR257">
        <v>1.4999999999999999E-2</v>
      </c>
      <c r="BS257">
        <v>0</v>
      </c>
      <c r="BT257">
        <v>0</v>
      </c>
      <c r="BU257">
        <v>0</v>
      </c>
      <c r="BV257">
        <v>0</v>
      </c>
      <c r="BW257">
        <v>0</v>
      </c>
      <c r="BX257">
        <v>81.599999999999994</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1</v>
      </c>
      <c r="FS257">
        <v>0</v>
      </c>
      <c r="FT257">
        <v>0</v>
      </c>
      <c r="FU257">
        <v>0</v>
      </c>
      <c r="FV257">
        <v>0</v>
      </c>
      <c r="FW257">
        <v>0</v>
      </c>
      <c r="FX257">
        <v>0</v>
      </c>
      <c r="FY257">
        <v>3.9316239319999999</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0.3851</v>
      </c>
      <c r="GV257">
        <v>0</v>
      </c>
      <c r="GW257">
        <v>0</v>
      </c>
      <c r="GX257">
        <v>0</v>
      </c>
      <c r="GY257">
        <v>0</v>
      </c>
      <c r="GZ257">
        <v>0</v>
      </c>
      <c r="HA257">
        <v>0</v>
      </c>
      <c r="HB257">
        <v>0</v>
      </c>
      <c r="HC257">
        <v>0</v>
      </c>
      <c r="HD257">
        <v>0</v>
      </c>
      <c r="HE257">
        <v>0</v>
      </c>
      <c r="HF257">
        <v>0</v>
      </c>
      <c r="HG257">
        <v>0</v>
      </c>
      <c r="HH257">
        <v>0</v>
      </c>
      <c r="HI257">
        <v>1.4999999999999999E-2</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1</v>
      </c>
      <c r="LJ257">
        <v>1</v>
      </c>
      <c r="LK257">
        <v>0</v>
      </c>
      <c r="LL257">
        <v>0</v>
      </c>
      <c r="LM257">
        <v>1</v>
      </c>
      <c r="LN257">
        <v>0.95</v>
      </c>
      <c r="LO257">
        <v>0</v>
      </c>
      <c r="LP257">
        <v>1</v>
      </c>
      <c r="LQ257">
        <v>0.78</v>
      </c>
      <c r="LR257">
        <v>0</v>
      </c>
      <c r="LS257">
        <v>0</v>
      </c>
      <c r="LT257">
        <v>0</v>
      </c>
    </row>
    <row r="258" spans="1:332">
      <c r="A258" t="str">
        <v>CDM AMS II G</v>
      </c>
      <c r="B258" t="str">
        <v>AMS-II.G. Version 6</v>
      </c>
      <c r="C258">
        <v>10030</v>
      </c>
      <c r="D258" t="str">
        <v>PoA 10030-CPA4</v>
      </c>
      <c r="E258" t="str">
        <v>MR2: 01/03/2020-31/07/2020</v>
      </c>
      <c r="F258" t="str">
        <v>domestic, age = 1</v>
      </c>
      <c r="G258">
        <v>5926</v>
      </c>
      <c r="H258" t="str">
        <v>firewood</v>
      </c>
      <c r="I258">
        <v>5926</v>
      </c>
      <c r="J258">
        <v>9.4784807457283481E-3</v>
      </c>
      <c r="K258">
        <v>0</v>
      </c>
      <c r="L258" t="str">
        <v>cdm_imp_firewood</v>
      </c>
      <c r="M258">
        <v>1</v>
      </c>
      <c r="N258" t="str">
        <v>Asia</v>
      </c>
      <c r="O258" t="str">
        <v>Cambodia</v>
      </c>
      <c r="P258" t="str">
        <v>Cambodia tot</v>
      </c>
      <c r="Q258">
        <v>4.5999999999999996</v>
      </c>
      <c r="R258">
        <v>0.97</v>
      </c>
      <c r="S258">
        <v>0</v>
      </c>
      <c r="T258">
        <v>0.19</v>
      </c>
      <c r="U258">
        <v>7916</v>
      </c>
      <c r="V258">
        <v>0</v>
      </c>
      <c r="W258">
        <v>78.98</v>
      </c>
      <c r="X258">
        <v>0</v>
      </c>
      <c r="Y258">
        <v>625205.68000000005</v>
      </c>
      <c r="Z258">
        <v>1</v>
      </c>
      <c r="AA258">
        <v>0</v>
      </c>
      <c r="AB258">
        <v>0</v>
      </c>
      <c r="AC258">
        <v>0</v>
      </c>
      <c r="AD258">
        <v>0</v>
      </c>
      <c r="AE258">
        <v>0</v>
      </c>
      <c r="AF258">
        <v>0</v>
      </c>
      <c r="AG258">
        <v>0</v>
      </c>
      <c r="AH258">
        <v>0</v>
      </c>
      <c r="AI258">
        <v>0</v>
      </c>
      <c r="AJ258">
        <v>0</v>
      </c>
      <c r="AK258">
        <v>0</v>
      </c>
      <c r="AL258">
        <v>0</v>
      </c>
      <c r="AM258">
        <v>0</v>
      </c>
      <c r="AN258">
        <v>7.8632478629999998</v>
      </c>
      <c r="AO258">
        <v>0</v>
      </c>
      <c r="AP258">
        <v>0</v>
      </c>
      <c r="AQ258">
        <v>0</v>
      </c>
      <c r="AR258">
        <v>0</v>
      </c>
      <c r="AS258">
        <v>0</v>
      </c>
      <c r="AT258">
        <v>0</v>
      </c>
      <c r="AU258">
        <v>0</v>
      </c>
      <c r="AV258">
        <v>0</v>
      </c>
      <c r="AW258">
        <v>0</v>
      </c>
      <c r="AX258">
        <v>0</v>
      </c>
      <c r="AY258">
        <v>0</v>
      </c>
      <c r="AZ258">
        <v>0</v>
      </c>
      <c r="BA258">
        <v>0</v>
      </c>
      <c r="BB258">
        <v>0</v>
      </c>
      <c r="BC258">
        <v>0</v>
      </c>
      <c r="BD258">
        <v>0.1</v>
      </c>
      <c r="BE258">
        <v>0</v>
      </c>
      <c r="BF258">
        <v>0</v>
      </c>
      <c r="BG258">
        <v>0</v>
      </c>
      <c r="BH258">
        <v>0</v>
      </c>
      <c r="BI258">
        <v>0</v>
      </c>
      <c r="BJ258">
        <v>0</v>
      </c>
      <c r="BK258">
        <v>0</v>
      </c>
      <c r="BL258">
        <v>0</v>
      </c>
      <c r="BM258">
        <v>0</v>
      </c>
      <c r="BN258">
        <v>0</v>
      </c>
      <c r="BO258">
        <v>0</v>
      </c>
      <c r="BP258">
        <v>0</v>
      </c>
      <c r="BQ258">
        <v>0</v>
      </c>
      <c r="BR258">
        <v>1.4999999999999999E-2</v>
      </c>
      <c r="BS258">
        <v>0</v>
      </c>
      <c r="BT258">
        <v>0</v>
      </c>
      <c r="BU258">
        <v>0</v>
      </c>
      <c r="BV258">
        <v>0</v>
      </c>
      <c r="BW258">
        <v>0</v>
      </c>
      <c r="BX258">
        <v>81.599999999999994</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1</v>
      </c>
      <c r="FS258">
        <v>0</v>
      </c>
      <c r="FT258">
        <v>0</v>
      </c>
      <c r="FU258">
        <v>0</v>
      </c>
      <c r="FV258">
        <v>0</v>
      </c>
      <c r="FW258">
        <v>0</v>
      </c>
      <c r="FX258">
        <v>0</v>
      </c>
      <c r="FY258">
        <v>3.9316239319999999</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0.38490000000000002</v>
      </c>
      <c r="GV258">
        <v>0</v>
      </c>
      <c r="GW258">
        <v>0</v>
      </c>
      <c r="GX258">
        <v>0</v>
      </c>
      <c r="GY258">
        <v>0</v>
      </c>
      <c r="GZ258">
        <v>0</v>
      </c>
      <c r="HA258">
        <v>0</v>
      </c>
      <c r="HB258">
        <v>0</v>
      </c>
      <c r="HC258">
        <v>0</v>
      </c>
      <c r="HD258">
        <v>0</v>
      </c>
      <c r="HE258">
        <v>0</v>
      </c>
      <c r="HF258">
        <v>0</v>
      </c>
      <c r="HG258">
        <v>0</v>
      </c>
      <c r="HH258">
        <v>0</v>
      </c>
      <c r="HI258">
        <v>1.4999999999999999E-2</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1</v>
      </c>
      <c r="LJ258">
        <v>0.93300000000000005</v>
      </c>
      <c r="LK258">
        <v>0</v>
      </c>
      <c r="LL258">
        <v>0</v>
      </c>
      <c r="LM258">
        <v>1</v>
      </c>
      <c r="LN258">
        <v>0.95</v>
      </c>
      <c r="LO258">
        <v>0</v>
      </c>
      <c r="LP258">
        <v>1</v>
      </c>
      <c r="LQ258">
        <v>0.78</v>
      </c>
      <c r="LR258">
        <v>0</v>
      </c>
      <c r="LS258">
        <v>4.8214285709999999E-2</v>
      </c>
      <c r="LT258">
        <v>0</v>
      </c>
    </row>
    <row r="259" spans="1:332">
      <c r="A259" t="str">
        <v>CDM AMS II G</v>
      </c>
      <c r="B259" t="str">
        <v>AMS-II.G. Version 6</v>
      </c>
      <c r="C259">
        <v>10030</v>
      </c>
      <c r="D259" t="str">
        <v>PoA 10030-CPA4</v>
      </c>
      <c r="E259" t="str">
        <v>MR2: 01/03/2020-31/07/2020</v>
      </c>
      <c r="F259" t="str">
        <v>domestic, age = 2</v>
      </c>
      <c r="G259">
        <v>277</v>
      </c>
      <c r="H259" t="str">
        <v>firewood</v>
      </c>
      <c r="I259">
        <v>277</v>
      </c>
      <c r="J259">
        <v>9.5411959217415257E-3</v>
      </c>
      <c r="K259">
        <v>0</v>
      </c>
      <c r="L259" t="str">
        <v>cdm_imp_firewood</v>
      </c>
      <c r="M259">
        <v>1</v>
      </c>
      <c r="N259" t="str">
        <v>Asia</v>
      </c>
      <c r="O259" t="str">
        <v>Cambodia</v>
      </c>
      <c r="P259" t="str">
        <v>Cambodia tot</v>
      </c>
      <c r="Q259">
        <v>4.5999999999999996</v>
      </c>
      <c r="R259">
        <v>0.97</v>
      </c>
      <c r="S259">
        <v>0</v>
      </c>
      <c r="T259">
        <v>0.19</v>
      </c>
      <c r="U259">
        <v>191</v>
      </c>
      <c r="V259">
        <v>0</v>
      </c>
      <c r="W259">
        <v>152</v>
      </c>
      <c r="X259">
        <v>0</v>
      </c>
      <c r="Y259">
        <v>29032</v>
      </c>
      <c r="Z259">
        <v>1</v>
      </c>
      <c r="AA259">
        <v>0</v>
      </c>
      <c r="AB259">
        <v>0</v>
      </c>
      <c r="AC259">
        <v>0</v>
      </c>
      <c r="AD259">
        <v>0</v>
      </c>
      <c r="AE259">
        <v>0</v>
      </c>
      <c r="AF259">
        <v>0</v>
      </c>
      <c r="AG259">
        <v>0</v>
      </c>
      <c r="AH259">
        <v>0</v>
      </c>
      <c r="AI259">
        <v>0</v>
      </c>
      <c r="AJ259">
        <v>0</v>
      </c>
      <c r="AK259">
        <v>0</v>
      </c>
      <c r="AL259">
        <v>0</v>
      </c>
      <c r="AM259">
        <v>0</v>
      </c>
      <c r="AN259">
        <v>7.8632478629999998</v>
      </c>
      <c r="AO259">
        <v>0</v>
      </c>
      <c r="AP259">
        <v>0</v>
      </c>
      <c r="AQ259">
        <v>0</v>
      </c>
      <c r="AR259">
        <v>0</v>
      </c>
      <c r="AS259">
        <v>0</v>
      </c>
      <c r="AT259">
        <v>0</v>
      </c>
      <c r="AU259">
        <v>0</v>
      </c>
      <c r="AV259">
        <v>0</v>
      </c>
      <c r="AW259">
        <v>0</v>
      </c>
      <c r="AX259">
        <v>0</v>
      </c>
      <c r="AY259">
        <v>0</v>
      </c>
      <c r="AZ259">
        <v>0</v>
      </c>
      <c r="BA259">
        <v>0</v>
      </c>
      <c r="BB259">
        <v>0</v>
      </c>
      <c r="BC259">
        <v>0</v>
      </c>
      <c r="BD259">
        <v>0.1</v>
      </c>
      <c r="BE259">
        <v>0</v>
      </c>
      <c r="BF259">
        <v>0</v>
      </c>
      <c r="BG259">
        <v>0</v>
      </c>
      <c r="BH259">
        <v>0</v>
      </c>
      <c r="BI259">
        <v>0</v>
      </c>
      <c r="BJ259">
        <v>0</v>
      </c>
      <c r="BK259">
        <v>0</v>
      </c>
      <c r="BL259">
        <v>0</v>
      </c>
      <c r="BM259">
        <v>0</v>
      </c>
      <c r="BN259">
        <v>0</v>
      </c>
      <c r="BO259">
        <v>0</v>
      </c>
      <c r="BP259">
        <v>0</v>
      </c>
      <c r="BQ259">
        <v>0</v>
      </c>
      <c r="BR259">
        <v>1.4999999999999999E-2</v>
      </c>
      <c r="BS259">
        <v>0</v>
      </c>
      <c r="BT259">
        <v>0</v>
      </c>
      <c r="BU259">
        <v>0</v>
      </c>
      <c r="BV259">
        <v>0</v>
      </c>
      <c r="BW259">
        <v>0</v>
      </c>
      <c r="BX259">
        <v>81.599999999999994</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1</v>
      </c>
      <c r="FS259">
        <v>0</v>
      </c>
      <c r="FT259">
        <v>0</v>
      </c>
      <c r="FU259">
        <v>0</v>
      </c>
      <c r="FV259">
        <v>0</v>
      </c>
      <c r="FW259">
        <v>0</v>
      </c>
      <c r="FX259">
        <v>0</v>
      </c>
      <c r="FY259">
        <v>3.9316239319999999</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0.3851</v>
      </c>
      <c r="GV259">
        <v>0</v>
      </c>
      <c r="GW259">
        <v>0</v>
      </c>
      <c r="GX259">
        <v>0</v>
      </c>
      <c r="GY259">
        <v>0</v>
      </c>
      <c r="GZ259">
        <v>0</v>
      </c>
      <c r="HA259">
        <v>0</v>
      </c>
      <c r="HB259">
        <v>0</v>
      </c>
      <c r="HC259">
        <v>0</v>
      </c>
      <c r="HD259">
        <v>0</v>
      </c>
      <c r="HE259">
        <v>0</v>
      </c>
      <c r="HF259">
        <v>0</v>
      </c>
      <c r="HG259">
        <v>0</v>
      </c>
      <c r="HH259">
        <v>0</v>
      </c>
      <c r="HI259">
        <v>1.4999999999999999E-2</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1</v>
      </c>
      <c r="LJ259">
        <v>0.93300000000000005</v>
      </c>
      <c r="LK259">
        <v>0</v>
      </c>
      <c r="LL259">
        <v>0</v>
      </c>
      <c r="LM259">
        <v>1</v>
      </c>
      <c r="LN259">
        <v>0.95</v>
      </c>
      <c r="LO259">
        <v>0</v>
      </c>
      <c r="LP259">
        <v>1</v>
      </c>
      <c r="LQ259">
        <v>0.78</v>
      </c>
      <c r="LR259">
        <v>0</v>
      </c>
      <c r="LS259">
        <v>4.8214285709999999E-2</v>
      </c>
      <c r="LT259">
        <v>0</v>
      </c>
    </row>
    <row r="260" spans="1:332">
      <c r="A260" t="str">
        <v>CDM AMS II G</v>
      </c>
      <c r="B260" t="str">
        <v>AMS-II.G. Version 6</v>
      </c>
      <c r="C260">
        <v>10030</v>
      </c>
      <c r="D260" t="str">
        <v>PoA 10030-CPA4</v>
      </c>
      <c r="E260" t="str">
        <v>MR2: 01/03/2020-31/07/2020</v>
      </c>
      <c r="F260" t="str">
        <v>domestic, Kuniokoa</v>
      </c>
      <c r="G260">
        <v>20</v>
      </c>
      <c r="H260" t="str">
        <v>firewood</v>
      </c>
      <c r="I260">
        <v>20</v>
      </c>
      <c r="J260">
        <v>1.3817498480075166E-2</v>
      </c>
      <c r="K260">
        <v>0</v>
      </c>
      <c r="L260" t="str">
        <v>cdm_imp_firewood</v>
      </c>
      <c r="M260">
        <v>1</v>
      </c>
      <c r="N260" t="str">
        <v>Asia</v>
      </c>
      <c r="O260" t="str">
        <v>Cambodia</v>
      </c>
      <c r="P260" t="str">
        <v>Cambodia tot</v>
      </c>
      <c r="Q260">
        <v>4.5999999999999996</v>
      </c>
      <c r="R260">
        <v>0.97</v>
      </c>
      <c r="S260">
        <v>0</v>
      </c>
      <c r="T260">
        <v>0.19</v>
      </c>
      <c r="U260">
        <v>163</v>
      </c>
      <c r="V260">
        <v>0</v>
      </c>
      <c r="W260">
        <v>8.8800000000000008</v>
      </c>
      <c r="X260">
        <v>0</v>
      </c>
      <c r="Y260">
        <v>1447.44</v>
      </c>
      <c r="Z260">
        <v>1</v>
      </c>
      <c r="AA260">
        <v>0</v>
      </c>
      <c r="AB260">
        <v>0</v>
      </c>
      <c r="AC260">
        <v>0</v>
      </c>
      <c r="AD260">
        <v>0</v>
      </c>
      <c r="AE260">
        <v>0</v>
      </c>
      <c r="AF260">
        <v>0</v>
      </c>
      <c r="AG260">
        <v>0</v>
      </c>
      <c r="AH260">
        <v>0</v>
      </c>
      <c r="AI260">
        <v>0</v>
      </c>
      <c r="AJ260">
        <v>0</v>
      </c>
      <c r="AK260">
        <v>0</v>
      </c>
      <c r="AL260">
        <v>0</v>
      </c>
      <c r="AM260">
        <v>0</v>
      </c>
      <c r="AN260">
        <v>7.8632478629999998</v>
      </c>
      <c r="AO260">
        <v>0</v>
      </c>
      <c r="AP260">
        <v>0</v>
      </c>
      <c r="AQ260">
        <v>0</v>
      </c>
      <c r="AR260">
        <v>0</v>
      </c>
      <c r="AS260">
        <v>0</v>
      </c>
      <c r="AT260">
        <v>0</v>
      </c>
      <c r="AU260">
        <v>0</v>
      </c>
      <c r="AV260">
        <v>0</v>
      </c>
      <c r="AW260">
        <v>0</v>
      </c>
      <c r="AX260">
        <v>0</v>
      </c>
      <c r="AY260">
        <v>0</v>
      </c>
      <c r="AZ260">
        <v>0</v>
      </c>
      <c r="BA260">
        <v>0</v>
      </c>
      <c r="BB260">
        <v>0</v>
      </c>
      <c r="BC260">
        <v>0</v>
      </c>
      <c r="BD260">
        <v>0.1</v>
      </c>
      <c r="BE260">
        <v>0</v>
      </c>
      <c r="BF260">
        <v>0</v>
      </c>
      <c r="BG260">
        <v>0</v>
      </c>
      <c r="BH260">
        <v>0</v>
      </c>
      <c r="BI260">
        <v>0</v>
      </c>
      <c r="BJ260">
        <v>0</v>
      </c>
      <c r="BK260">
        <v>0</v>
      </c>
      <c r="BL260">
        <v>0</v>
      </c>
      <c r="BM260">
        <v>0</v>
      </c>
      <c r="BN260">
        <v>0</v>
      </c>
      <c r="BO260">
        <v>0</v>
      </c>
      <c r="BP260">
        <v>0</v>
      </c>
      <c r="BQ260">
        <v>0</v>
      </c>
      <c r="BR260">
        <v>1.4999999999999999E-2</v>
      </c>
      <c r="BS260">
        <v>0</v>
      </c>
      <c r="BT260">
        <v>0</v>
      </c>
      <c r="BU260">
        <v>0</v>
      </c>
      <c r="BV260">
        <v>0</v>
      </c>
      <c r="BW260">
        <v>0</v>
      </c>
      <c r="BX260">
        <v>81.599999999999994</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1</v>
      </c>
      <c r="FS260">
        <v>0</v>
      </c>
      <c r="FT260">
        <v>0</v>
      </c>
      <c r="FU260">
        <v>0</v>
      </c>
      <c r="FV260">
        <v>0</v>
      </c>
      <c r="FW260">
        <v>0</v>
      </c>
      <c r="FX260">
        <v>0</v>
      </c>
      <c r="FY260">
        <v>3.9316239319999999</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0.41589999999999999</v>
      </c>
      <c r="GV260">
        <v>0</v>
      </c>
      <c r="GW260">
        <v>0</v>
      </c>
      <c r="GX260">
        <v>0</v>
      </c>
      <c r="GY260">
        <v>0</v>
      </c>
      <c r="GZ260">
        <v>0</v>
      </c>
      <c r="HA260">
        <v>0</v>
      </c>
      <c r="HB260">
        <v>0</v>
      </c>
      <c r="HC260">
        <v>0</v>
      </c>
      <c r="HD260">
        <v>0</v>
      </c>
      <c r="HE260">
        <v>0</v>
      </c>
      <c r="HF260">
        <v>0</v>
      </c>
      <c r="HG260">
        <v>0</v>
      </c>
      <c r="HH260">
        <v>0</v>
      </c>
      <c r="HI260">
        <v>1.4999999999999999E-2</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1</v>
      </c>
      <c r="LJ260">
        <v>0.90592334500000005</v>
      </c>
      <c r="LK260">
        <v>0</v>
      </c>
      <c r="LL260">
        <v>0</v>
      </c>
      <c r="LM260">
        <v>1</v>
      </c>
      <c r="LN260">
        <v>0.95</v>
      </c>
      <c r="LO260">
        <v>0</v>
      </c>
      <c r="LP260">
        <v>1</v>
      </c>
      <c r="LQ260">
        <v>0.78</v>
      </c>
      <c r="LR260">
        <v>0</v>
      </c>
      <c r="LS260">
        <v>5.5749128920000002E-2</v>
      </c>
      <c r="LT260">
        <v>0</v>
      </c>
    </row>
    <row r="261" spans="1:332">
      <c r="A261" t="str">
        <v>CDM AMS II G</v>
      </c>
      <c r="B261" t="str">
        <v>AMS-II.G. Version 6</v>
      </c>
      <c r="C261">
        <v>10030</v>
      </c>
      <c r="D261" t="str">
        <v>PoA 10030-CPA3</v>
      </c>
      <c r="E261" t="str">
        <v>MR2: 01/03/2020-31/07/2020</v>
      </c>
      <c r="F261" t="str">
        <v>domestic, age = 1</v>
      </c>
      <c r="G261">
        <v>2121</v>
      </c>
      <c r="H261" t="str">
        <v>firewood</v>
      </c>
      <c r="I261">
        <v>2121</v>
      </c>
      <c r="J261">
        <v>8.5976541092003412E-3</v>
      </c>
      <c r="K261">
        <v>0</v>
      </c>
      <c r="L261" t="str">
        <v>cdm_imp_firewood</v>
      </c>
      <c r="M261">
        <v>1</v>
      </c>
      <c r="N261" t="str">
        <v>Asia</v>
      </c>
      <c r="O261" t="str">
        <v>Lao</v>
      </c>
      <c r="P261" t="str">
        <v>Lao tot</v>
      </c>
      <c r="Q261">
        <v>4.7</v>
      </c>
      <c r="R261">
        <v>0.88</v>
      </c>
      <c r="S261">
        <v>0</v>
      </c>
      <c r="T261">
        <v>0.45</v>
      </c>
      <c r="U261">
        <v>8020</v>
      </c>
      <c r="V261">
        <v>0</v>
      </c>
      <c r="W261">
        <v>30.76</v>
      </c>
      <c r="X261">
        <v>0</v>
      </c>
      <c r="Y261">
        <v>246695.2</v>
      </c>
      <c r="Z261">
        <v>1</v>
      </c>
      <c r="AA261">
        <v>0</v>
      </c>
      <c r="AB261">
        <v>0</v>
      </c>
      <c r="AC261">
        <v>0</v>
      </c>
      <c r="AD261">
        <v>0</v>
      </c>
      <c r="AE261">
        <v>0</v>
      </c>
      <c r="AF261">
        <v>0</v>
      </c>
      <c r="AG261">
        <v>0</v>
      </c>
      <c r="AH261">
        <v>0</v>
      </c>
      <c r="AI261">
        <v>0</v>
      </c>
      <c r="AJ261">
        <v>0</v>
      </c>
      <c r="AK261">
        <v>0</v>
      </c>
      <c r="AL261">
        <v>0</v>
      </c>
      <c r="AM261">
        <v>0</v>
      </c>
      <c r="AN261">
        <v>8.0341880339999996</v>
      </c>
      <c r="AO261">
        <v>0</v>
      </c>
      <c r="AP261">
        <v>0</v>
      </c>
      <c r="AQ261">
        <v>0</v>
      </c>
      <c r="AR261">
        <v>0</v>
      </c>
      <c r="AS261">
        <v>0</v>
      </c>
      <c r="AT261">
        <v>0</v>
      </c>
      <c r="AU261">
        <v>0</v>
      </c>
      <c r="AV261">
        <v>0</v>
      </c>
      <c r="AW261">
        <v>0</v>
      </c>
      <c r="AX261">
        <v>0</v>
      </c>
      <c r="AY261">
        <v>0</v>
      </c>
      <c r="AZ261">
        <v>0</v>
      </c>
      <c r="BA261">
        <v>0</v>
      </c>
      <c r="BB261">
        <v>0</v>
      </c>
      <c r="BC261">
        <v>0</v>
      </c>
      <c r="BD261">
        <v>0.1</v>
      </c>
      <c r="BE261">
        <v>0</v>
      </c>
      <c r="BF261">
        <v>0</v>
      </c>
      <c r="BG261">
        <v>0</v>
      </c>
      <c r="BH261">
        <v>0</v>
      </c>
      <c r="BI261">
        <v>0</v>
      </c>
      <c r="BJ261">
        <v>0</v>
      </c>
      <c r="BK261">
        <v>0</v>
      </c>
      <c r="BL261">
        <v>0</v>
      </c>
      <c r="BM261">
        <v>0</v>
      </c>
      <c r="BN261">
        <v>0</v>
      </c>
      <c r="BO261">
        <v>0</v>
      </c>
      <c r="BP261">
        <v>0</v>
      </c>
      <c r="BQ261">
        <v>0</v>
      </c>
      <c r="BR261">
        <v>1.4999999999999999E-2</v>
      </c>
      <c r="BS261">
        <v>0</v>
      </c>
      <c r="BT261">
        <v>0</v>
      </c>
      <c r="BU261">
        <v>0</v>
      </c>
      <c r="BV261">
        <v>0</v>
      </c>
      <c r="BW261">
        <v>0</v>
      </c>
      <c r="BX261">
        <v>81.599999999999994</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1</v>
      </c>
      <c r="FS261">
        <v>0</v>
      </c>
      <c r="FT261">
        <v>0</v>
      </c>
      <c r="FU261">
        <v>0</v>
      </c>
      <c r="FV261">
        <v>0</v>
      </c>
      <c r="FW261">
        <v>0</v>
      </c>
      <c r="FX261">
        <v>0</v>
      </c>
      <c r="FY261">
        <v>4.0170940169999998</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0.38429999999999997</v>
      </c>
      <c r="GV261">
        <v>0</v>
      </c>
      <c r="GW261">
        <v>0</v>
      </c>
      <c r="GX261">
        <v>0</v>
      </c>
      <c r="GY261">
        <v>0</v>
      </c>
      <c r="GZ261">
        <v>0</v>
      </c>
      <c r="HA261">
        <v>0</v>
      </c>
      <c r="HB261">
        <v>0</v>
      </c>
      <c r="HC261">
        <v>0</v>
      </c>
      <c r="HD261">
        <v>0</v>
      </c>
      <c r="HE261">
        <v>0</v>
      </c>
      <c r="HF261">
        <v>0</v>
      </c>
      <c r="HG261">
        <v>0</v>
      </c>
      <c r="HH261">
        <v>0</v>
      </c>
      <c r="HI261">
        <v>1.4999999999999999E-2</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1</v>
      </c>
      <c r="LJ261">
        <v>0.95008605850000005</v>
      </c>
      <c r="LK261">
        <v>0</v>
      </c>
      <c r="LL261">
        <v>0</v>
      </c>
      <c r="LM261">
        <v>1</v>
      </c>
      <c r="LN261">
        <v>0.95</v>
      </c>
      <c r="LO261">
        <v>0</v>
      </c>
      <c r="LP261">
        <v>1</v>
      </c>
      <c r="LQ261">
        <v>0.78</v>
      </c>
      <c r="LR261">
        <v>0</v>
      </c>
      <c r="LS261">
        <v>4.3233466550000002E-2</v>
      </c>
      <c r="LT261">
        <v>0</v>
      </c>
    </row>
    <row r="262" spans="1:332">
      <c r="A262" t="str">
        <v>CDM AMS II G</v>
      </c>
      <c r="B262" t="str">
        <v>AMS-II.G. Version 6</v>
      </c>
      <c r="C262">
        <v>10030</v>
      </c>
      <c r="D262" t="str">
        <v>PoA 10030-CPA3</v>
      </c>
      <c r="E262" t="str">
        <v>MR2: 01/03/2020-31/07/2020</v>
      </c>
      <c r="F262" t="str">
        <v>domestic, age = 2</v>
      </c>
      <c r="G262">
        <v>1129</v>
      </c>
      <c r="H262" t="str">
        <v>firewood</v>
      </c>
      <c r="I262">
        <v>1129</v>
      </c>
      <c r="J262">
        <v>8.7281217143917369E-3</v>
      </c>
      <c r="K262">
        <v>0</v>
      </c>
      <c r="L262" t="str">
        <v>cdm_imp_firewood</v>
      </c>
      <c r="M262">
        <v>1</v>
      </c>
      <c r="N262" t="str">
        <v>Asia</v>
      </c>
      <c r="O262" t="str">
        <v>Lao</v>
      </c>
      <c r="P262" t="str">
        <v>Lao tot</v>
      </c>
      <c r="Q262">
        <v>4.7</v>
      </c>
      <c r="R262">
        <v>0.88</v>
      </c>
      <c r="S262">
        <v>0</v>
      </c>
      <c r="T262">
        <v>0.45</v>
      </c>
      <c r="U262">
        <v>851</v>
      </c>
      <c r="V262">
        <v>0</v>
      </c>
      <c r="W262">
        <v>152</v>
      </c>
      <c r="X262">
        <v>0</v>
      </c>
      <c r="Y262">
        <v>129352</v>
      </c>
      <c r="Z262">
        <v>1</v>
      </c>
      <c r="AA262">
        <v>0</v>
      </c>
      <c r="AB262">
        <v>0</v>
      </c>
      <c r="AC262">
        <v>0</v>
      </c>
      <c r="AD262">
        <v>0</v>
      </c>
      <c r="AE262">
        <v>0</v>
      </c>
      <c r="AF262">
        <v>0</v>
      </c>
      <c r="AG262">
        <v>0</v>
      </c>
      <c r="AH262">
        <v>0</v>
      </c>
      <c r="AI262">
        <v>0</v>
      </c>
      <c r="AJ262">
        <v>0</v>
      </c>
      <c r="AK262">
        <v>0</v>
      </c>
      <c r="AL262">
        <v>0</v>
      </c>
      <c r="AM262">
        <v>0</v>
      </c>
      <c r="AN262">
        <v>8.0341880339999996</v>
      </c>
      <c r="AO262">
        <v>0</v>
      </c>
      <c r="AP262">
        <v>0</v>
      </c>
      <c r="AQ262">
        <v>0</v>
      </c>
      <c r="AR262">
        <v>0</v>
      </c>
      <c r="AS262">
        <v>0</v>
      </c>
      <c r="AT262">
        <v>0</v>
      </c>
      <c r="AU262">
        <v>0</v>
      </c>
      <c r="AV262">
        <v>0</v>
      </c>
      <c r="AW262">
        <v>0</v>
      </c>
      <c r="AX262">
        <v>0</v>
      </c>
      <c r="AY262">
        <v>0</v>
      </c>
      <c r="AZ262">
        <v>0</v>
      </c>
      <c r="BA262">
        <v>0</v>
      </c>
      <c r="BB262">
        <v>0</v>
      </c>
      <c r="BC262">
        <v>0</v>
      </c>
      <c r="BD262">
        <v>0.1</v>
      </c>
      <c r="BE262">
        <v>0</v>
      </c>
      <c r="BF262">
        <v>0</v>
      </c>
      <c r="BG262">
        <v>0</v>
      </c>
      <c r="BH262">
        <v>0</v>
      </c>
      <c r="BI262">
        <v>0</v>
      </c>
      <c r="BJ262">
        <v>0</v>
      </c>
      <c r="BK262">
        <v>0</v>
      </c>
      <c r="BL262">
        <v>0</v>
      </c>
      <c r="BM262">
        <v>0</v>
      </c>
      <c r="BN262">
        <v>0</v>
      </c>
      <c r="BO262">
        <v>0</v>
      </c>
      <c r="BP262">
        <v>0</v>
      </c>
      <c r="BQ262">
        <v>0</v>
      </c>
      <c r="BR262">
        <v>1.4999999999999999E-2</v>
      </c>
      <c r="BS262">
        <v>0</v>
      </c>
      <c r="BT262">
        <v>0</v>
      </c>
      <c r="BU262">
        <v>0</v>
      </c>
      <c r="BV262">
        <v>0</v>
      </c>
      <c r="BW262">
        <v>0</v>
      </c>
      <c r="BX262">
        <v>81.599999999999994</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1</v>
      </c>
      <c r="FS262">
        <v>0</v>
      </c>
      <c r="FT262">
        <v>0</v>
      </c>
      <c r="FU262">
        <v>0</v>
      </c>
      <c r="FV262">
        <v>0</v>
      </c>
      <c r="FW262">
        <v>0</v>
      </c>
      <c r="FX262">
        <v>0</v>
      </c>
      <c r="FY262">
        <v>4.0170940169999998</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0.38500000000000001</v>
      </c>
      <c r="GV262">
        <v>0</v>
      </c>
      <c r="GW262">
        <v>0</v>
      </c>
      <c r="GX262">
        <v>0</v>
      </c>
      <c r="GY262">
        <v>0</v>
      </c>
      <c r="GZ262">
        <v>0</v>
      </c>
      <c r="HA262">
        <v>0</v>
      </c>
      <c r="HB262">
        <v>0</v>
      </c>
      <c r="HC262">
        <v>0</v>
      </c>
      <c r="HD262">
        <v>0</v>
      </c>
      <c r="HE262">
        <v>0</v>
      </c>
      <c r="HF262">
        <v>0</v>
      </c>
      <c r="HG262">
        <v>0</v>
      </c>
      <c r="HH262">
        <v>0</v>
      </c>
      <c r="HI262">
        <v>1.4999999999999999E-2</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1</v>
      </c>
      <c r="LJ262">
        <v>0.95008605850000005</v>
      </c>
      <c r="LK262">
        <v>0</v>
      </c>
      <c r="LL262">
        <v>0</v>
      </c>
      <c r="LM262">
        <v>1</v>
      </c>
      <c r="LN262">
        <v>0.95</v>
      </c>
      <c r="LO262">
        <v>0</v>
      </c>
      <c r="LP262">
        <v>1</v>
      </c>
      <c r="LQ262">
        <v>0.78</v>
      </c>
      <c r="LR262">
        <v>0</v>
      </c>
      <c r="LS262">
        <v>4.3233466550000002E-2</v>
      </c>
      <c r="LT262">
        <v>0</v>
      </c>
    </row>
    <row r="263" spans="1:332">
      <c r="A263" t="str">
        <v>CDM AMS II G</v>
      </c>
      <c r="B263" t="str">
        <v>AMS-II.G. Version 6</v>
      </c>
      <c r="C263">
        <v>10030</v>
      </c>
      <c r="D263" t="str">
        <v>PoA 10030-CPA4</v>
      </c>
      <c r="E263" t="str">
        <v>MR3: 01/08/2020-31/12/2020</v>
      </c>
      <c r="F263" t="str">
        <v>domestic, age = 1</v>
      </c>
      <c r="G263">
        <v>16620.599999999999</v>
      </c>
      <c r="H263" t="str">
        <v>firewood</v>
      </c>
      <c r="I263">
        <v>16620.599999999999</v>
      </c>
      <c r="J263">
        <v>9.4241122687646166E-3</v>
      </c>
      <c r="K263">
        <v>0</v>
      </c>
      <c r="L263" t="str">
        <v>cdm_imp_firewood</v>
      </c>
      <c r="M263">
        <v>1</v>
      </c>
      <c r="N263" t="str">
        <v>Asia</v>
      </c>
      <c r="O263" t="str">
        <v>Cambodia</v>
      </c>
      <c r="P263" t="str">
        <v>Cambodia tot</v>
      </c>
      <c r="Q263">
        <v>4.5999999999999996</v>
      </c>
      <c r="R263">
        <v>0.97</v>
      </c>
      <c r="S263">
        <v>0</v>
      </c>
      <c r="T263">
        <v>0.19</v>
      </c>
      <c r="U263">
        <v>14109</v>
      </c>
      <c r="V263">
        <v>0</v>
      </c>
      <c r="W263">
        <v>125</v>
      </c>
      <c r="X263">
        <v>0</v>
      </c>
      <c r="Y263">
        <v>1763625</v>
      </c>
      <c r="Z263">
        <v>1</v>
      </c>
      <c r="AA263">
        <v>0</v>
      </c>
      <c r="AB263">
        <v>0</v>
      </c>
      <c r="AC263">
        <v>0</v>
      </c>
      <c r="AD263">
        <v>0</v>
      </c>
      <c r="AE263">
        <v>0</v>
      </c>
      <c r="AF263">
        <v>0</v>
      </c>
      <c r="AG263">
        <v>0</v>
      </c>
      <c r="AH263">
        <v>0</v>
      </c>
      <c r="AI263">
        <v>0</v>
      </c>
      <c r="AJ263">
        <v>0</v>
      </c>
      <c r="AK263">
        <v>0</v>
      </c>
      <c r="AL263">
        <v>0</v>
      </c>
      <c r="AM263">
        <v>0</v>
      </c>
      <c r="AN263">
        <v>7.8632478629999998</v>
      </c>
      <c r="AO263">
        <v>0</v>
      </c>
      <c r="AP263">
        <v>0</v>
      </c>
      <c r="AQ263">
        <v>0</v>
      </c>
      <c r="AR263">
        <v>0</v>
      </c>
      <c r="AS263">
        <v>0</v>
      </c>
      <c r="AT263">
        <v>0</v>
      </c>
      <c r="AU263">
        <v>0</v>
      </c>
      <c r="AV263">
        <v>0</v>
      </c>
      <c r="AW263">
        <v>0</v>
      </c>
      <c r="AX263">
        <v>0</v>
      </c>
      <c r="AY263">
        <v>0</v>
      </c>
      <c r="AZ263">
        <v>0</v>
      </c>
      <c r="BA263">
        <v>0</v>
      </c>
      <c r="BB263">
        <v>0</v>
      </c>
      <c r="BC263">
        <v>0</v>
      </c>
      <c r="BD263">
        <v>0.1</v>
      </c>
      <c r="BE263">
        <v>0</v>
      </c>
      <c r="BF263">
        <v>0</v>
      </c>
      <c r="BG263">
        <v>0</v>
      </c>
      <c r="BH263">
        <v>0</v>
      </c>
      <c r="BI263">
        <v>0</v>
      </c>
      <c r="BJ263">
        <v>0</v>
      </c>
      <c r="BK263">
        <v>0</v>
      </c>
      <c r="BL263">
        <v>0</v>
      </c>
      <c r="BM263">
        <v>0</v>
      </c>
      <c r="BN263">
        <v>0</v>
      </c>
      <c r="BO263">
        <v>0</v>
      </c>
      <c r="BP263">
        <v>0</v>
      </c>
      <c r="BQ263">
        <v>0</v>
      </c>
      <c r="BR263">
        <v>1.4999999999999999E-2</v>
      </c>
      <c r="BS263">
        <v>0</v>
      </c>
      <c r="BT263">
        <v>0</v>
      </c>
      <c r="BU263">
        <v>0</v>
      </c>
      <c r="BV263">
        <v>0</v>
      </c>
      <c r="BW263">
        <v>0</v>
      </c>
      <c r="BX263">
        <v>81.599999999999994</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1</v>
      </c>
      <c r="FS263">
        <v>0</v>
      </c>
      <c r="FT263">
        <v>0</v>
      </c>
      <c r="FU263">
        <v>0</v>
      </c>
      <c r="FV263">
        <v>0</v>
      </c>
      <c r="FW263">
        <v>0</v>
      </c>
      <c r="FX263">
        <v>0</v>
      </c>
      <c r="FY263">
        <v>3.9316239319999999</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0.3851</v>
      </c>
      <c r="GV263">
        <v>0</v>
      </c>
      <c r="GW263">
        <v>0</v>
      </c>
      <c r="GX263">
        <v>0</v>
      </c>
      <c r="GY263">
        <v>0</v>
      </c>
      <c r="GZ263">
        <v>0</v>
      </c>
      <c r="HA263">
        <v>0</v>
      </c>
      <c r="HB263">
        <v>0</v>
      </c>
      <c r="HC263">
        <v>0</v>
      </c>
      <c r="HD263">
        <v>0</v>
      </c>
      <c r="HE263">
        <v>0</v>
      </c>
      <c r="HF263">
        <v>0</v>
      </c>
      <c r="HG263">
        <v>0</v>
      </c>
      <c r="HH263">
        <v>0</v>
      </c>
      <c r="HI263">
        <v>1.4999999999999999E-2</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1</v>
      </c>
      <c r="LJ263">
        <v>0.93827160489999994</v>
      </c>
      <c r="LK263">
        <v>0</v>
      </c>
      <c r="LL263">
        <v>0</v>
      </c>
      <c r="LM263">
        <v>1</v>
      </c>
      <c r="LN263">
        <v>0.95</v>
      </c>
      <c r="LO263">
        <v>0</v>
      </c>
      <c r="LP263">
        <v>1</v>
      </c>
      <c r="LQ263">
        <v>0.78</v>
      </c>
      <c r="LR263">
        <v>0</v>
      </c>
      <c r="LS263">
        <v>5.9736102950000002E-2</v>
      </c>
      <c r="LT263">
        <v>0</v>
      </c>
    </row>
    <row r="264" spans="1:332">
      <c r="A264" t="str">
        <v>CDM AMS II G</v>
      </c>
      <c r="B264" t="str">
        <v>AMS-II.G. Version 6</v>
      </c>
      <c r="C264">
        <v>10030</v>
      </c>
      <c r="D264" t="str">
        <v>PoA 10030-CPA4</v>
      </c>
      <c r="E264" t="str">
        <v>MR3: 01/08/2020-31/12/2020</v>
      </c>
      <c r="F264" t="str">
        <v>domestic, age = 2</v>
      </c>
      <c r="G264">
        <v>280.8</v>
      </c>
      <c r="H264" t="str">
        <v>firewood</v>
      </c>
      <c r="I264">
        <v>280.8</v>
      </c>
      <c r="J264">
        <v>9.4117647058823539E-3</v>
      </c>
      <c r="K264">
        <v>0</v>
      </c>
      <c r="L264" t="str">
        <v>cdm_imp_firewood</v>
      </c>
      <c r="M264">
        <v>1</v>
      </c>
      <c r="N264" t="str">
        <v>Asia</v>
      </c>
      <c r="O264" t="str">
        <v>Cambodia</v>
      </c>
      <c r="P264" t="str">
        <v>Cambodia tot</v>
      </c>
      <c r="Q264">
        <v>4.5999999999999996</v>
      </c>
      <c r="R264">
        <v>0.97</v>
      </c>
      <c r="S264">
        <v>0</v>
      </c>
      <c r="T264">
        <v>0.19</v>
      </c>
      <c r="U264">
        <v>195</v>
      </c>
      <c r="V264">
        <v>0</v>
      </c>
      <c r="W264">
        <v>153</v>
      </c>
      <c r="X264">
        <v>0</v>
      </c>
      <c r="Y264">
        <v>29835</v>
      </c>
      <c r="Z264">
        <v>1</v>
      </c>
      <c r="AA264">
        <v>0</v>
      </c>
      <c r="AB264">
        <v>0</v>
      </c>
      <c r="AC264">
        <v>0</v>
      </c>
      <c r="AD264">
        <v>0</v>
      </c>
      <c r="AE264">
        <v>0</v>
      </c>
      <c r="AF264">
        <v>0</v>
      </c>
      <c r="AG264">
        <v>0</v>
      </c>
      <c r="AH264">
        <v>0</v>
      </c>
      <c r="AI264">
        <v>0</v>
      </c>
      <c r="AJ264">
        <v>0</v>
      </c>
      <c r="AK264">
        <v>0</v>
      </c>
      <c r="AL264">
        <v>0</v>
      </c>
      <c r="AM264">
        <v>0</v>
      </c>
      <c r="AN264">
        <v>7.8632478629999998</v>
      </c>
      <c r="AO264">
        <v>0</v>
      </c>
      <c r="AP264">
        <v>0</v>
      </c>
      <c r="AQ264">
        <v>0</v>
      </c>
      <c r="AR264">
        <v>0</v>
      </c>
      <c r="AS264">
        <v>0</v>
      </c>
      <c r="AT264">
        <v>0</v>
      </c>
      <c r="AU264">
        <v>0</v>
      </c>
      <c r="AV264">
        <v>0</v>
      </c>
      <c r="AW264">
        <v>0</v>
      </c>
      <c r="AX264">
        <v>0</v>
      </c>
      <c r="AY264">
        <v>0</v>
      </c>
      <c r="AZ264">
        <v>0</v>
      </c>
      <c r="BA264">
        <v>0</v>
      </c>
      <c r="BB264">
        <v>0</v>
      </c>
      <c r="BC264">
        <v>0</v>
      </c>
      <c r="BD264">
        <v>0.1</v>
      </c>
      <c r="BE264">
        <v>0</v>
      </c>
      <c r="BF264">
        <v>0</v>
      </c>
      <c r="BG264">
        <v>0</v>
      </c>
      <c r="BH264">
        <v>0</v>
      </c>
      <c r="BI264">
        <v>0</v>
      </c>
      <c r="BJ264">
        <v>0</v>
      </c>
      <c r="BK264">
        <v>0</v>
      </c>
      <c r="BL264">
        <v>0</v>
      </c>
      <c r="BM264">
        <v>0</v>
      </c>
      <c r="BN264">
        <v>0</v>
      </c>
      <c r="BO264">
        <v>0</v>
      </c>
      <c r="BP264">
        <v>0</v>
      </c>
      <c r="BQ264">
        <v>0</v>
      </c>
      <c r="BR264">
        <v>1.4999999999999999E-2</v>
      </c>
      <c r="BS264">
        <v>0</v>
      </c>
      <c r="BT264">
        <v>0</v>
      </c>
      <c r="BU264">
        <v>0</v>
      </c>
      <c r="BV264">
        <v>0</v>
      </c>
      <c r="BW264">
        <v>0</v>
      </c>
      <c r="BX264">
        <v>81.599999999999994</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1</v>
      </c>
      <c r="FS264">
        <v>0</v>
      </c>
      <c r="FT264">
        <v>0</v>
      </c>
      <c r="FU264">
        <v>0</v>
      </c>
      <c r="FV264">
        <v>0</v>
      </c>
      <c r="FW264">
        <v>0</v>
      </c>
      <c r="FX264">
        <v>0</v>
      </c>
      <c r="FY264">
        <v>3.9316239319999999</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0.38590000000000002</v>
      </c>
      <c r="GV264">
        <v>0</v>
      </c>
      <c r="GW264">
        <v>0</v>
      </c>
      <c r="GX264">
        <v>0</v>
      </c>
      <c r="GY264">
        <v>0</v>
      </c>
      <c r="GZ264">
        <v>0</v>
      </c>
      <c r="HA264">
        <v>0</v>
      </c>
      <c r="HB264">
        <v>0</v>
      </c>
      <c r="HC264">
        <v>0</v>
      </c>
      <c r="HD264">
        <v>0</v>
      </c>
      <c r="HE264">
        <v>0</v>
      </c>
      <c r="HF264">
        <v>0</v>
      </c>
      <c r="HG264">
        <v>0</v>
      </c>
      <c r="HH264">
        <v>0</v>
      </c>
      <c r="HI264">
        <v>1.4999999999999999E-2</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1</v>
      </c>
      <c r="LJ264">
        <v>0.93827160489999994</v>
      </c>
      <c r="LK264">
        <v>0</v>
      </c>
      <c r="LL264">
        <v>0</v>
      </c>
      <c r="LM264">
        <v>1</v>
      </c>
      <c r="LN264">
        <v>0.95</v>
      </c>
      <c r="LO264">
        <v>0</v>
      </c>
      <c r="LP264">
        <v>1</v>
      </c>
      <c r="LQ264">
        <v>0.78</v>
      </c>
      <c r="LR264">
        <v>0</v>
      </c>
      <c r="LS264">
        <v>5.9736102950000002E-2</v>
      </c>
      <c r="LT264">
        <v>0</v>
      </c>
    </row>
    <row r="265" spans="1:332">
      <c r="A265" t="str">
        <v>CDM AMS II G</v>
      </c>
      <c r="B265" t="str">
        <v>AMS-II.G. Version 6</v>
      </c>
      <c r="C265">
        <v>10030</v>
      </c>
      <c r="D265" t="str">
        <v>PoA 10030-CPA4</v>
      </c>
      <c r="E265" t="str">
        <v>MR3: 01/08/2020-31/12/2020</v>
      </c>
      <c r="F265" t="str">
        <v>domestic, Kuniokoa</v>
      </c>
      <c r="G265">
        <v>326</v>
      </c>
      <c r="H265" t="str">
        <v>firewood</v>
      </c>
      <c r="I265">
        <v>326</v>
      </c>
      <c r="J265">
        <v>1.3071895424836602E-2</v>
      </c>
      <c r="K265">
        <v>0</v>
      </c>
      <c r="L265" t="str">
        <v>cdm_imp_firewood</v>
      </c>
      <c r="M265">
        <v>1</v>
      </c>
      <c r="N265" t="str">
        <v>Asia</v>
      </c>
      <c r="O265" t="str">
        <v>Cambodia</v>
      </c>
      <c r="P265" t="str">
        <v>Cambodia tot</v>
      </c>
      <c r="Q265">
        <v>4.5999999999999996</v>
      </c>
      <c r="R265">
        <v>0.97</v>
      </c>
      <c r="S265">
        <v>0</v>
      </c>
      <c r="T265">
        <v>0.19</v>
      </c>
      <c r="U265">
        <v>163</v>
      </c>
      <c r="V265">
        <v>0</v>
      </c>
      <c r="W265">
        <v>153</v>
      </c>
      <c r="X265">
        <v>0</v>
      </c>
      <c r="Y265">
        <v>24939</v>
      </c>
      <c r="Z265">
        <v>1</v>
      </c>
      <c r="AA265">
        <v>0</v>
      </c>
      <c r="AB265">
        <v>0</v>
      </c>
      <c r="AC265">
        <v>0</v>
      </c>
      <c r="AD265">
        <v>0</v>
      </c>
      <c r="AE265">
        <v>0</v>
      </c>
      <c r="AF265">
        <v>0</v>
      </c>
      <c r="AG265">
        <v>0</v>
      </c>
      <c r="AH265">
        <v>0</v>
      </c>
      <c r="AI265">
        <v>0</v>
      </c>
      <c r="AJ265">
        <v>0</v>
      </c>
      <c r="AK265">
        <v>0</v>
      </c>
      <c r="AL265">
        <v>0</v>
      </c>
      <c r="AM265">
        <v>0</v>
      </c>
      <c r="AN265">
        <v>7.8632478629999998</v>
      </c>
      <c r="AO265">
        <v>0</v>
      </c>
      <c r="AP265">
        <v>0</v>
      </c>
      <c r="AQ265">
        <v>0</v>
      </c>
      <c r="AR265">
        <v>0</v>
      </c>
      <c r="AS265">
        <v>0</v>
      </c>
      <c r="AT265">
        <v>0</v>
      </c>
      <c r="AU265">
        <v>0</v>
      </c>
      <c r="AV265">
        <v>0</v>
      </c>
      <c r="AW265">
        <v>0</v>
      </c>
      <c r="AX265">
        <v>0</v>
      </c>
      <c r="AY265">
        <v>0</v>
      </c>
      <c r="AZ265">
        <v>0</v>
      </c>
      <c r="BA265">
        <v>0</v>
      </c>
      <c r="BB265">
        <v>0</v>
      </c>
      <c r="BC265">
        <v>0</v>
      </c>
      <c r="BD265">
        <v>0.1</v>
      </c>
      <c r="BE265">
        <v>0</v>
      </c>
      <c r="BF265">
        <v>0</v>
      </c>
      <c r="BG265">
        <v>0</v>
      </c>
      <c r="BH265">
        <v>0</v>
      </c>
      <c r="BI265">
        <v>0</v>
      </c>
      <c r="BJ265">
        <v>0</v>
      </c>
      <c r="BK265">
        <v>0</v>
      </c>
      <c r="BL265">
        <v>0</v>
      </c>
      <c r="BM265">
        <v>0</v>
      </c>
      <c r="BN265">
        <v>0</v>
      </c>
      <c r="BO265">
        <v>0</v>
      </c>
      <c r="BP265">
        <v>0</v>
      </c>
      <c r="BQ265">
        <v>0</v>
      </c>
      <c r="BR265">
        <v>1.4999999999999999E-2</v>
      </c>
      <c r="BS265">
        <v>0</v>
      </c>
      <c r="BT265">
        <v>0</v>
      </c>
      <c r="BU265">
        <v>0</v>
      </c>
      <c r="BV265">
        <v>0</v>
      </c>
      <c r="BW265">
        <v>0</v>
      </c>
      <c r="BX265">
        <v>81.599999999999994</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1</v>
      </c>
      <c r="FS265">
        <v>0</v>
      </c>
      <c r="FT265">
        <v>0</v>
      </c>
      <c r="FU265">
        <v>0</v>
      </c>
      <c r="FV265">
        <v>0</v>
      </c>
      <c r="FW265">
        <v>0</v>
      </c>
      <c r="FX265">
        <v>0</v>
      </c>
      <c r="FY265">
        <v>3.9316239319999999</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0.41589999999999999</v>
      </c>
      <c r="GV265">
        <v>0</v>
      </c>
      <c r="GW265">
        <v>0</v>
      </c>
      <c r="GX265">
        <v>0</v>
      </c>
      <c r="GY265">
        <v>0</v>
      </c>
      <c r="GZ265">
        <v>0</v>
      </c>
      <c r="HA265">
        <v>0</v>
      </c>
      <c r="HB265">
        <v>0</v>
      </c>
      <c r="HC265">
        <v>0</v>
      </c>
      <c r="HD265">
        <v>0</v>
      </c>
      <c r="HE265">
        <v>0</v>
      </c>
      <c r="HF265">
        <v>0</v>
      </c>
      <c r="HG265">
        <v>0</v>
      </c>
      <c r="HH265">
        <v>0</v>
      </c>
      <c r="HI265">
        <v>1.4999999999999999E-2</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1</v>
      </c>
      <c r="LJ265">
        <v>0.94444444439999997</v>
      </c>
      <c r="LK265">
        <v>0</v>
      </c>
      <c r="LL265">
        <v>0</v>
      </c>
      <c r="LM265">
        <v>1</v>
      </c>
      <c r="LN265">
        <v>0.95</v>
      </c>
      <c r="LO265">
        <v>0</v>
      </c>
      <c r="LP265">
        <v>1</v>
      </c>
      <c r="LQ265">
        <v>0.78</v>
      </c>
      <c r="LR265">
        <v>0</v>
      </c>
      <c r="LS265">
        <v>5.1020408160000003E-2</v>
      </c>
      <c r="LT265">
        <v>0</v>
      </c>
    </row>
    <row r="266" spans="1:332">
      <c r="A266" t="str">
        <v>CDM AMS II G</v>
      </c>
      <c r="B266" t="str">
        <v>AMS-II.G. Version 6</v>
      </c>
      <c r="C266">
        <v>10030</v>
      </c>
      <c r="D266" t="str">
        <v>PoA 10030-CPA3</v>
      </c>
      <c r="E266" t="str">
        <v>MR3: 01/08/2020-31/12/2020</v>
      </c>
      <c r="F266" t="str">
        <v>domestic, age = 1</v>
      </c>
      <c r="G266">
        <v>14204</v>
      </c>
      <c r="H266" t="str">
        <v>firewood</v>
      </c>
      <c r="I266">
        <v>14204</v>
      </c>
      <c r="J266">
        <v>8.6078117176085316E-3</v>
      </c>
      <c r="K266">
        <v>0</v>
      </c>
      <c r="L266" t="str">
        <v>cdm_imp_firewood</v>
      </c>
      <c r="M266">
        <v>1</v>
      </c>
      <c r="N266" t="str">
        <v>Asia</v>
      </c>
      <c r="O266" t="str">
        <v>Lao</v>
      </c>
      <c r="P266" t="str">
        <v>Lao tot</v>
      </c>
      <c r="Q266">
        <v>4.7</v>
      </c>
      <c r="R266">
        <v>0.88</v>
      </c>
      <c r="S266">
        <v>0</v>
      </c>
      <c r="T266">
        <v>0.45</v>
      </c>
      <c r="U266">
        <v>19239</v>
      </c>
      <c r="V266">
        <v>0</v>
      </c>
      <c r="W266">
        <v>85.77</v>
      </c>
      <c r="X266">
        <v>0</v>
      </c>
      <c r="Y266">
        <v>1650129.03</v>
      </c>
      <c r="Z266">
        <v>1</v>
      </c>
      <c r="AA266">
        <v>0</v>
      </c>
      <c r="AB266">
        <v>0</v>
      </c>
      <c r="AC266">
        <v>0</v>
      </c>
      <c r="AD266">
        <v>0</v>
      </c>
      <c r="AE266">
        <v>0</v>
      </c>
      <c r="AF266">
        <v>0</v>
      </c>
      <c r="AG266">
        <v>0</v>
      </c>
      <c r="AH266">
        <v>0</v>
      </c>
      <c r="AI266">
        <v>0</v>
      </c>
      <c r="AJ266">
        <v>0</v>
      </c>
      <c r="AK266">
        <v>0</v>
      </c>
      <c r="AL266">
        <v>0</v>
      </c>
      <c r="AM266">
        <v>0</v>
      </c>
      <c r="AN266">
        <v>8.0341880339999996</v>
      </c>
      <c r="AO266">
        <v>0</v>
      </c>
      <c r="AP266">
        <v>0</v>
      </c>
      <c r="AQ266">
        <v>0</v>
      </c>
      <c r="AR266">
        <v>0</v>
      </c>
      <c r="AS266">
        <v>0</v>
      </c>
      <c r="AT266">
        <v>0</v>
      </c>
      <c r="AU266">
        <v>0</v>
      </c>
      <c r="AV266">
        <v>0</v>
      </c>
      <c r="AW266">
        <v>0</v>
      </c>
      <c r="AX266">
        <v>0</v>
      </c>
      <c r="AY266">
        <v>0</v>
      </c>
      <c r="AZ266">
        <v>0</v>
      </c>
      <c r="BA266">
        <v>0</v>
      </c>
      <c r="BB266">
        <v>0</v>
      </c>
      <c r="BC266">
        <v>0</v>
      </c>
      <c r="BD266">
        <v>0.1</v>
      </c>
      <c r="BE266">
        <v>0</v>
      </c>
      <c r="BF266">
        <v>0</v>
      </c>
      <c r="BG266">
        <v>0</v>
      </c>
      <c r="BH266">
        <v>0</v>
      </c>
      <c r="BI266">
        <v>0</v>
      </c>
      <c r="BJ266">
        <v>0</v>
      </c>
      <c r="BK266">
        <v>0</v>
      </c>
      <c r="BL266">
        <v>0</v>
      </c>
      <c r="BM266">
        <v>0</v>
      </c>
      <c r="BN266">
        <v>0</v>
      </c>
      <c r="BO266">
        <v>0</v>
      </c>
      <c r="BP266">
        <v>0</v>
      </c>
      <c r="BQ266">
        <v>0</v>
      </c>
      <c r="BR266">
        <v>1.4999999999999999E-2</v>
      </c>
      <c r="BS266">
        <v>0</v>
      </c>
      <c r="BT266">
        <v>0</v>
      </c>
      <c r="BU266">
        <v>0</v>
      </c>
      <c r="BV266">
        <v>0</v>
      </c>
      <c r="BW266">
        <v>0</v>
      </c>
      <c r="BX266">
        <v>81.599999999999994</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1</v>
      </c>
      <c r="FS266">
        <v>0</v>
      </c>
      <c r="FT266">
        <v>0</v>
      </c>
      <c r="FU266">
        <v>0</v>
      </c>
      <c r="FV266">
        <v>0</v>
      </c>
      <c r="FW266">
        <v>0</v>
      </c>
      <c r="FX266">
        <v>0</v>
      </c>
      <c r="FY266">
        <v>4.0170940169999998</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0.38590000000000002</v>
      </c>
      <c r="GV266">
        <v>0</v>
      </c>
      <c r="GW266">
        <v>0</v>
      </c>
      <c r="GX266">
        <v>0</v>
      </c>
      <c r="GY266">
        <v>0</v>
      </c>
      <c r="GZ266">
        <v>0</v>
      </c>
      <c r="HA266">
        <v>0</v>
      </c>
      <c r="HB266">
        <v>0</v>
      </c>
      <c r="HC266">
        <v>0</v>
      </c>
      <c r="HD266">
        <v>0</v>
      </c>
      <c r="HE266">
        <v>0</v>
      </c>
      <c r="HF266">
        <v>0</v>
      </c>
      <c r="HG266">
        <v>0</v>
      </c>
      <c r="HH266">
        <v>0</v>
      </c>
      <c r="HI266">
        <v>1.4999999999999999E-2</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1</v>
      </c>
      <c r="LJ266">
        <v>0.93695099999999998</v>
      </c>
      <c r="LK266">
        <v>0</v>
      </c>
      <c r="LL266">
        <v>0</v>
      </c>
      <c r="LM266">
        <v>1</v>
      </c>
      <c r="LN266">
        <v>0.95</v>
      </c>
      <c r="LO266">
        <v>0</v>
      </c>
      <c r="LP266">
        <v>1</v>
      </c>
      <c r="LQ266">
        <v>0.78</v>
      </c>
      <c r="LR266">
        <v>0</v>
      </c>
      <c r="LS266">
        <v>4.628890662E-2</v>
      </c>
      <c r="LT266">
        <v>0</v>
      </c>
    </row>
    <row r="267" spans="1:332">
      <c r="A267" t="str">
        <v>CDM AMS II G</v>
      </c>
      <c r="B267" t="str">
        <v>AMS-II.G. Version 6</v>
      </c>
      <c r="C267">
        <v>10030</v>
      </c>
      <c r="D267" t="str">
        <v>PoA 10030-CPA3</v>
      </c>
      <c r="E267" t="str">
        <v>MR3: 01/08/2020-31/12/2020</v>
      </c>
      <c r="F267" t="str">
        <v>domestic, age = 2</v>
      </c>
      <c r="G267">
        <v>53</v>
      </c>
      <c r="H267" t="str">
        <v>firewood</v>
      </c>
      <c r="I267">
        <v>53</v>
      </c>
      <c r="J267">
        <v>8.6601307189542488E-3</v>
      </c>
      <c r="K267">
        <v>0</v>
      </c>
      <c r="L267" t="str">
        <v>cdm_imp_firewood</v>
      </c>
      <c r="M267">
        <v>1</v>
      </c>
      <c r="N267" t="str">
        <v>Asia</v>
      </c>
      <c r="O267" t="str">
        <v>Lao</v>
      </c>
      <c r="P267" t="str">
        <v>Lao tot</v>
      </c>
      <c r="Q267">
        <v>4.7</v>
      </c>
      <c r="R267">
        <v>0.88</v>
      </c>
      <c r="S267">
        <v>0</v>
      </c>
      <c r="T267">
        <v>0.45</v>
      </c>
      <c r="U267">
        <v>40</v>
      </c>
      <c r="V267">
        <v>0</v>
      </c>
      <c r="W267">
        <v>153</v>
      </c>
      <c r="X267">
        <v>0</v>
      </c>
      <c r="Y267">
        <v>6120</v>
      </c>
      <c r="Z267">
        <v>1</v>
      </c>
      <c r="AA267">
        <v>0</v>
      </c>
      <c r="AB267">
        <v>0</v>
      </c>
      <c r="AC267">
        <v>0</v>
      </c>
      <c r="AD267">
        <v>0</v>
      </c>
      <c r="AE267">
        <v>0</v>
      </c>
      <c r="AF267">
        <v>0</v>
      </c>
      <c r="AG267">
        <v>0</v>
      </c>
      <c r="AH267">
        <v>0</v>
      </c>
      <c r="AI267">
        <v>0</v>
      </c>
      <c r="AJ267">
        <v>0</v>
      </c>
      <c r="AK267">
        <v>0</v>
      </c>
      <c r="AL267">
        <v>0</v>
      </c>
      <c r="AM267">
        <v>0</v>
      </c>
      <c r="AN267">
        <v>8.0341880339999996</v>
      </c>
      <c r="AO267">
        <v>0</v>
      </c>
      <c r="AP267">
        <v>0</v>
      </c>
      <c r="AQ267">
        <v>0</v>
      </c>
      <c r="AR267">
        <v>0</v>
      </c>
      <c r="AS267">
        <v>0</v>
      </c>
      <c r="AT267">
        <v>0</v>
      </c>
      <c r="AU267">
        <v>0</v>
      </c>
      <c r="AV267">
        <v>0</v>
      </c>
      <c r="AW267">
        <v>0</v>
      </c>
      <c r="AX267">
        <v>0</v>
      </c>
      <c r="AY267">
        <v>0</v>
      </c>
      <c r="AZ267">
        <v>0</v>
      </c>
      <c r="BA267">
        <v>0</v>
      </c>
      <c r="BB267">
        <v>0</v>
      </c>
      <c r="BC267">
        <v>0</v>
      </c>
      <c r="BD267">
        <v>0.1</v>
      </c>
      <c r="BE267">
        <v>0</v>
      </c>
      <c r="BF267">
        <v>0</v>
      </c>
      <c r="BG267">
        <v>0</v>
      </c>
      <c r="BH267">
        <v>0</v>
      </c>
      <c r="BI267">
        <v>0</v>
      </c>
      <c r="BJ267">
        <v>0</v>
      </c>
      <c r="BK267">
        <v>0</v>
      </c>
      <c r="BL267">
        <v>0</v>
      </c>
      <c r="BM267">
        <v>0</v>
      </c>
      <c r="BN267">
        <v>0</v>
      </c>
      <c r="BO267">
        <v>0</v>
      </c>
      <c r="BP267">
        <v>0</v>
      </c>
      <c r="BQ267">
        <v>0</v>
      </c>
      <c r="BR267">
        <v>1.4999999999999999E-2</v>
      </c>
      <c r="BS267">
        <v>0</v>
      </c>
      <c r="BT267">
        <v>0</v>
      </c>
      <c r="BU267">
        <v>0</v>
      </c>
      <c r="BV267">
        <v>0</v>
      </c>
      <c r="BW267">
        <v>0</v>
      </c>
      <c r="BX267">
        <v>81.599999999999994</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1</v>
      </c>
      <c r="FS267">
        <v>0</v>
      </c>
      <c r="FT267">
        <v>0</v>
      </c>
      <c r="FU267">
        <v>0</v>
      </c>
      <c r="FV267">
        <v>0</v>
      </c>
      <c r="FW267">
        <v>0</v>
      </c>
      <c r="FX267">
        <v>0</v>
      </c>
      <c r="FY267">
        <v>4.0170940169999998</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0.38429999999999997</v>
      </c>
      <c r="GV267">
        <v>0</v>
      </c>
      <c r="GW267">
        <v>0</v>
      </c>
      <c r="GX267">
        <v>0</v>
      </c>
      <c r="GY267">
        <v>0</v>
      </c>
      <c r="GZ267">
        <v>0</v>
      </c>
      <c r="HA267">
        <v>0</v>
      </c>
      <c r="HB267">
        <v>0</v>
      </c>
      <c r="HC267">
        <v>0</v>
      </c>
      <c r="HD267">
        <v>0</v>
      </c>
      <c r="HE267">
        <v>0</v>
      </c>
      <c r="HF267">
        <v>0</v>
      </c>
      <c r="HG267">
        <v>0</v>
      </c>
      <c r="HH267">
        <v>0</v>
      </c>
      <c r="HI267">
        <v>1.4999999999999999E-2</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1</v>
      </c>
      <c r="LJ267">
        <v>0.93695099999999998</v>
      </c>
      <c r="LK267">
        <v>0</v>
      </c>
      <c r="LL267">
        <v>0</v>
      </c>
      <c r="LM267">
        <v>1</v>
      </c>
      <c r="LN267">
        <v>0.95</v>
      </c>
      <c r="LO267">
        <v>0</v>
      </c>
      <c r="LP267">
        <v>1</v>
      </c>
      <c r="LQ267">
        <v>0.78</v>
      </c>
      <c r="LR267">
        <v>0</v>
      </c>
      <c r="LS267">
        <v>4.628890662E-2</v>
      </c>
      <c r="LT267">
        <v>0</v>
      </c>
    </row>
    <row r="268" spans="1:332">
      <c r="A268" t="str">
        <v>CDM AMS II G</v>
      </c>
      <c r="B268" t="str">
        <v>AMS-II.G. Version 6</v>
      </c>
      <c r="C268">
        <v>10030</v>
      </c>
      <c r="D268" t="str">
        <v>PoA 10030-CPA3</v>
      </c>
      <c r="E268" t="str">
        <v>MR3: 01/08/2020-31/12/2020</v>
      </c>
      <c r="F268" t="str">
        <v>domestic, age = 3</v>
      </c>
      <c r="G268">
        <v>1123</v>
      </c>
      <c r="H268" t="str">
        <v>firewood</v>
      </c>
      <c r="I268">
        <v>1123</v>
      </c>
      <c r="J268">
        <v>8.6249932797247374E-3</v>
      </c>
      <c r="K268">
        <v>0</v>
      </c>
      <c r="L268" t="str">
        <v>cdm_imp_firewood</v>
      </c>
      <c r="M268">
        <v>1</v>
      </c>
      <c r="N268" t="str">
        <v>Asia</v>
      </c>
      <c r="O268" t="str">
        <v>Lao</v>
      </c>
      <c r="P268" t="str">
        <v>Lao tot</v>
      </c>
      <c r="Q268">
        <v>4.7</v>
      </c>
      <c r="R268">
        <v>0.88</v>
      </c>
      <c r="S268">
        <v>0</v>
      </c>
      <c r="T268">
        <v>0.45</v>
      </c>
      <c r="U268">
        <v>851</v>
      </c>
      <c r="V268">
        <v>0</v>
      </c>
      <c r="W268">
        <v>153</v>
      </c>
      <c r="X268">
        <v>0</v>
      </c>
      <c r="Y268">
        <v>130203</v>
      </c>
      <c r="Z268">
        <v>1</v>
      </c>
      <c r="AA268">
        <v>0</v>
      </c>
      <c r="AB268">
        <v>0</v>
      </c>
      <c r="AC268">
        <v>0</v>
      </c>
      <c r="AD268">
        <v>0</v>
      </c>
      <c r="AE268">
        <v>0</v>
      </c>
      <c r="AF268">
        <v>0</v>
      </c>
      <c r="AG268">
        <v>0</v>
      </c>
      <c r="AH268">
        <v>0</v>
      </c>
      <c r="AI268">
        <v>0</v>
      </c>
      <c r="AJ268">
        <v>0</v>
      </c>
      <c r="AK268">
        <v>0</v>
      </c>
      <c r="AL268">
        <v>0</v>
      </c>
      <c r="AM268">
        <v>0</v>
      </c>
      <c r="AN268">
        <v>8.0341880339999996</v>
      </c>
      <c r="AO268">
        <v>0</v>
      </c>
      <c r="AP268">
        <v>0</v>
      </c>
      <c r="AQ268">
        <v>0</v>
      </c>
      <c r="AR268">
        <v>0</v>
      </c>
      <c r="AS268">
        <v>0</v>
      </c>
      <c r="AT268">
        <v>0</v>
      </c>
      <c r="AU268">
        <v>0</v>
      </c>
      <c r="AV268">
        <v>0</v>
      </c>
      <c r="AW268">
        <v>0</v>
      </c>
      <c r="AX268">
        <v>0</v>
      </c>
      <c r="AY268">
        <v>0</v>
      </c>
      <c r="AZ268">
        <v>0</v>
      </c>
      <c r="BA268">
        <v>0</v>
      </c>
      <c r="BB268">
        <v>0</v>
      </c>
      <c r="BC268">
        <v>0</v>
      </c>
      <c r="BD268">
        <v>0.1</v>
      </c>
      <c r="BE268">
        <v>0</v>
      </c>
      <c r="BF268">
        <v>0</v>
      </c>
      <c r="BG268">
        <v>0</v>
      </c>
      <c r="BH268">
        <v>0</v>
      </c>
      <c r="BI268">
        <v>0</v>
      </c>
      <c r="BJ268">
        <v>0</v>
      </c>
      <c r="BK268">
        <v>0</v>
      </c>
      <c r="BL268">
        <v>0</v>
      </c>
      <c r="BM268">
        <v>0</v>
      </c>
      <c r="BN268">
        <v>0</v>
      </c>
      <c r="BO268">
        <v>0</v>
      </c>
      <c r="BP268">
        <v>0</v>
      </c>
      <c r="BQ268">
        <v>0</v>
      </c>
      <c r="BR268">
        <v>1.4999999999999999E-2</v>
      </c>
      <c r="BS268">
        <v>0</v>
      </c>
      <c r="BT268">
        <v>0</v>
      </c>
      <c r="BU268">
        <v>0</v>
      </c>
      <c r="BV268">
        <v>0</v>
      </c>
      <c r="BW268">
        <v>0</v>
      </c>
      <c r="BX268">
        <v>81.599999999999994</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1</v>
      </c>
      <c r="FS268">
        <v>0</v>
      </c>
      <c r="FT268">
        <v>0</v>
      </c>
      <c r="FU268">
        <v>0</v>
      </c>
      <c r="FV268">
        <v>0</v>
      </c>
      <c r="FW268">
        <v>0</v>
      </c>
      <c r="FX268">
        <v>0</v>
      </c>
      <c r="FY268">
        <v>4.0170940169999998</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0.38500000000000001</v>
      </c>
      <c r="GV268">
        <v>0</v>
      </c>
      <c r="GW268">
        <v>0</v>
      </c>
      <c r="GX268">
        <v>0</v>
      </c>
      <c r="GY268">
        <v>0</v>
      </c>
      <c r="GZ268">
        <v>0</v>
      </c>
      <c r="HA268">
        <v>0</v>
      </c>
      <c r="HB268">
        <v>0</v>
      </c>
      <c r="HC268">
        <v>0</v>
      </c>
      <c r="HD268">
        <v>0</v>
      </c>
      <c r="HE268">
        <v>0</v>
      </c>
      <c r="HF268">
        <v>0</v>
      </c>
      <c r="HG268">
        <v>0</v>
      </c>
      <c r="HH268">
        <v>0</v>
      </c>
      <c r="HI268">
        <v>1.4999999999999999E-2</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1</v>
      </c>
      <c r="LJ268">
        <v>0.93695099999999998</v>
      </c>
      <c r="LK268">
        <v>0</v>
      </c>
      <c r="LL268">
        <v>0</v>
      </c>
      <c r="LM268">
        <v>1</v>
      </c>
      <c r="LN268">
        <v>0.95</v>
      </c>
      <c r="LO268">
        <v>0</v>
      </c>
      <c r="LP268">
        <v>1</v>
      </c>
      <c r="LQ268">
        <v>0.78</v>
      </c>
      <c r="LR268">
        <v>0</v>
      </c>
      <c r="LS268">
        <v>4.628890662E-2</v>
      </c>
      <c r="LT268">
        <v>0</v>
      </c>
    </row>
    <row r="269" spans="1:332">
      <c r="A269" t="str">
        <v>CDM AMS II G</v>
      </c>
      <c r="B269" t="str">
        <v>AMS-II.G. Version 10</v>
      </c>
      <c r="C269">
        <v>10477</v>
      </c>
      <c r="D269" t="str">
        <v>PoA 10477-CPA1</v>
      </c>
      <c r="E269" t="str">
        <v>MR1: 23/07/2019 – 31/08/2019</v>
      </c>
      <c r="F269" t="str">
        <v>domestic 3G</v>
      </c>
      <c r="G269">
        <v>3663</v>
      </c>
      <c r="H269" t="str">
        <v>firewood</v>
      </c>
      <c r="I269">
        <v>3663</v>
      </c>
      <c r="J269">
        <v>3.0525000000000001E-3</v>
      </c>
      <c r="K269">
        <v>0</v>
      </c>
      <c r="L269" t="str">
        <v>cdm_imp_firewood</v>
      </c>
      <c r="M269">
        <v>1</v>
      </c>
      <c r="N269" t="str">
        <v>Asia</v>
      </c>
      <c r="O269" t="str">
        <v>Viet Nam</v>
      </c>
      <c r="P269" t="str">
        <v xml:space="preserve"> districts of Tan Lac, Luong Son, Lac Son and Kim Boi within Hoa Binh Province</v>
      </c>
      <c r="Q269">
        <v>3.4</v>
      </c>
      <c r="R269">
        <v>0.82679999999999998</v>
      </c>
      <c r="S269">
        <v>0</v>
      </c>
      <c r="T269">
        <v>0.153</v>
      </c>
      <c r="U269">
        <v>30000</v>
      </c>
      <c r="V269">
        <v>0</v>
      </c>
      <c r="W269">
        <v>40</v>
      </c>
      <c r="X269">
        <v>0</v>
      </c>
      <c r="Y269">
        <v>1200000</v>
      </c>
      <c r="Z269">
        <v>1</v>
      </c>
      <c r="AA269">
        <v>0</v>
      </c>
      <c r="AB269">
        <v>0</v>
      </c>
      <c r="AC269">
        <v>0</v>
      </c>
      <c r="AD269">
        <v>0</v>
      </c>
      <c r="AE269">
        <v>0</v>
      </c>
      <c r="AF269">
        <v>0</v>
      </c>
      <c r="AG269">
        <v>0</v>
      </c>
      <c r="AH269">
        <v>0</v>
      </c>
      <c r="AI269">
        <v>0</v>
      </c>
      <c r="AJ269">
        <v>0</v>
      </c>
      <c r="AK269">
        <v>0</v>
      </c>
      <c r="AL269">
        <v>0</v>
      </c>
      <c r="AM269">
        <v>0</v>
      </c>
      <c r="AN269">
        <v>5.8119658120000004</v>
      </c>
      <c r="AO269">
        <v>0</v>
      </c>
      <c r="AP269">
        <v>0</v>
      </c>
      <c r="AQ269">
        <v>0</v>
      </c>
      <c r="AR269">
        <v>0</v>
      </c>
      <c r="AS269">
        <v>0</v>
      </c>
      <c r="AT269">
        <v>0</v>
      </c>
      <c r="AU269">
        <v>0</v>
      </c>
      <c r="AV269">
        <v>0</v>
      </c>
      <c r="AW269">
        <v>0</v>
      </c>
      <c r="AX269">
        <v>0</v>
      </c>
      <c r="AY269">
        <v>0</v>
      </c>
      <c r="AZ269">
        <v>0</v>
      </c>
      <c r="BA269">
        <v>0</v>
      </c>
      <c r="BB269">
        <v>0</v>
      </c>
      <c r="BC269">
        <v>0</v>
      </c>
      <c r="BD269">
        <v>0.1</v>
      </c>
      <c r="BE269">
        <v>0</v>
      </c>
      <c r="BF269">
        <v>0</v>
      </c>
      <c r="BG269">
        <v>0</v>
      </c>
      <c r="BH269">
        <v>0</v>
      </c>
      <c r="BI269">
        <v>0</v>
      </c>
      <c r="BJ269">
        <v>0</v>
      </c>
      <c r="BK269">
        <v>0</v>
      </c>
      <c r="BL269">
        <v>0</v>
      </c>
      <c r="BM269">
        <v>0</v>
      </c>
      <c r="BN269">
        <v>0</v>
      </c>
      <c r="BO269">
        <v>0</v>
      </c>
      <c r="BP269">
        <v>0</v>
      </c>
      <c r="BQ269">
        <v>0</v>
      </c>
      <c r="BR269">
        <v>1.5599999999999999E-2</v>
      </c>
      <c r="BS269">
        <v>0</v>
      </c>
      <c r="BT269">
        <v>0</v>
      </c>
      <c r="BU269">
        <v>0</v>
      </c>
      <c r="BV269">
        <v>0</v>
      </c>
      <c r="BW269">
        <v>0</v>
      </c>
      <c r="BX269">
        <v>63.7</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0</v>
      </c>
      <c r="FW269">
        <v>0</v>
      </c>
      <c r="FX269">
        <v>0</v>
      </c>
      <c r="FY269">
        <v>2.9059829060000002</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0.29520000000000002</v>
      </c>
      <c r="GV269">
        <v>0</v>
      </c>
      <c r="GW269">
        <v>0</v>
      </c>
      <c r="GX269">
        <v>0</v>
      </c>
      <c r="GY269">
        <v>0</v>
      </c>
      <c r="GZ269">
        <v>0</v>
      </c>
      <c r="HA269">
        <v>0</v>
      </c>
      <c r="HB269">
        <v>0</v>
      </c>
      <c r="HC269">
        <v>0</v>
      </c>
      <c r="HD269">
        <v>0</v>
      </c>
      <c r="HE269">
        <v>0</v>
      </c>
      <c r="HF269">
        <v>0</v>
      </c>
      <c r="HG269">
        <v>0</v>
      </c>
      <c r="HH269">
        <v>0</v>
      </c>
      <c r="HI269">
        <v>1.5599999999999999E-2</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1</v>
      </c>
      <c r="LJ269">
        <v>1</v>
      </c>
      <c r="LK269">
        <v>0</v>
      </c>
      <c r="LL269">
        <v>0</v>
      </c>
      <c r="LM269">
        <v>1</v>
      </c>
      <c r="LN269">
        <v>0.95</v>
      </c>
      <c r="LO269">
        <v>0</v>
      </c>
      <c r="LP269">
        <v>1</v>
      </c>
      <c r="LQ269">
        <v>0.78</v>
      </c>
      <c r="LR269">
        <v>0</v>
      </c>
      <c r="LS269">
        <v>0</v>
      </c>
      <c r="LT269">
        <v>0</v>
      </c>
    </row>
    <row r="270" spans="1:332">
      <c r="A270" t="str">
        <v>CDM AMS II G</v>
      </c>
      <c r="B270" t="str">
        <v>AMS-II.G. Version 10</v>
      </c>
      <c r="C270">
        <v>10477</v>
      </c>
      <c r="D270" t="str">
        <v>PoA 10477-CPA2</v>
      </c>
      <c r="E270" t="str">
        <v>MR1: 23/07/2019 – 31/08/2019</v>
      </c>
      <c r="F270" t="str">
        <v>domestic 4G Batch 1</v>
      </c>
      <c r="G270">
        <v>1116</v>
      </c>
      <c r="H270" t="str">
        <v>firewood</v>
      </c>
      <c r="I270">
        <v>1116</v>
      </c>
      <c r="J270">
        <v>3.1103678929765887E-3</v>
      </c>
      <c r="K270">
        <v>0</v>
      </c>
      <c r="L270" t="str">
        <v>cdm_imp_firewood</v>
      </c>
      <c r="M270">
        <v>1</v>
      </c>
      <c r="N270" t="str">
        <v>Asia</v>
      </c>
      <c r="O270" t="str">
        <v>Viet Nam</v>
      </c>
      <c r="P270" t="str">
        <v>districts of Da Bac, Mai Chau, Cao Phong, Lac Thuy and Yen Thuy within Hoa Binh Province</v>
      </c>
      <c r="Q270">
        <v>3.4</v>
      </c>
      <c r="R270">
        <v>0.82679999999999998</v>
      </c>
      <c r="S270">
        <v>0</v>
      </c>
      <c r="T270">
        <v>0.153</v>
      </c>
      <c r="U270">
        <v>11960</v>
      </c>
      <c r="V270">
        <v>0</v>
      </c>
      <c r="W270">
        <v>30</v>
      </c>
      <c r="X270">
        <v>0</v>
      </c>
      <c r="Y270">
        <v>358800</v>
      </c>
      <c r="Z270">
        <v>1</v>
      </c>
      <c r="AA270">
        <v>0</v>
      </c>
      <c r="AB270">
        <v>0</v>
      </c>
      <c r="AC270">
        <v>0</v>
      </c>
      <c r="AD270">
        <v>0</v>
      </c>
      <c r="AE270">
        <v>0</v>
      </c>
      <c r="AF270">
        <v>0</v>
      </c>
      <c r="AG270">
        <v>0</v>
      </c>
      <c r="AH270">
        <v>0</v>
      </c>
      <c r="AI270">
        <v>0</v>
      </c>
      <c r="AJ270">
        <v>0</v>
      </c>
      <c r="AK270">
        <v>0</v>
      </c>
      <c r="AL270">
        <v>0</v>
      </c>
      <c r="AM270">
        <v>0</v>
      </c>
      <c r="AN270">
        <v>5.8119658120000004</v>
      </c>
      <c r="AO270">
        <v>0</v>
      </c>
      <c r="AP270">
        <v>0</v>
      </c>
      <c r="AQ270">
        <v>0</v>
      </c>
      <c r="AR270">
        <v>0</v>
      </c>
      <c r="AS270">
        <v>0</v>
      </c>
      <c r="AT270">
        <v>0</v>
      </c>
      <c r="AU270">
        <v>0</v>
      </c>
      <c r="AV270">
        <v>0</v>
      </c>
      <c r="AW270">
        <v>0</v>
      </c>
      <c r="AX270">
        <v>0</v>
      </c>
      <c r="AY270">
        <v>0</v>
      </c>
      <c r="AZ270">
        <v>0</v>
      </c>
      <c r="BA270">
        <v>0</v>
      </c>
      <c r="BB270">
        <v>0</v>
      </c>
      <c r="BC270">
        <v>0</v>
      </c>
      <c r="BD270">
        <v>0.1</v>
      </c>
      <c r="BE270">
        <v>0</v>
      </c>
      <c r="BF270">
        <v>0</v>
      </c>
      <c r="BG270">
        <v>0</v>
      </c>
      <c r="BH270">
        <v>0</v>
      </c>
      <c r="BI270">
        <v>0</v>
      </c>
      <c r="BJ270">
        <v>0</v>
      </c>
      <c r="BK270">
        <v>0</v>
      </c>
      <c r="BL270">
        <v>0</v>
      </c>
      <c r="BM270">
        <v>0</v>
      </c>
      <c r="BN270">
        <v>0</v>
      </c>
      <c r="BO270">
        <v>0</v>
      </c>
      <c r="BP270">
        <v>0</v>
      </c>
      <c r="BQ270">
        <v>0</v>
      </c>
      <c r="BR270">
        <v>1.5599999999999999E-2</v>
      </c>
      <c r="BS270">
        <v>0</v>
      </c>
      <c r="BT270">
        <v>0</v>
      </c>
      <c r="BU270">
        <v>0</v>
      </c>
      <c r="BV270">
        <v>0</v>
      </c>
      <c r="BW270">
        <v>0</v>
      </c>
      <c r="BX270">
        <v>63.7</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1</v>
      </c>
      <c r="FS270">
        <v>0</v>
      </c>
      <c r="FT270">
        <v>0</v>
      </c>
      <c r="FU270">
        <v>0</v>
      </c>
      <c r="FV270">
        <v>0</v>
      </c>
      <c r="FW270">
        <v>0</v>
      </c>
      <c r="FX270">
        <v>0</v>
      </c>
      <c r="FY270">
        <v>2.9059829060000002</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0.30120000000000002</v>
      </c>
      <c r="GV270">
        <v>0</v>
      </c>
      <c r="GW270">
        <v>0</v>
      </c>
      <c r="GX270">
        <v>0</v>
      </c>
      <c r="GY270">
        <v>0</v>
      </c>
      <c r="GZ270">
        <v>0</v>
      </c>
      <c r="HA270">
        <v>0</v>
      </c>
      <c r="HB270">
        <v>0</v>
      </c>
      <c r="HC270">
        <v>0</v>
      </c>
      <c r="HD270">
        <v>0</v>
      </c>
      <c r="HE270">
        <v>0</v>
      </c>
      <c r="HF270">
        <v>0</v>
      </c>
      <c r="HG270">
        <v>0</v>
      </c>
      <c r="HH270">
        <v>0</v>
      </c>
      <c r="HI270">
        <v>1.5599999999999999E-2</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1</v>
      </c>
      <c r="LJ270">
        <v>1</v>
      </c>
      <c r="LK270">
        <v>0</v>
      </c>
      <c r="LL270">
        <v>0</v>
      </c>
      <c r="LM270">
        <v>1</v>
      </c>
      <c r="LN270">
        <v>0.95</v>
      </c>
      <c r="LO270">
        <v>0</v>
      </c>
      <c r="LP270">
        <v>1</v>
      </c>
      <c r="LQ270">
        <v>0.78</v>
      </c>
      <c r="LR270">
        <v>0</v>
      </c>
      <c r="LS270">
        <v>0</v>
      </c>
      <c r="LT270">
        <v>0</v>
      </c>
    </row>
    <row r="271" spans="1:332">
      <c r="A271" t="str">
        <v>CDM AMS II G</v>
      </c>
      <c r="B271" t="str">
        <v>AMS-II.G. Version 10</v>
      </c>
      <c r="C271">
        <v>10477</v>
      </c>
      <c r="D271" t="str">
        <v>PoA 10477-CPA2</v>
      </c>
      <c r="E271" t="str">
        <v>MR1: 23/07/2019 – 31/08/2019#</v>
      </c>
      <c r="F271" t="str">
        <v>domestic 4G Batch 2</v>
      </c>
      <c r="G271">
        <v>90</v>
      </c>
      <c r="H271" t="str">
        <v>firewood</v>
      </c>
      <c r="I271">
        <v>90</v>
      </c>
      <c r="J271">
        <v>3.0905532090244152E-3</v>
      </c>
      <c r="K271">
        <v>0</v>
      </c>
      <c r="L271" t="str">
        <v>cdm_imp_firewood</v>
      </c>
      <c r="M271">
        <v>1</v>
      </c>
      <c r="N271" t="str">
        <v>Asia</v>
      </c>
      <c r="O271" t="str">
        <v>Viet Nam</v>
      </c>
      <c r="P271" t="str">
        <v>districts of Da Bac, Mai Chau, Cao Phong, Lac Thuy and Yen Thuy within Hoa Binh Province</v>
      </c>
      <c r="Q271">
        <v>3.4</v>
      </c>
      <c r="R271">
        <v>0.82679999999999998</v>
      </c>
      <c r="S271">
        <v>0</v>
      </c>
      <c r="T271">
        <v>0.153</v>
      </c>
      <c r="U271">
        <v>1713</v>
      </c>
      <c r="V271">
        <v>0</v>
      </c>
      <c r="W271">
        <v>17</v>
      </c>
      <c r="X271">
        <v>0</v>
      </c>
      <c r="Y271">
        <v>29121</v>
      </c>
      <c r="Z271">
        <v>1</v>
      </c>
      <c r="AA271">
        <v>0</v>
      </c>
      <c r="AB271">
        <v>0</v>
      </c>
      <c r="AC271">
        <v>0</v>
      </c>
      <c r="AD271">
        <v>0</v>
      </c>
      <c r="AE271">
        <v>0</v>
      </c>
      <c r="AF271">
        <v>0</v>
      </c>
      <c r="AG271">
        <v>0</v>
      </c>
      <c r="AH271">
        <v>0</v>
      </c>
      <c r="AI271">
        <v>0</v>
      </c>
      <c r="AJ271">
        <v>0</v>
      </c>
      <c r="AK271">
        <v>0</v>
      </c>
      <c r="AL271">
        <v>0</v>
      </c>
      <c r="AM271">
        <v>0</v>
      </c>
      <c r="AN271">
        <v>5.8119658120000004</v>
      </c>
      <c r="AO271">
        <v>0</v>
      </c>
      <c r="AP271">
        <v>0</v>
      </c>
      <c r="AQ271">
        <v>0</v>
      </c>
      <c r="AR271">
        <v>0</v>
      </c>
      <c r="AS271">
        <v>0</v>
      </c>
      <c r="AT271">
        <v>0</v>
      </c>
      <c r="AU271">
        <v>0</v>
      </c>
      <c r="AV271">
        <v>0</v>
      </c>
      <c r="AW271">
        <v>0</v>
      </c>
      <c r="AX271">
        <v>0</v>
      </c>
      <c r="AY271">
        <v>0</v>
      </c>
      <c r="AZ271">
        <v>0</v>
      </c>
      <c r="BA271">
        <v>0</v>
      </c>
      <c r="BB271">
        <v>0</v>
      </c>
      <c r="BC271">
        <v>0</v>
      </c>
      <c r="BD271">
        <v>0.1</v>
      </c>
      <c r="BE271">
        <v>0</v>
      </c>
      <c r="BF271">
        <v>0</v>
      </c>
      <c r="BG271">
        <v>0</v>
      </c>
      <c r="BH271">
        <v>0</v>
      </c>
      <c r="BI271">
        <v>0</v>
      </c>
      <c r="BJ271">
        <v>0</v>
      </c>
      <c r="BK271">
        <v>0</v>
      </c>
      <c r="BL271">
        <v>0</v>
      </c>
      <c r="BM271">
        <v>0</v>
      </c>
      <c r="BN271">
        <v>0</v>
      </c>
      <c r="BO271">
        <v>0</v>
      </c>
      <c r="BP271">
        <v>0</v>
      </c>
      <c r="BQ271">
        <v>0</v>
      </c>
      <c r="BR271">
        <v>1.5599999999999999E-2</v>
      </c>
      <c r="BS271">
        <v>0</v>
      </c>
      <c r="BT271">
        <v>0</v>
      </c>
      <c r="BU271">
        <v>0</v>
      </c>
      <c r="BV271">
        <v>0</v>
      </c>
      <c r="BW271">
        <v>0</v>
      </c>
      <c r="BX271">
        <v>63.7</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1</v>
      </c>
      <c r="FS271">
        <v>0</v>
      </c>
      <c r="FT271">
        <v>0</v>
      </c>
      <c r="FU271">
        <v>0</v>
      </c>
      <c r="FV271">
        <v>0</v>
      </c>
      <c r="FW271">
        <v>0</v>
      </c>
      <c r="FX271">
        <v>0</v>
      </c>
      <c r="FY271">
        <v>2.9059829060000002</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0.30120000000000002</v>
      </c>
      <c r="GV271">
        <v>0</v>
      </c>
      <c r="GW271">
        <v>0</v>
      </c>
      <c r="GX271">
        <v>0</v>
      </c>
      <c r="GY271">
        <v>0</v>
      </c>
      <c r="GZ271">
        <v>0</v>
      </c>
      <c r="HA271">
        <v>0</v>
      </c>
      <c r="HB271">
        <v>0</v>
      </c>
      <c r="HC271">
        <v>0</v>
      </c>
      <c r="HD271">
        <v>0</v>
      </c>
      <c r="HE271">
        <v>0</v>
      </c>
      <c r="HF271">
        <v>0</v>
      </c>
      <c r="HG271">
        <v>0</v>
      </c>
      <c r="HH271">
        <v>0</v>
      </c>
      <c r="HI271">
        <v>1.5599999999999999E-2</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1</v>
      </c>
      <c r="LJ271">
        <v>1</v>
      </c>
      <c r="LK271">
        <v>0</v>
      </c>
      <c r="LL271">
        <v>0</v>
      </c>
      <c r="LM271">
        <v>1</v>
      </c>
      <c r="LN271">
        <v>0.95</v>
      </c>
      <c r="LO271">
        <v>0</v>
      </c>
      <c r="LP271">
        <v>1</v>
      </c>
      <c r="LQ271">
        <v>0.78</v>
      </c>
      <c r="LR271">
        <v>0</v>
      </c>
      <c r="LS271">
        <v>0</v>
      </c>
      <c r="LT271">
        <v>0</v>
      </c>
    </row>
    <row r="272" spans="1:332">
      <c r="A272" t="str">
        <v>CDM AMS II G</v>
      </c>
      <c r="B272" t="str">
        <v>AMS-II.G. Version 10</v>
      </c>
      <c r="C272">
        <v>10477</v>
      </c>
      <c r="D272" t="str">
        <v>PoA 10477-CPA3</v>
      </c>
      <c r="E272" t="str">
        <v>MR1: 23/07/2019 – 31/08/2019</v>
      </c>
      <c r="F272" t="str">
        <v>domestic 4G Batch 1</v>
      </c>
      <c r="G272">
        <v>1643</v>
      </c>
      <c r="H272" t="str">
        <v>firewood</v>
      </c>
      <c r="I272">
        <v>1643</v>
      </c>
      <c r="J272">
        <v>3.3764899222489381E-3</v>
      </c>
      <c r="K272">
        <v>0</v>
      </c>
      <c r="L272" t="str">
        <v>cdm_imp_firewood</v>
      </c>
      <c r="M272">
        <v>1</v>
      </c>
      <c r="N272" t="str">
        <v>Asia</v>
      </c>
      <c r="O272" t="str">
        <v>Viet Nam</v>
      </c>
      <c r="P272" t="str">
        <v>districts of Yen Lap, Tam Nong, Thanh Son, Thanh Thuy and Tan Son within Phu Tho Province</v>
      </c>
      <c r="Q272">
        <v>3.4</v>
      </c>
      <c r="R272">
        <v>0.83530000000000004</v>
      </c>
      <c r="S272">
        <v>0</v>
      </c>
      <c r="T272">
        <v>0.17699999999999999</v>
      </c>
      <c r="U272">
        <v>16220</v>
      </c>
      <c r="V272">
        <v>0</v>
      </c>
      <c r="W272">
        <v>30.000000069999999</v>
      </c>
      <c r="X272">
        <v>0</v>
      </c>
      <c r="Y272">
        <v>486600.00113539997</v>
      </c>
      <c r="Z272">
        <v>1</v>
      </c>
      <c r="AA272">
        <v>0</v>
      </c>
      <c r="AB272">
        <v>0</v>
      </c>
      <c r="AC272">
        <v>0</v>
      </c>
      <c r="AD272">
        <v>0</v>
      </c>
      <c r="AE272">
        <v>0</v>
      </c>
      <c r="AF272">
        <v>0</v>
      </c>
      <c r="AG272">
        <v>0</v>
      </c>
      <c r="AH272">
        <v>0</v>
      </c>
      <c r="AI272">
        <v>0</v>
      </c>
      <c r="AJ272">
        <v>0</v>
      </c>
      <c r="AK272">
        <v>0</v>
      </c>
      <c r="AL272">
        <v>0</v>
      </c>
      <c r="AM272">
        <v>0</v>
      </c>
      <c r="AN272">
        <v>5.8119658120000004</v>
      </c>
      <c r="AO272">
        <v>0</v>
      </c>
      <c r="AP272">
        <v>0</v>
      </c>
      <c r="AQ272">
        <v>0</v>
      </c>
      <c r="AR272">
        <v>0</v>
      </c>
      <c r="AS272">
        <v>0</v>
      </c>
      <c r="AT272">
        <v>0</v>
      </c>
      <c r="AU272">
        <v>0</v>
      </c>
      <c r="AV272">
        <v>0</v>
      </c>
      <c r="AW272">
        <v>0</v>
      </c>
      <c r="AX272">
        <v>0</v>
      </c>
      <c r="AY272">
        <v>0</v>
      </c>
      <c r="AZ272">
        <v>0</v>
      </c>
      <c r="BA272">
        <v>0</v>
      </c>
      <c r="BB272">
        <v>0</v>
      </c>
      <c r="BC272">
        <v>0</v>
      </c>
      <c r="BD272">
        <v>0.1</v>
      </c>
      <c r="BE272">
        <v>0</v>
      </c>
      <c r="BF272">
        <v>0</v>
      </c>
      <c r="BG272">
        <v>0</v>
      </c>
      <c r="BH272">
        <v>0</v>
      </c>
      <c r="BI272">
        <v>0</v>
      </c>
      <c r="BJ272">
        <v>0</v>
      </c>
      <c r="BK272">
        <v>0</v>
      </c>
      <c r="BL272">
        <v>0</v>
      </c>
      <c r="BM272">
        <v>0</v>
      </c>
      <c r="BN272">
        <v>0</v>
      </c>
      <c r="BO272">
        <v>0</v>
      </c>
      <c r="BP272">
        <v>0</v>
      </c>
      <c r="BQ272">
        <v>0</v>
      </c>
      <c r="BR272">
        <v>1.5599999999999999E-2</v>
      </c>
      <c r="BS272">
        <v>0</v>
      </c>
      <c r="BT272">
        <v>0</v>
      </c>
      <c r="BU272">
        <v>0</v>
      </c>
      <c r="BV272">
        <v>0</v>
      </c>
      <c r="BW272">
        <v>0</v>
      </c>
      <c r="BX272">
        <v>63.7</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1</v>
      </c>
      <c r="FS272">
        <v>0</v>
      </c>
      <c r="FT272">
        <v>0</v>
      </c>
      <c r="FU272">
        <v>0</v>
      </c>
      <c r="FV272">
        <v>0</v>
      </c>
      <c r="FW272">
        <v>0</v>
      </c>
      <c r="FX272">
        <v>0</v>
      </c>
      <c r="FY272">
        <v>2.9059829060000002</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0.30120000000000002</v>
      </c>
      <c r="GV272">
        <v>0</v>
      </c>
      <c r="GW272">
        <v>0</v>
      </c>
      <c r="GX272">
        <v>0</v>
      </c>
      <c r="GY272">
        <v>0</v>
      </c>
      <c r="GZ272">
        <v>0</v>
      </c>
      <c r="HA272">
        <v>0</v>
      </c>
      <c r="HB272">
        <v>0</v>
      </c>
      <c r="HC272">
        <v>0</v>
      </c>
      <c r="HD272">
        <v>0</v>
      </c>
      <c r="HE272">
        <v>0</v>
      </c>
      <c r="HF272">
        <v>0</v>
      </c>
      <c r="HG272">
        <v>0</v>
      </c>
      <c r="HH272">
        <v>0</v>
      </c>
      <c r="HI272">
        <v>1.5599999999999999E-2</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1</v>
      </c>
      <c r="LJ272">
        <v>1</v>
      </c>
      <c r="LK272">
        <v>0</v>
      </c>
      <c r="LL272">
        <v>0</v>
      </c>
      <c r="LM272">
        <v>1</v>
      </c>
      <c r="LN272">
        <v>0.95</v>
      </c>
      <c r="LO272">
        <v>0</v>
      </c>
      <c r="LP272">
        <v>1</v>
      </c>
      <c r="LQ272">
        <v>0.78</v>
      </c>
      <c r="LR272">
        <v>0</v>
      </c>
      <c r="LS272">
        <v>0</v>
      </c>
      <c r="LT272">
        <v>0</v>
      </c>
    </row>
    <row r="273" spans="1:332">
      <c r="A273" t="str">
        <v>CDM AMS II G</v>
      </c>
      <c r="B273" t="str">
        <v>AMS-II.G. Version 10</v>
      </c>
      <c r="C273">
        <v>10477</v>
      </c>
      <c r="D273" t="str">
        <v>PoA 10477-CPA3</v>
      </c>
      <c r="E273" t="str">
        <v>MR1: 23/07/2019 – 31/08/2019</v>
      </c>
      <c r="F273" t="str">
        <v>domestic 4G Batch 2</v>
      </c>
      <c r="G273">
        <v>59</v>
      </c>
      <c r="H273" t="str">
        <v>firewood</v>
      </c>
      <c r="I273">
        <v>59</v>
      </c>
      <c r="J273">
        <v>3.3695031410622502E-3</v>
      </c>
      <c r="K273">
        <v>0</v>
      </c>
      <c r="L273" t="str">
        <v>cdm_imp_firewood</v>
      </c>
      <c r="M273">
        <v>1</v>
      </c>
      <c r="N273" t="str">
        <v>Asia</v>
      </c>
      <c r="O273" t="str">
        <v>Viet Nam</v>
      </c>
      <c r="P273" t="str">
        <v>districts of Yen Lap, Tam Nong, Thanh Son, Thanh Thuy and Tan Son within
Phu Tho Province</v>
      </c>
      <c r="Q273">
        <v>3.4</v>
      </c>
      <c r="R273">
        <v>0.83530000000000004</v>
      </c>
      <c r="S273">
        <v>0</v>
      </c>
      <c r="T273">
        <v>0.17699999999999999</v>
      </c>
      <c r="U273">
        <v>1030</v>
      </c>
      <c r="V273">
        <v>0</v>
      </c>
      <c r="W273">
        <v>17</v>
      </c>
      <c r="X273">
        <v>0</v>
      </c>
      <c r="Y273">
        <v>17510</v>
      </c>
      <c r="Z273">
        <v>1</v>
      </c>
      <c r="AA273">
        <v>0</v>
      </c>
      <c r="AB273">
        <v>0</v>
      </c>
      <c r="AC273">
        <v>0</v>
      </c>
      <c r="AD273">
        <v>0</v>
      </c>
      <c r="AE273">
        <v>0</v>
      </c>
      <c r="AF273">
        <v>0</v>
      </c>
      <c r="AG273">
        <v>0</v>
      </c>
      <c r="AH273">
        <v>0</v>
      </c>
      <c r="AI273">
        <v>0</v>
      </c>
      <c r="AJ273">
        <v>0</v>
      </c>
      <c r="AK273">
        <v>0</v>
      </c>
      <c r="AL273">
        <v>0</v>
      </c>
      <c r="AM273">
        <v>0</v>
      </c>
      <c r="AN273">
        <v>5.8119658120000004</v>
      </c>
      <c r="AO273">
        <v>0</v>
      </c>
      <c r="AP273">
        <v>0</v>
      </c>
      <c r="AQ273">
        <v>0</v>
      </c>
      <c r="AR273">
        <v>0</v>
      </c>
      <c r="AS273">
        <v>0</v>
      </c>
      <c r="AT273">
        <v>0</v>
      </c>
      <c r="AU273">
        <v>0</v>
      </c>
      <c r="AV273">
        <v>0</v>
      </c>
      <c r="AW273">
        <v>0</v>
      </c>
      <c r="AX273">
        <v>0</v>
      </c>
      <c r="AY273">
        <v>0</v>
      </c>
      <c r="AZ273">
        <v>0</v>
      </c>
      <c r="BA273">
        <v>0</v>
      </c>
      <c r="BB273">
        <v>0</v>
      </c>
      <c r="BC273">
        <v>0</v>
      </c>
      <c r="BD273">
        <v>0.1</v>
      </c>
      <c r="BE273">
        <v>0</v>
      </c>
      <c r="BF273">
        <v>0</v>
      </c>
      <c r="BG273">
        <v>0</v>
      </c>
      <c r="BH273">
        <v>0</v>
      </c>
      <c r="BI273">
        <v>0</v>
      </c>
      <c r="BJ273">
        <v>0</v>
      </c>
      <c r="BK273">
        <v>0</v>
      </c>
      <c r="BL273">
        <v>0</v>
      </c>
      <c r="BM273">
        <v>0</v>
      </c>
      <c r="BN273">
        <v>0</v>
      </c>
      <c r="BO273">
        <v>0</v>
      </c>
      <c r="BP273">
        <v>0</v>
      </c>
      <c r="BQ273">
        <v>0</v>
      </c>
      <c r="BR273">
        <v>1.5599999999999999E-2</v>
      </c>
      <c r="BS273">
        <v>0</v>
      </c>
      <c r="BT273">
        <v>0</v>
      </c>
      <c r="BU273">
        <v>0</v>
      </c>
      <c r="BV273">
        <v>0</v>
      </c>
      <c r="BW273">
        <v>0</v>
      </c>
      <c r="BX273">
        <v>63.7</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1</v>
      </c>
      <c r="FS273">
        <v>0</v>
      </c>
      <c r="FT273">
        <v>0</v>
      </c>
      <c r="FU273">
        <v>0</v>
      </c>
      <c r="FV273">
        <v>0</v>
      </c>
      <c r="FW273">
        <v>0</v>
      </c>
      <c r="FX273">
        <v>0</v>
      </c>
      <c r="FY273">
        <v>2.9059829060000002</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0.30120000000000002</v>
      </c>
      <c r="GV273">
        <v>0</v>
      </c>
      <c r="GW273">
        <v>0</v>
      </c>
      <c r="GX273">
        <v>0</v>
      </c>
      <c r="GY273">
        <v>0</v>
      </c>
      <c r="GZ273">
        <v>0</v>
      </c>
      <c r="HA273">
        <v>0</v>
      </c>
      <c r="HB273">
        <v>0</v>
      </c>
      <c r="HC273">
        <v>0</v>
      </c>
      <c r="HD273">
        <v>0</v>
      </c>
      <c r="HE273">
        <v>0</v>
      </c>
      <c r="HF273">
        <v>0</v>
      </c>
      <c r="HG273">
        <v>0</v>
      </c>
      <c r="HH273">
        <v>0</v>
      </c>
      <c r="HI273">
        <v>1.5599999999999999E-2</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1</v>
      </c>
      <c r="LJ273">
        <v>1</v>
      </c>
      <c r="LK273">
        <v>0</v>
      </c>
      <c r="LL273">
        <v>0</v>
      </c>
      <c r="LM273">
        <v>1</v>
      </c>
      <c r="LN273">
        <v>0.95</v>
      </c>
      <c r="LO273">
        <v>0</v>
      </c>
      <c r="LP273">
        <v>1</v>
      </c>
      <c r="LQ273">
        <v>0.78</v>
      </c>
      <c r="LR273">
        <v>0</v>
      </c>
      <c r="LS273">
        <v>0</v>
      </c>
      <c r="LT273">
        <v>0</v>
      </c>
    </row>
    <row r="274" spans="1:332">
      <c r="A274" t="str">
        <v>CDM AMS II G</v>
      </c>
      <c r="B274" t="str">
        <v>AMS-II.G. Version 10</v>
      </c>
      <c r="C274">
        <v>10477</v>
      </c>
      <c r="D274" t="str">
        <v>PoA 10477-CPA4</v>
      </c>
      <c r="E274" t="str">
        <v>MR1: 23/07/2019 – 31/08/2019</v>
      </c>
      <c r="F274" t="str">
        <v>domestic TK90 Batch 1</v>
      </c>
      <c r="G274">
        <v>1386</v>
      </c>
      <c r="H274" t="str">
        <v>firewood</v>
      </c>
      <c r="I274">
        <v>1386</v>
      </c>
      <c r="J274">
        <v>3.6206896551724136E-3</v>
      </c>
      <c r="K274">
        <v>0</v>
      </c>
      <c r="L274" t="str">
        <v>cdm_imp_firewood</v>
      </c>
      <c r="M274">
        <v>1</v>
      </c>
      <c r="N274" t="str">
        <v>Asia</v>
      </c>
      <c r="O274" t="str">
        <v>Viet Nam</v>
      </c>
      <c r="P274" t="str">
        <v>districts of Doan Hung, Thanh Ba, Ha Hoa, Cam Khe and Phu Ninh within Phu Tho Province</v>
      </c>
      <c r="Q274">
        <v>3.4</v>
      </c>
      <c r="R274">
        <v>0.83530000000000004</v>
      </c>
      <c r="S274">
        <v>0</v>
      </c>
      <c r="T274">
        <v>0.17699999999999999</v>
      </c>
      <c r="U274">
        <v>12760</v>
      </c>
      <c r="V274">
        <v>0</v>
      </c>
      <c r="W274">
        <v>30</v>
      </c>
      <c r="X274">
        <v>0</v>
      </c>
      <c r="Y274">
        <v>382800</v>
      </c>
      <c r="Z274">
        <v>1</v>
      </c>
      <c r="AA274">
        <v>0</v>
      </c>
      <c r="AB274">
        <v>0</v>
      </c>
      <c r="AC274">
        <v>0</v>
      </c>
      <c r="AD274">
        <v>0</v>
      </c>
      <c r="AE274">
        <v>0</v>
      </c>
      <c r="AF274">
        <v>0</v>
      </c>
      <c r="AG274">
        <v>0</v>
      </c>
      <c r="AH274">
        <v>0</v>
      </c>
      <c r="AI274">
        <v>0</v>
      </c>
      <c r="AJ274">
        <v>0</v>
      </c>
      <c r="AK274">
        <v>0</v>
      </c>
      <c r="AL274">
        <v>0</v>
      </c>
      <c r="AM274">
        <v>0</v>
      </c>
      <c r="AN274">
        <v>5.8119658120000004</v>
      </c>
      <c r="AO274">
        <v>0</v>
      </c>
      <c r="AP274">
        <v>0</v>
      </c>
      <c r="AQ274">
        <v>0</v>
      </c>
      <c r="AR274">
        <v>0</v>
      </c>
      <c r="AS274">
        <v>0</v>
      </c>
      <c r="AT274">
        <v>0</v>
      </c>
      <c r="AU274">
        <v>0</v>
      </c>
      <c r="AV274">
        <v>0</v>
      </c>
      <c r="AW274">
        <v>0</v>
      </c>
      <c r="AX274">
        <v>0</v>
      </c>
      <c r="AY274">
        <v>0</v>
      </c>
      <c r="AZ274">
        <v>0</v>
      </c>
      <c r="BA274">
        <v>0</v>
      </c>
      <c r="BB274">
        <v>0</v>
      </c>
      <c r="BC274">
        <v>0</v>
      </c>
      <c r="BD274">
        <v>0.1</v>
      </c>
      <c r="BE274">
        <v>0</v>
      </c>
      <c r="BF274">
        <v>0</v>
      </c>
      <c r="BG274">
        <v>0</v>
      </c>
      <c r="BH274">
        <v>0</v>
      </c>
      <c r="BI274">
        <v>0</v>
      </c>
      <c r="BJ274">
        <v>0</v>
      </c>
      <c r="BK274">
        <v>0</v>
      </c>
      <c r="BL274">
        <v>0</v>
      </c>
      <c r="BM274">
        <v>0</v>
      </c>
      <c r="BN274">
        <v>0</v>
      </c>
      <c r="BO274">
        <v>0</v>
      </c>
      <c r="BP274">
        <v>0</v>
      </c>
      <c r="BQ274">
        <v>0</v>
      </c>
      <c r="BR274">
        <v>1.5599999999999999E-2</v>
      </c>
      <c r="BS274">
        <v>0</v>
      </c>
      <c r="BT274">
        <v>0</v>
      </c>
      <c r="BU274">
        <v>0</v>
      </c>
      <c r="BV274">
        <v>0</v>
      </c>
      <c r="BW274">
        <v>0</v>
      </c>
      <c r="BX274">
        <v>63.7</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1</v>
      </c>
      <c r="FS274">
        <v>0</v>
      </c>
      <c r="FT274">
        <v>0</v>
      </c>
      <c r="FU274">
        <v>0</v>
      </c>
      <c r="FV274">
        <v>0</v>
      </c>
      <c r="FW274">
        <v>0</v>
      </c>
      <c r="FX274">
        <v>0</v>
      </c>
      <c r="FY274">
        <v>2.9059829060000002</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0.28820000000000001</v>
      </c>
      <c r="GV274">
        <v>0</v>
      </c>
      <c r="GW274">
        <v>0</v>
      </c>
      <c r="GX274">
        <v>0</v>
      </c>
      <c r="GY274">
        <v>0</v>
      </c>
      <c r="GZ274">
        <v>0</v>
      </c>
      <c r="HA274">
        <v>0</v>
      </c>
      <c r="HB274">
        <v>0</v>
      </c>
      <c r="HC274">
        <v>0</v>
      </c>
      <c r="HD274">
        <v>0</v>
      </c>
      <c r="HE274">
        <v>0</v>
      </c>
      <c r="HF274">
        <v>0</v>
      </c>
      <c r="HG274">
        <v>0</v>
      </c>
      <c r="HH274">
        <v>0</v>
      </c>
      <c r="HI274">
        <v>1.5599999999999999E-2</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1</v>
      </c>
      <c r="LJ274">
        <v>1</v>
      </c>
      <c r="LK274">
        <v>0</v>
      </c>
      <c r="LL274">
        <v>0</v>
      </c>
      <c r="LM274">
        <v>1</v>
      </c>
      <c r="LN274">
        <v>0.95</v>
      </c>
      <c r="LO274">
        <v>0</v>
      </c>
      <c r="LP274">
        <v>1</v>
      </c>
      <c r="LQ274">
        <v>0.78</v>
      </c>
      <c r="LR274">
        <v>0</v>
      </c>
      <c r="LS274">
        <v>0</v>
      </c>
      <c r="LT274">
        <v>0</v>
      </c>
    </row>
    <row r="275" spans="1:332">
      <c r="A275" t="str">
        <v>CDM AMS II G</v>
      </c>
      <c r="B275" t="str">
        <v>AMS-II.G. Version 10</v>
      </c>
      <c r="C275">
        <v>10477</v>
      </c>
      <c r="D275" t="str">
        <v>PoA 10477-CPA4</v>
      </c>
      <c r="E275" t="str">
        <v>MR1: 23/07/2019 – 31/08/2019</v>
      </c>
      <c r="F275" t="str">
        <v>domestic TK90 Batch 2</v>
      </c>
      <c r="G275">
        <v>64</v>
      </c>
      <c r="H275" t="str">
        <v>firewood</v>
      </c>
      <c r="I275">
        <v>64</v>
      </c>
      <c r="J275">
        <v>3.3315981259760541E-3</v>
      </c>
      <c r="K275">
        <v>0</v>
      </c>
      <c r="L275" t="str">
        <v>cdm_imp_firewood</v>
      </c>
      <c r="M275">
        <v>1</v>
      </c>
      <c r="N275" t="str">
        <v>Asia</v>
      </c>
      <c r="O275" t="str">
        <v>Viet Nam</v>
      </c>
      <c r="P275" t="str">
        <v>districts of Doan Hung, Thanh Ba, Ha Hoa, Cam Khe and Phu Ninh within Phu Tho Province</v>
      </c>
      <c r="Q275">
        <v>3.4</v>
      </c>
      <c r="R275">
        <v>0.83530000000000004</v>
      </c>
      <c r="S275">
        <v>0</v>
      </c>
      <c r="T275">
        <v>0.17699999999999999</v>
      </c>
      <c r="U275">
        <v>1130</v>
      </c>
      <c r="V275">
        <v>0</v>
      </c>
      <c r="W275">
        <v>17</v>
      </c>
      <c r="X275">
        <v>0</v>
      </c>
      <c r="Y275">
        <v>19210</v>
      </c>
      <c r="Z275">
        <v>1</v>
      </c>
      <c r="AA275">
        <v>0</v>
      </c>
      <c r="AB275">
        <v>0</v>
      </c>
      <c r="AC275">
        <v>0</v>
      </c>
      <c r="AD275">
        <v>0</v>
      </c>
      <c r="AE275">
        <v>0</v>
      </c>
      <c r="AF275">
        <v>0</v>
      </c>
      <c r="AG275">
        <v>0</v>
      </c>
      <c r="AH275">
        <v>0</v>
      </c>
      <c r="AI275">
        <v>0</v>
      </c>
      <c r="AJ275">
        <v>0</v>
      </c>
      <c r="AK275">
        <v>0</v>
      </c>
      <c r="AL275">
        <v>0</v>
      </c>
      <c r="AM275">
        <v>0</v>
      </c>
      <c r="AN275">
        <v>5.8119658120000004</v>
      </c>
      <c r="AO275">
        <v>0</v>
      </c>
      <c r="AP275">
        <v>0</v>
      </c>
      <c r="AQ275">
        <v>0</v>
      </c>
      <c r="AR275">
        <v>0</v>
      </c>
      <c r="AS275">
        <v>0</v>
      </c>
      <c r="AT275">
        <v>0</v>
      </c>
      <c r="AU275">
        <v>0</v>
      </c>
      <c r="AV275">
        <v>0</v>
      </c>
      <c r="AW275">
        <v>0</v>
      </c>
      <c r="AX275">
        <v>0</v>
      </c>
      <c r="AY275">
        <v>0</v>
      </c>
      <c r="AZ275">
        <v>0</v>
      </c>
      <c r="BA275">
        <v>0</v>
      </c>
      <c r="BB275">
        <v>0</v>
      </c>
      <c r="BC275">
        <v>0</v>
      </c>
      <c r="BD275">
        <v>0.1</v>
      </c>
      <c r="BE275">
        <v>0</v>
      </c>
      <c r="BF275">
        <v>0</v>
      </c>
      <c r="BG275">
        <v>0</v>
      </c>
      <c r="BH275">
        <v>0</v>
      </c>
      <c r="BI275">
        <v>0</v>
      </c>
      <c r="BJ275">
        <v>0</v>
      </c>
      <c r="BK275">
        <v>0</v>
      </c>
      <c r="BL275">
        <v>0</v>
      </c>
      <c r="BM275">
        <v>0</v>
      </c>
      <c r="BN275">
        <v>0</v>
      </c>
      <c r="BO275">
        <v>0</v>
      </c>
      <c r="BP275">
        <v>0</v>
      </c>
      <c r="BQ275">
        <v>0</v>
      </c>
      <c r="BR275">
        <v>1.5599999999999999E-2</v>
      </c>
      <c r="BS275">
        <v>0</v>
      </c>
      <c r="BT275">
        <v>0</v>
      </c>
      <c r="BU275">
        <v>0</v>
      </c>
      <c r="BV275">
        <v>0</v>
      </c>
      <c r="BW275">
        <v>0</v>
      </c>
      <c r="BX275">
        <v>63.7</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1</v>
      </c>
      <c r="FS275">
        <v>0</v>
      </c>
      <c r="FT275">
        <v>0</v>
      </c>
      <c r="FU275">
        <v>0</v>
      </c>
      <c r="FV275">
        <v>0</v>
      </c>
      <c r="FW275">
        <v>0</v>
      </c>
      <c r="FX275">
        <v>0</v>
      </c>
      <c r="FY275">
        <v>2.9059829060000002</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0.28820000000000001</v>
      </c>
      <c r="GV275">
        <v>0</v>
      </c>
      <c r="GW275">
        <v>0</v>
      </c>
      <c r="GX275">
        <v>0</v>
      </c>
      <c r="GY275">
        <v>0</v>
      </c>
      <c r="GZ275">
        <v>0</v>
      </c>
      <c r="HA275">
        <v>0</v>
      </c>
      <c r="HB275">
        <v>0</v>
      </c>
      <c r="HC275">
        <v>0</v>
      </c>
      <c r="HD275">
        <v>0</v>
      </c>
      <c r="HE275">
        <v>0</v>
      </c>
      <c r="HF275">
        <v>0</v>
      </c>
      <c r="HG275">
        <v>0</v>
      </c>
      <c r="HH275">
        <v>0</v>
      </c>
      <c r="HI275">
        <v>1.5599999999999999E-2</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1</v>
      </c>
      <c r="LJ275">
        <v>1</v>
      </c>
      <c r="LK275">
        <v>0</v>
      </c>
      <c r="LL275">
        <v>0</v>
      </c>
      <c r="LM275">
        <v>1</v>
      </c>
      <c r="LN275">
        <v>0.95</v>
      </c>
      <c r="LO275">
        <v>0</v>
      </c>
      <c r="LP275">
        <v>1</v>
      </c>
      <c r="LQ275">
        <v>0.78</v>
      </c>
      <c r="LR275">
        <v>0</v>
      </c>
      <c r="LS275">
        <v>0</v>
      </c>
      <c r="LT275">
        <v>0</v>
      </c>
    </row>
    <row r="276" spans="1:332">
      <c r="A276" t="str">
        <v>CDM AMS II G</v>
      </c>
      <c r="B276" t="str">
        <v>AMS-II.G. Version 10</v>
      </c>
      <c r="C276">
        <v>10477</v>
      </c>
      <c r="D276" t="str">
        <v>PoA 10477-CPA5</v>
      </c>
      <c r="E276" t="str">
        <v>MR1: 23/07/2019 – 31/08/2019</v>
      </c>
      <c r="F276" t="str">
        <v>domestic 4G Batch 1</v>
      </c>
      <c r="G276">
        <v>1000</v>
      </c>
      <c r="H276" t="str">
        <v>firewood</v>
      </c>
      <c r="I276">
        <v>1000</v>
      </c>
      <c r="J276">
        <v>3.3250207813798837E-3</v>
      </c>
      <c r="K276">
        <v>0</v>
      </c>
      <c r="L276" t="str">
        <v>cdm_imp_firewood</v>
      </c>
      <c r="M276">
        <v>1</v>
      </c>
      <c r="N276" t="str">
        <v>Asia</v>
      </c>
      <c r="O276" t="str">
        <v>Viet Nam</v>
      </c>
      <c r="P276" t="str">
        <v>districts of Dinh Hoa, Phu Luong, Dai Tu within Thai Nguyen Province</v>
      </c>
      <c r="Q276">
        <v>3.4</v>
      </c>
      <c r="R276">
        <v>0.82889999999999997</v>
      </c>
      <c r="S276">
        <v>0</v>
      </c>
      <c r="T276">
        <v>0.14499999999999999</v>
      </c>
      <c r="U276">
        <v>10025</v>
      </c>
      <c r="V276">
        <v>0</v>
      </c>
      <c r="W276">
        <v>30</v>
      </c>
      <c r="X276">
        <v>0</v>
      </c>
      <c r="Y276">
        <v>300750</v>
      </c>
      <c r="Z276">
        <v>1</v>
      </c>
      <c r="AA276">
        <v>0</v>
      </c>
      <c r="AB276">
        <v>0</v>
      </c>
      <c r="AC276">
        <v>0</v>
      </c>
      <c r="AD276">
        <v>0</v>
      </c>
      <c r="AE276">
        <v>0</v>
      </c>
      <c r="AF276">
        <v>0</v>
      </c>
      <c r="AG276">
        <v>0</v>
      </c>
      <c r="AH276">
        <v>0</v>
      </c>
      <c r="AI276">
        <v>0</v>
      </c>
      <c r="AJ276">
        <v>0</v>
      </c>
      <c r="AK276">
        <v>0</v>
      </c>
      <c r="AL276">
        <v>0</v>
      </c>
      <c r="AM276">
        <v>0</v>
      </c>
      <c r="AN276">
        <v>5.8119658120000004</v>
      </c>
      <c r="AO276">
        <v>0</v>
      </c>
      <c r="AP276">
        <v>0</v>
      </c>
      <c r="AQ276">
        <v>0</v>
      </c>
      <c r="AR276">
        <v>0</v>
      </c>
      <c r="AS276">
        <v>0</v>
      </c>
      <c r="AT276">
        <v>0</v>
      </c>
      <c r="AU276">
        <v>0</v>
      </c>
      <c r="AV276">
        <v>0</v>
      </c>
      <c r="AW276">
        <v>0</v>
      </c>
      <c r="AX276">
        <v>0</v>
      </c>
      <c r="AY276">
        <v>0</v>
      </c>
      <c r="AZ276">
        <v>0</v>
      </c>
      <c r="BA276">
        <v>0</v>
      </c>
      <c r="BB276">
        <v>0</v>
      </c>
      <c r="BC276">
        <v>0</v>
      </c>
      <c r="BD276">
        <v>0.1</v>
      </c>
      <c r="BE276">
        <v>0</v>
      </c>
      <c r="BF276">
        <v>0</v>
      </c>
      <c r="BG276">
        <v>0</v>
      </c>
      <c r="BH276">
        <v>0</v>
      </c>
      <c r="BI276">
        <v>0</v>
      </c>
      <c r="BJ276">
        <v>0</v>
      </c>
      <c r="BK276">
        <v>0</v>
      </c>
      <c r="BL276">
        <v>0</v>
      </c>
      <c r="BM276">
        <v>0</v>
      </c>
      <c r="BN276">
        <v>0</v>
      </c>
      <c r="BO276">
        <v>0</v>
      </c>
      <c r="BP276">
        <v>0</v>
      </c>
      <c r="BQ276">
        <v>0</v>
      </c>
      <c r="BR276">
        <v>1.5599999999999999E-2</v>
      </c>
      <c r="BS276">
        <v>0</v>
      </c>
      <c r="BT276">
        <v>0</v>
      </c>
      <c r="BU276">
        <v>0</v>
      </c>
      <c r="BV276">
        <v>0</v>
      </c>
      <c r="BW276">
        <v>0</v>
      </c>
      <c r="BX276">
        <v>63.7</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1</v>
      </c>
      <c r="FS276">
        <v>0</v>
      </c>
      <c r="FT276">
        <v>0</v>
      </c>
      <c r="FU276">
        <v>0</v>
      </c>
      <c r="FV276">
        <v>0</v>
      </c>
      <c r="FW276">
        <v>0</v>
      </c>
      <c r="FX276">
        <v>0</v>
      </c>
      <c r="FY276">
        <v>2.9059829060000002</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0.30120000000000002</v>
      </c>
      <c r="GV276">
        <v>0</v>
      </c>
      <c r="GW276">
        <v>0</v>
      </c>
      <c r="GX276">
        <v>0</v>
      </c>
      <c r="GY276">
        <v>0</v>
      </c>
      <c r="GZ276">
        <v>0</v>
      </c>
      <c r="HA276">
        <v>0</v>
      </c>
      <c r="HB276">
        <v>0</v>
      </c>
      <c r="HC276">
        <v>0</v>
      </c>
      <c r="HD276">
        <v>0</v>
      </c>
      <c r="HE276">
        <v>0</v>
      </c>
      <c r="HF276">
        <v>0</v>
      </c>
      <c r="HG276">
        <v>0</v>
      </c>
      <c r="HH276">
        <v>0</v>
      </c>
      <c r="HI276">
        <v>1.5599999999999999E-2</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1</v>
      </c>
      <c r="LJ276">
        <v>1</v>
      </c>
      <c r="LK276">
        <v>0</v>
      </c>
      <c r="LL276">
        <v>0</v>
      </c>
      <c r="LM276">
        <v>1</v>
      </c>
      <c r="LN276">
        <v>0.95</v>
      </c>
      <c r="LO276">
        <v>0</v>
      </c>
      <c r="LP276">
        <v>1</v>
      </c>
      <c r="LQ276">
        <v>0.78</v>
      </c>
      <c r="LR276">
        <v>0</v>
      </c>
      <c r="LS276">
        <v>0</v>
      </c>
      <c r="LT276">
        <v>0</v>
      </c>
    </row>
    <row r="277" spans="1:332">
      <c r="A277" t="str">
        <v>CDM AMS II G</v>
      </c>
      <c r="B277" t="str">
        <v>AMS-II.G. Version 10</v>
      </c>
      <c r="C277">
        <v>10477</v>
      </c>
      <c r="D277" t="str">
        <v>PoA 10477-CPA5</v>
      </c>
      <c r="E277" t="str">
        <v>MR1: 23/07/2019 – 31/08/2019</v>
      </c>
      <c r="F277" t="str">
        <v>domestic 4G Batch 2</v>
      </c>
      <c r="G277">
        <v>73</v>
      </c>
      <c r="H277" t="str">
        <v>firewood</v>
      </c>
      <c r="I277">
        <v>73</v>
      </c>
      <c r="J277">
        <v>3.3031674208144797E-3</v>
      </c>
      <c r="K277">
        <v>0</v>
      </c>
      <c r="L277" t="str">
        <v>cdm_imp_firewood</v>
      </c>
      <c r="M277">
        <v>1</v>
      </c>
      <c r="N277" t="str">
        <v>Asia</v>
      </c>
      <c r="O277" t="str">
        <v>Viet Nam</v>
      </c>
      <c r="P277" t="str">
        <v>Dinh Hoa, Phu Luong, Dai Tu within Thai Nguyen Province</v>
      </c>
      <c r="Q277">
        <v>3.4</v>
      </c>
      <c r="R277">
        <v>0.82889999999999997</v>
      </c>
      <c r="S277">
        <v>0</v>
      </c>
      <c r="T277">
        <v>0.14499999999999999</v>
      </c>
      <c r="U277">
        <v>1300</v>
      </c>
      <c r="V277">
        <v>0</v>
      </c>
      <c r="W277">
        <v>17</v>
      </c>
      <c r="X277">
        <v>0</v>
      </c>
      <c r="Y277">
        <v>22100</v>
      </c>
      <c r="Z277">
        <v>1</v>
      </c>
      <c r="AA277">
        <v>0</v>
      </c>
      <c r="AB277">
        <v>0</v>
      </c>
      <c r="AC277">
        <v>0</v>
      </c>
      <c r="AD277">
        <v>0</v>
      </c>
      <c r="AE277">
        <v>0</v>
      </c>
      <c r="AF277">
        <v>0</v>
      </c>
      <c r="AG277">
        <v>0</v>
      </c>
      <c r="AH277">
        <v>0</v>
      </c>
      <c r="AI277">
        <v>0</v>
      </c>
      <c r="AJ277">
        <v>0</v>
      </c>
      <c r="AK277">
        <v>0</v>
      </c>
      <c r="AL277">
        <v>0</v>
      </c>
      <c r="AM277">
        <v>0</v>
      </c>
      <c r="AN277">
        <v>5.8119658120000004</v>
      </c>
      <c r="AO277">
        <v>0</v>
      </c>
      <c r="AP277">
        <v>0</v>
      </c>
      <c r="AQ277">
        <v>0</v>
      </c>
      <c r="AR277">
        <v>0</v>
      </c>
      <c r="AS277">
        <v>0</v>
      </c>
      <c r="AT277">
        <v>0</v>
      </c>
      <c r="AU277">
        <v>0</v>
      </c>
      <c r="AV277">
        <v>0</v>
      </c>
      <c r="AW277">
        <v>0</v>
      </c>
      <c r="AX277">
        <v>0</v>
      </c>
      <c r="AY277">
        <v>0</v>
      </c>
      <c r="AZ277">
        <v>0</v>
      </c>
      <c r="BA277">
        <v>0</v>
      </c>
      <c r="BB277">
        <v>0</v>
      </c>
      <c r="BC277">
        <v>0</v>
      </c>
      <c r="BD277">
        <v>0.1</v>
      </c>
      <c r="BE277">
        <v>0</v>
      </c>
      <c r="BF277">
        <v>0</v>
      </c>
      <c r="BG277">
        <v>0</v>
      </c>
      <c r="BH277">
        <v>0</v>
      </c>
      <c r="BI277">
        <v>0</v>
      </c>
      <c r="BJ277">
        <v>0</v>
      </c>
      <c r="BK277">
        <v>0</v>
      </c>
      <c r="BL277">
        <v>0</v>
      </c>
      <c r="BM277">
        <v>0</v>
      </c>
      <c r="BN277">
        <v>0</v>
      </c>
      <c r="BO277">
        <v>0</v>
      </c>
      <c r="BP277">
        <v>0</v>
      </c>
      <c r="BQ277">
        <v>0</v>
      </c>
      <c r="BR277">
        <v>1.5599999999999999E-2</v>
      </c>
      <c r="BS277">
        <v>0</v>
      </c>
      <c r="BT277">
        <v>0</v>
      </c>
      <c r="BU277">
        <v>0</v>
      </c>
      <c r="BV277">
        <v>0</v>
      </c>
      <c r="BW277">
        <v>0</v>
      </c>
      <c r="BX277">
        <v>63.7</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1</v>
      </c>
      <c r="FS277">
        <v>0</v>
      </c>
      <c r="FT277">
        <v>0</v>
      </c>
      <c r="FU277">
        <v>0</v>
      </c>
      <c r="FV277">
        <v>0</v>
      </c>
      <c r="FW277">
        <v>0</v>
      </c>
      <c r="FX277">
        <v>0</v>
      </c>
      <c r="FY277">
        <v>2.9059829060000002</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0.30120000000000002</v>
      </c>
      <c r="GV277">
        <v>0</v>
      </c>
      <c r="GW277">
        <v>0</v>
      </c>
      <c r="GX277">
        <v>0</v>
      </c>
      <c r="GY277">
        <v>0</v>
      </c>
      <c r="GZ277">
        <v>0</v>
      </c>
      <c r="HA277">
        <v>0</v>
      </c>
      <c r="HB277">
        <v>0</v>
      </c>
      <c r="HC277">
        <v>0</v>
      </c>
      <c r="HD277">
        <v>0</v>
      </c>
      <c r="HE277">
        <v>0</v>
      </c>
      <c r="HF277">
        <v>0</v>
      </c>
      <c r="HG277">
        <v>0</v>
      </c>
      <c r="HH277">
        <v>0</v>
      </c>
      <c r="HI277">
        <v>1.5599999999999999E-2</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1</v>
      </c>
      <c r="LJ277">
        <v>1</v>
      </c>
      <c r="LK277">
        <v>0</v>
      </c>
      <c r="LL277">
        <v>0</v>
      </c>
      <c r="LM277">
        <v>1</v>
      </c>
      <c r="LN277">
        <v>0.95</v>
      </c>
      <c r="LO277">
        <v>0</v>
      </c>
      <c r="LP277">
        <v>1</v>
      </c>
      <c r="LQ277">
        <v>0.78</v>
      </c>
      <c r="LR277">
        <v>0</v>
      </c>
      <c r="LS277">
        <v>0</v>
      </c>
      <c r="LT277">
        <v>0</v>
      </c>
    </row>
    <row r="278" spans="1:332">
      <c r="A278" t="str">
        <v>CDM AMS II G</v>
      </c>
      <c r="B278" t="str">
        <v>AMS-II.G. Version 10</v>
      </c>
      <c r="C278">
        <v>10477</v>
      </c>
      <c r="D278" t="str">
        <v>PoA 10477-CPA6</v>
      </c>
      <c r="E278" t="str">
        <v>MR1: 23/07/2019 – 31/08/2019</v>
      </c>
      <c r="F278" t="str">
        <v>domestic 4G Batch 1</v>
      </c>
      <c r="G278">
        <v>1041</v>
      </c>
      <c r="H278" t="str">
        <v>firewood</v>
      </c>
      <c r="I278">
        <v>1041</v>
      </c>
      <c r="J278">
        <v>3.3771289537712895E-3</v>
      </c>
      <c r="K278">
        <v>0</v>
      </c>
      <c r="L278" t="str">
        <v>cdm_imp_firewood</v>
      </c>
      <c r="M278">
        <v>1</v>
      </c>
      <c r="N278" t="str">
        <v>Asia</v>
      </c>
      <c r="O278" t="str">
        <v>Viet Nam</v>
      </c>
      <c r="P278" t="str">
        <v>districts of Vo Nhai, Dong Hai, Phu Binh and Pho Yen town within Thai
Nguyen Province</v>
      </c>
      <c r="Q278">
        <v>3.4</v>
      </c>
      <c r="R278">
        <v>0.82889999999999997</v>
      </c>
      <c r="S278">
        <v>0</v>
      </c>
      <c r="T278">
        <v>0.14499999999999999</v>
      </c>
      <c r="U278">
        <v>10275</v>
      </c>
      <c r="V278">
        <v>0</v>
      </c>
      <c r="W278">
        <v>30</v>
      </c>
      <c r="X278">
        <v>0</v>
      </c>
      <c r="Y278">
        <v>308250</v>
      </c>
      <c r="Z278">
        <v>1</v>
      </c>
      <c r="AA278">
        <v>0</v>
      </c>
      <c r="AB278">
        <v>0</v>
      </c>
      <c r="AC278">
        <v>0</v>
      </c>
      <c r="AD278">
        <v>0</v>
      </c>
      <c r="AE278">
        <v>0</v>
      </c>
      <c r="AF278">
        <v>0</v>
      </c>
      <c r="AG278">
        <v>0</v>
      </c>
      <c r="AH278">
        <v>0</v>
      </c>
      <c r="AI278">
        <v>0</v>
      </c>
      <c r="AJ278">
        <v>0</v>
      </c>
      <c r="AK278">
        <v>0</v>
      </c>
      <c r="AL278">
        <v>0</v>
      </c>
      <c r="AM278">
        <v>0</v>
      </c>
      <c r="AN278">
        <v>5.8119658120000004</v>
      </c>
      <c r="AO278">
        <v>0</v>
      </c>
      <c r="AP278">
        <v>0</v>
      </c>
      <c r="AQ278">
        <v>0</v>
      </c>
      <c r="AR278">
        <v>0</v>
      </c>
      <c r="AS278">
        <v>0</v>
      </c>
      <c r="AT278">
        <v>0</v>
      </c>
      <c r="AU278">
        <v>0</v>
      </c>
      <c r="AV278">
        <v>0</v>
      </c>
      <c r="AW278">
        <v>0</v>
      </c>
      <c r="AX278">
        <v>0</v>
      </c>
      <c r="AY278">
        <v>0</v>
      </c>
      <c r="AZ278">
        <v>0</v>
      </c>
      <c r="BA278">
        <v>0</v>
      </c>
      <c r="BB278">
        <v>0</v>
      </c>
      <c r="BC278">
        <v>0</v>
      </c>
      <c r="BD278">
        <v>0.1</v>
      </c>
      <c r="BE278">
        <v>0</v>
      </c>
      <c r="BF278">
        <v>0</v>
      </c>
      <c r="BG278">
        <v>0</v>
      </c>
      <c r="BH278">
        <v>0</v>
      </c>
      <c r="BI278">
        <v>0</v>
      </c>
      <c r="BJ278">
        <v>0</v>
      </c>
      <c r="BK278">
        <v>0</v>
      </c>
      <c r="BL278">
        <v>0</v>
      </c>
      <c r="BM278">
        <v>0</v>
      </c>
      <c r="BN278">
        <v>0</v>
      </c>
      <c r="BO278">
        <v>0</v>
      </c>
      <c r="BP278">
        <v>0</v>
      </c>
      <c r="BQ278">
        <v>0</v>
      </c>
      <c r="BR278">
        <v>1.5599999999999999E-2</v>
      </c>
      <c r="BS278">
        <v>0</v>
      </c>
      <c r="BT278">
        <v>0</v>
      </c>
      <c r="BU278">
        <v>0</v>
      </c>
      <c r="BV278">
        <v>0</v>
      </c>
      <c r="BW278">
        <v>0</v>
      </c>
      <c r="BX278">
        <v>63.7</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0</v>
      </c>
      <c r="FU278">
        <v>0</v>
      </c>
      <c r="FV278">
        <v>0</v>
      </c>
      <c r="FW278">
        <v>0</v>
      </c>
      <c r="FX278">
        <v>0</v>
      </c>
      <c r="FY278">
        <v>2.9059829060000002</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0.30120000000000002</v>
      </c>
      <c r="GV278">
        <v>0</v>
      </c>
      <c r="GW278">
        <v>0</v>
      </c>
      <c r="GX278">
        <v>0</v>
      </c>
      <c r="GY278">
        <v>0</v>
      </c>
      <c r="GZ278">
        <v>0</v>
      </c>
      <c r="HA278">
        <v>0</v>
      </c>
      <c r="HB278">
        <v>0</v>
      </c>
      <c r="HC278">
        <v>0</v>
      </c>
      <c r="HD278">
        <v>0</v>
      </c>
      <c r="HE278">
        <v>0</v>
      </c>
      <c r="HF278">
        <v>0</v>
      </c>
      <c r="HG278">
        <v>0</v>
      </c>
      <c r="HH278">
        <v>0</v>
      </c>
      <c r="HI278">
        <v>1.5599999999999999E-2</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1</v>
      </c>
      <c r="LJ278">
        <v>1</v>
      </c>
      <c r="LK278">
        <v>0</v>
      </c>
      <c r="LL278">
        <v>0</v>
      </c>
      <c r="LM278">
        <v>1</v>
      </c>
      <c r="LN278">
        <v>0.95</v>
      </c>
      <c r="LO278">
        <v>0</v>
      </c>
      <c r="LP278">
        <v>1</v>
      </c>
      <c r="LQ278">
        <v>0.78</v>
      </c>
      <c r="LR278">
        <v>0</v>
      </c>
      <c r="LS278">
        <v>0</v>
      </c>
      <c r="LT278">
        <v>0</v>
      </c>
    </row>
    <row r="279" spans="1:332">
      <c r="A279" t="str">
        <v>CDM AMS II G</v>
      </c>
      <c r="B279" t="str">
        <v>AMS-II.G. Version 10</v>
      </c>
      <c r="C279">
        <v>10477</v>
      </c>
      <c r="D279" t="str">
        <v>PoA 10477-CPA6</v>
      </c>
      <c r="E279" t="str">
        <v>MR1: 23/07/2019 – 31/08/2019</v>
      </c>
      <c r="F279" t="str">
        <v>domestic 4G Batch 2</v>
      </c>
      <c r="G279">
        <v>97</v>
      </c>
      <c r="H279" t="str">
        <v>firewood</v>
      </c>
      <c r="I279">
        <v>97</v>
      </c>
      <c r="J279">
        <v>3.3564013840830451E-3</v>
      </c>
      <c r="K279">
        <v>0</v>
      </c>
      <c r="L279" t="str">
        <v>cdm_imp_firewood</v>
      </c>
      <c r="M279">
        <v>1</v>
      </c>
      <c r="N279" t="str">
        <v>Asia</v>
      </c>
      <c r="O279" t="str">
        <v>Viet Nam</v>
      </c>
      <c r="P279" t="str">
        <v>districts of Vo Nhai, Dong Hai, Phu Binh and Pho Yen town within Thai
Nguyen Province</v>
      </c>
      <c r="Q279">
        <v>3.4</v>
      </c>
      <c r="R279">
        <v>0.82889999999999997</v>
      </c>
      <c r="S279">
        <v>0</v>
      </c>
      <c r="T279">
        <v>0.14499999999999999</v>
      </c>
      <c r="U279">
        <v>1700</v>
      </c>
      <c r="V279">
        <v>0</v>
      </c>
      <c r="W279">
        <v>17</v>
      </c>
      <c r="X279">
        <v>0</v>
      </c>
      <c r="Y279">
        <v>28900</v>
      </c>
      <c r="Z279">
        <v>1</v>
      </c>
      <c r="AA279">
        <v>0</v>
      </c>
      <c r="AB279">
        <v>0</v>
      </c>
      <c r="AC279">
        <v>0</v>
      </c>
      <c r="AD279">
        <v>0</v>
      </c>
      <c r="AE279">
        <v>0</v>
      </c>
      <c r="AF279">
        <v>0</v>
      </c>
      <c r="AG279">
        <v>0</v>
      </c>
      <c r="AH279">
        <v>0</v>
      </c>
      <c r="AI279">
        <v>0</v>
      </c>
      <c r="AJ279">
        <v>0</v>
      </c>
      <c r="AK279">
        <v>0</v>
      </c>
      <c r="AL279">
        <v>0</v>
      </c>
      <c r="AM279">
        <v>0</v>
      </c>
      <c r="AN279">
        <v>5.8119658120000004</v>
      </c>
      <c r="AO279">
        <v>0</v>
      </c>
      <c r="AP279">
        <v>0</v>
      </c>
      <c r="AQ279">
        <v>0</v>
      </c>
      <c r="AR279">
        <v>0</v>
      </c>
      <c r="AS279">
        <v>0</v>
      </c>
      <c r="AT279">
        <v>0</v>
      </c>
      <c r="AU279">
        <v>0</v>
      </c>
      <c r="AV279">
        <v>0</v>
      </c>
      <c r="AW279">
        <v>0</v>
      </c>
      <c r="AX279">
        <v>0</v>
      </c>
      <c r="AY279">
        <v>0</v>
      </c>
      <c r="AZ279">
        <v>0</v>
      </c>
      <c r="BA279">
        <v>0</v>
      </c>
      <c r="BB279">
        <v>0</v>
      </c>
      <c r="BC279">
        <v>0</v>
      </c>
      <c r="BD279">
        <v>0.1</v>
      </c>
      <c r="BE279">
        <v>0</v>
      </c>
      <c r="BF279">
        <v>0</v>
      </c>
      <c r="BG279">
        <v>0</v>
      </c>
      <c r="BH279">
        <v>0</v>
      </c>
      <c r="BI279">
        <v>0</v>
      </c>
      <c r="BJ279">
        <v>0</v>
      </c>
      <c r="BK279">
        <v>0</v>
      </c>
      <c r="BL279">
        <v>0</v>
      </c>
      <c r="BM279">
        <v>0</v>
      </c>
      <c r="BN279">
        <v>0</v>
      </c>
      <c r="BO279">
        <v>0</v>
      </c>
      <c r="BP279">
        <v>0</v>
      </c>
      <c r="BQ279">
        <v>0</v>
      </c>
      <c r="BR279">
        <v>1.5599999999999999E-2</v>
      </c>
      <c r="BS279">
        <v>0</v>
      </c>
      <c r="BT279">
        <v>0</v>
      </c>
      <c r="BU279">
        <v>0</v>
      </c>
      <c r="BV279">
        <v>0</v>
      </c>
      <c r="BW279">
        <v>0</v>
      </c>
      <c r="BX279">
        <v>63.7</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1</v>
      </c>
      <c r="FS279">
        <v>0</v>
      </c>
      <c r="FT279">
        <v>0</v>
      </c>
      <c r="FU279">
        <v>0</v>
      </c>
      <c r="FV279">
        <v>0</v>
      </c>
      <c r="FW279">
        <v>0</v>
      </c>
      <c r="FX279">
        <v>0</v>
      </c>
      <c r="FY279">
        <v>2.9059829060000002</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0.30120000000000002</v>
      </c>
      <c r="GV279">
        <v>0</v>
      </c>
      <c r="GW279">
        <v>0</v>
      </c>
      <c r="GX279">
        <v>0</v>
      </c>
      <c r="GY279">
        <v>0</v>
      </c>
      <c r="GZ279">
        <v>0</v>
      </c>
      <c r="HA279">
        <v>0</v>
      </c>
      <c r="HB279">
        <v>0</v>
      </c>
      <c r="HC279">
        <v>0</v>
      </c>
      <c r="HD279">
        <v>0</v>
      </c>
      <c r="HE279">
        <v>0</v>
      </c>
      <c r="HF279">
        <v>0</v>
      </c>
      <c r="HG279">
        <v>0</v>
      </c>
      <c r="HH279">
        <v>0</v>
      </c>
      <c r="HI279">
        <v>1.5599999999999999E-2</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1</v>
      </c>
      <c r="LJ279">
        <v>1</v>
      </c>
      <c r="LK279">
        <v>0</v>
      </c>
      <c r="LL279">
        <v>0</v>
      </c>
      <c r="LM279">
        <v>1</v>
      </c>
      <c r="LN279">
        <v>0.95</v>
      </c>
      <c r="LO279">
        <v>0</v>
      </c>
      <c r="LP279">
        <v>1</v>
      </c>
      <c r="LQ279">
        <v>0.78</v>
      </c>
      <c r="LR279">
        <v>0</v>
      </c>
      <c r="LS279">
        <v>0</v>
      </c>
      <c r="LT279">
        <v>0</v>
      </c>
    </row>
    <row r="280" spans="1:332">
      <c r="A280" t="str">
        <v>CDM AMS II G</v>
      </c>
      <c r="B280" t="str">
        <v>AMS-II.G. Version 11</v>
      </c>
      <c r="C280">
        <v>10477</v>
      </c>
      <c r="D280" t="str">
        <v>PoA 10477-CPA7</v>
      </c>
      <c r="E280" t="str">
        <v>MR2: 01/09/2019 to 31/05/2020</v>
      </c>
      <c r="F280" t="str">
        <v>domestic 4G Batch 1</v>
      </c>
      <c r="G280">
        <v>1163</v>
      </c>
      <c r="H280" t="str">
        <v>firewood</v>
      </c>
      <c r="I280">
        <v>1163</v>
      </c>
      <c r="J280">
        <v>4.296665743049783E-3</v>
      </c>
      <c r="K280">
        <v>0</v>
      </c>
      <c r="L280" t="str">
        <v>cdm_imp_firewood</v>
      </c>
      <c r="M280">
        <v>1</v>
      </c>
      <c r="N280" t="str">
        <v>Asia</v>
      </c>
      <c r="O280" t="str">
        <v>Viet Nam</v>
      </c>
      <c r="P280" t="str">
        <v>Yen Bai Province</v>
      </c>
      <c r="Q280">
        <v>3.4</v>
      </c>
      <c r="R280">
        <v>0.77615999999999996</v>
      </c>
      <c r="S280">
        <v>0</v>
      </c>
      <c r="T280">
        <v>0.14499999999999999</v>
      </c>
      <c r="U280">
        <v>2005</v>
      </c>
      <c r="V280">
        <v>0</v>
      </c>
      <c r="W280">
        <v>135</v>
      </c>
      <c r="X280">
        <v>0</v>
      </c>
      <c r="Y280">
        <v>270675</v>
      </c>
      <c r="Z280">
        <v>1</v>
      </c>
      <c r="AA280">
        <v>0</v>
      </c>
      <c r="AB280">
        <v>0</v>
      </c>
      <c r="AC280">
        <v>0</v>
      </c>
      <c r="AD280">
        <v>0</v>
      </c>
      <c r="AE280">
        <v>0</v>
      </c>
      <c r="AF280">
        <v>0</v>
      </c>
      <c r="AG280">
        <v>0</v>
      </c>
      <c r="AH280">
        <v>0</v>
      </c>
      <c r="AI280">
        <v>0</v>
      </c>
      <c r="AJ280">
        <v>0</v>
      </c>
      <c r="AK280">
        <v>0</v>
      </c>
      <c r="AL280">
        <v>0</v>
      </c>
      <c r="AM280">
        <v>0</v>
      </c>
      <c r="AN280">
        <v>5.8119658120000004</v>
      </c>
      <c r="AO280">
        <v>0</v>
      </c>
      <c r="AP280">
        <v>0</v>
      </c>
      <c r="AQ280">
        <v>0</v>
      </c>
      <c r="AR280">
        <v>0</v>
      </c>
      <c r="AS280">
        <v>0</v>
      </c>
      <c r="AT280">
        <v>0</v>
      </c>
      <c r="AU280">
        <v>0</v>
      </c>
      <c r="AV280">
        <v>0</v>
      </c>
      <c r="AW280">
        <v>0</v>
      </c>
      <c r="AX280">
        <v>0</v>
      </c>
      <c r="AY280">
        <v>0</v>
      </c>
      <c r="AZ280">
        <v>0</v>
      </c>
      <c r="BA280">
        <v>0</v>
      </c>
      <c r="BB280">
        <v>0</v>
      </c>
      <c r="BC280">
        <v>0</v>
      </c>
      <c r="BD280">
        <v>0.1</v>
      </c>
      <c r="BE280">
        <v>0</v>
      </c>
      <c r="BF280">
        <v>0</v>
      </c>
      <c r="BG280">
        <v>0</v>
      </c>
      <c r="BH280">
        <v>0</v>
      </c>
      <c r="BI280">
        <v>0</v>
      </c>
      <c r="BJ280">
        <v>0</v>
      </c>
      <c r="BK280">
        <v>0</v>
      </c>
      <c r="BL280">
        <v>0</v>
      </c>
      <c r="BM280">
        <v>0</v>
      </c>
      <c r="BN280">
        <v>0</v>
      </c>
      <c r="BO280">
        <v>0</v>
      </c>
      <c r="BP280">
        <v>0</v>
      </c>
      <c r="BQ280">
        <v>0</v>
      </c>
      <c r="BR280">
        <v>1.5599999999999999E-2</v>
      </c>
      <c r="BS280">
        <v>0</v>
      </c>
      <c r="BT280">
        <v>0</v>
      </c>
      <c r="BU280">
        <v>0</v>
      </c>
      <c r="BV280">
        <v>0</v>
      </c>
      <c r="BW280">
        <v>0</v>
      </c>
      <c r="BX280">
        <v>85.7</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1</v>
      </c>
      <c r="FS280">
        <v>0</v>
      </c>
      <c r="FT280">
        <v>0</v>
      </c>
      <c r="FU280">
        <v>0</v>
      </c>
      <c r="FV280">
        <v>0</v>
      </c>
      <c r="FW280">
        <v>0</v>
      </c>
      <c r="FX280">
        <v>0</v>
      </c>
      <c r="FY280">
        <v>2.9059829060000002</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0.29020000000000001</v>
      </c>
      <c r="GV280">
        <v>0</v>
      </c>
      <c r="GW280">
        <v>0</v>
      </c>
      <c r="GX280">
        <v>0</v>
      </c>
      <c r="GY280">
        <v>0</v>
      </c>
      <c r="GZ280">
        <v>0</v>
      </c>
      <c r="HA280">
        <v>0</v>
      </c>
      <c r="HB280">
        <v>0</v>
      </c>
      <c r="HC280">
        <v>0</v>
      </c>
      <c r="HD280">
        <v>0</v>
      </c>
      <c r="HE280">
        <v>0</v>
      </c>
      <c r="HF280">
        <v>0</v>
      </c>
      <c r="HG280">
        <v>0</v>
      </c>
      <c r="HH280">
        <v>0</v>
      </c>
      <c r="HI280">
        <v>1.5599999999999999E-2</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1</v>
      </c>
      <c r="LJ280">
        <v>1</v>
      </c>
      <c r="LK280">
        <v>0</v>
      </c>
      <c r="LL280">
        <v>0</v>
      </c>
      <c r="LM280">
        <v>1</v>
      </c>
      <c r="LN280">
        <v>0.95</v>
      </c>
      <c r="LO280">
        <v>0</v>
      </c>
      <c r="LP280">
        <v>1</v>
      </c>
      <c r="LQ280">
        <v>0.78</v>
      </c>
      <c r="LR280">
        <v>0</v>
      </c>
      <c r="LS280">
        <v>3.169999999999995E-2</v>
      </c>
      <c r="LT280">
        <v>0</v>
      </c>
    </row>
    <row r="281" spans="1:332">
      <c r="A281" t="str">
        <v>CDM AMS II G</v>
      </c>
      <c r="B281" t="str">
        <v>AMS-II.G. Version 11</v>
      </c>
      <c r="C281">
        <v>10477</v>
      </c>
      <c r="D281" t="str">
        <v>PoA 10477-CPA7</v>
      </c>
      <c r="E281" t="str">
        <v>MR2: 01/09/2019 to 31/05/2020</v>
      </c>
      <c r="F281" t="str">
        <v>domestic 4G Batch 2</v>
      </c>
      <c r="G281">
        <v>6348</v>
      </c>
      <c r="H281" t="str">
        <v>firewood</v>
      </c>
      <c r="I281">
        <v>6348</v>
      </c>
      <c r="J281">
        <v>4.2997205994411989E-3</v>
      </c>
      <c r="K281">
        <v>0</v>
      </c>
      <c r="L281" t="str">
        <v>cdm_imp_firewood</v>
      </c>
      <c r="M281">
        <v>1</v>
      </c>
      <c r="N281" t="str">
        <v>Asia</v>
      </c>
      <c r="O281" t="str">
        <v>Viet Nam</v>
      </c>
      <c r="P281" t="str">
        <v>Yen Bai Province</v>
      </c>
      <c r="Q281">
        <v>3.4</v>
      </c>
      <c r="R281">
        <v>0.77615999999999996</v>
      </c>
      <c r="S281">
        <v>0</v>
      </c>
      <c r="T281">
        <v>0.14499999999999999</v>
      </c>
      <c r="U281">
        <v>15875</v>
      </c>
      <c r="V281">
        <v>0</v>
      </c>
      <c r="W281">
        <v>93</v>
      </c>
      <c r="X281">
        <v>0</v>
      </c>
      <c r="Y281">
        <v>1476375</v>
      </c>
      <c r="Z281">
        <v>1</v>
      </c>
      <c r="AA281">
        <v>0</v>
      </c>
      <c r="AB281">
        <v>0</v>
      </c>
      <c r="AC281">
        <v>0</v>
      </c>
      <c r="AD281">
        <v>0</v>
      </c>
      <c r="AE281">
        <v>0</v>
      </c>
      <c r="AF281">
        <v>0</v>
      </c>
      <c r="AG281">
        <v>0</v>
      </c>
      <c r="AH281">
        <v>0</v>
      </c>
      <c r="AI281">
        <v>0</v>
      </c>
      <c r="AJ281">
        <v>0</v>
      </c>
      <c r="AK281">
        <v>0</v>
      </c>
      <c r="AL281">
        <v>0</v>
      </c>
      <c r="AM281">
        <v>0</v>
      </c>
      <c r="AN281">
        <v>5.8119658120000004</v>
      </c>
      <c r="AO281">
        <v>0</v>
      </c>
      <c r="AP281">
        <v>0</v>
      </c>
      <c r="AQ281">
        <v>0</v>
      </c>
      <c r="AR281">
        <v>0</v>
      </c>
      <c r="AS281">
        <v>0</v>
      </c>
      <c r="AT281">
        <v>0</v>
      </c>
      <c r="AU281">
        <v>0</v>
      </c>
      <c r="AV281">
        <v>0</v>
      </c>
      <c r="AW281">
        <v>0</v>
      </c>
      <c r="AX281">
        <v>0</v>
      </c>
      <c r="AY281">
        <v>0</v>
      </c>
      <c r="AZ281">
        <v>0</v>
      </c>
      <c r="BA281">
        <v>0</v>
      </c>
      <c r="BB281">
        <v>0</v>
      </c>
      <c r="BC281">
        <v>0</v>
      </c>
      <c r="BD281">
        <v>0.1</v>
      </c>
      <c r="BE281">
        <v>0</v>
      </c>
      <c r="BF281">
        <v>0</v>
      </c>
      <c r="BG281">
        <v>0</v>
      </c>
      <c r="BH281">
        <v>0</v>
      </c>
      <c r="BI281">
        <v>0</v>
      </c>
      <c r="BJ281">
        <v>0</v>
      </c>
      <c r="BK281">
        <v>0</v>
      </c>
      <c r="BL281">
        <v>0</v>
      </c>
      <c r="BM281">
        <v>0</v>
      </c>
      <c r="BN281">
        <v>0</v>
      </c>
      <c r="BO281">
        <v>0</v>
      </c>
      <c r="BP281">
        <v>0</v>
      </c>
      <c r="BQ281">
        <v>0</v>
      </c>
      <c r="BR281">
        <v>1.5599999999999999E-2</v>
      </c>
      <c r="BS281">
        <v>0</v>
      </c>
      <c r="BT281">
        <v>0</v>
      </c>
      <c r="BU281">
        <v>0</v>
      </c>
      <c r="BV281">
        <v>0</v>
      </c>
      <c r="BW281">
        <v>0</v>
      </c>
      <c r="BX281">
        <v>85.7</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1</v>
      </c>
      <c r="FS281">
        <v>0</v>
      </c>
      <c r="FT281">
        <v>0</v>
      </c>
      <c r="FU281">
        <v>0</v>
      </c>
      <c r="FV281">
        <v>0</v>
      </c>
      <c r="FW281">
        <v>0</v>
      </c>
      <c r="FX281">
        <v>0</v>
      </c>
      <c r="FY281">
        <v>2.9059829060000002</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0.29020000000000001</v>
      </c>
      <c r="GV281">
        <v>0</v>
      </c>
      <c r="GW281">
        <v>0</v>
      </c>
      <c r="GX281">
        <v>0</v>
      </c>
      <c r="GY281">
        <v>0</v>
      </c>
      <c r="GZ281">
        <v>0</v>
      </c>
      <c r="HA281">
        <v>0</v>
      </c>
      <c r="HB281">
        <v>0</v>
      </c>
      <c r="HC281">
        <v>0</v>
      </c>
      <c r="HD281">
        <v>0</v>
      </c>
      <c r="HE281">
        <v>0</v>
      </c>
      <c r="HF281">
        <v>0</v>
      </c>
      <c r="HG281">
        <v>0</v>
      </c>
      <c r="HH281">
        <v>0</v>
      </c>
      <c r="HI281">
        <v>1.5599999999999999E-2</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1</v>
      </c>
      <c r="LJ281">
        <v>1</v>
      </c>
      <c r="LK281">
        <v>0</v>
      </c>
      <c r="LL281">
        <v>0</v>
      </c>
      <c r="LM281">
        <v>1</v>
      </c>
      <c r="LN281">
        <v>0.95</v>
      </c>
      <c r="LO281">
        <v>0</v>
      </c>
      <c r="LP281">
        <v>1</v>
      </c>
      <c r="LQ281">
        <v>0.78</v>
      </c>
      <c r="LR281">
        <v>0</v>
      </c>
      <c r="LS281">
        <v>3.169999999999995E-2</v>
      </c>
      <c r="LT281">
        <v>0</v>
      </c>
    </row>
    <row r="282" spans="1:332">
      <c r="A282" t="str">
        <v>CDM AMS II G</v>
      </c>
      <c r="B282" t="str">
        <v>AMS-II.G. Version 11</v>
      </c>
      <c r="C282">
        <v>10477</v>
      </c>
      <c r="D282" t="str">
        <v>PoA 10477-CPA7</v>
      </c>
      <c r="E282" t="str">
        <v>MR2: 01/09/2019 to 31/05/2020</v>
      </c>
      <c r="F282" t="str">
        <v>domestic 4G Batch 3</v>
      </c>
      <c r="G282">
        <v>2863</v>
      </c>
      <c r="H282" t="str">
        <v>firewood</v>
      </c>
      <c r="I282">
        <v>2863</v>
      </c>
      <c r="J282">
        <v>4.299831791421363E-3</v>
      </c>
      <c r="K282">
        <v>0</v>
      </c>
      <c r="L282" t="str">
        <v>cdm_imp_firewood</v>
      </c>
      <c r="M282">
        <v>1</v>
      </c>
      <c r="N282" t="str">
        <v>Asia</v>
      </c>
      <c r="O282" t="str">
        <v>Viet Nam</v>
      </c>
      <c r="P282" t="str">
        <v>Yen Bai Province</v>
      </c>
      <c r="Q282">
        <v>3.4</v>
      </c>
      <c r="R282">
        <v>0.77615999999999996</v>
      </c>
      <c r="S282">
        <v>0</v>
      </c>
      <c r="T282">
        <v>0.14499999999999999</v>
      </c>
      <c r="U282">
        <v>8120</v>
      </c>
      <c r="V282">
        <v>0</v>
      </c>
      <c r="W282">
        <v>82</v>
      </c>
      <c r="X282">
        <v>0</v>
      </c>
      <c r="Y282">
        <v>665840</v>
      </c>
      <c r="Z282">
        <v>1</v>
      </c>
      <c r="AA282">
        <v>0</v>
      </c>
      <c r="AB282">
        <v>0</v>
      </c>
      <c r="AC282">
        <v>0</v>
      </c>
      <c r="AD282">
        <v>0</v>
      </c>
      <c r="AE282">
        <v>0</v>
      </c>
      <c r="AF282">
        <v>0</v>
      </c>
      <c r="AG282">
        <v>0</v>
      </c>
      <c r="AH282">
        <v>0</v>
      </c>
      <c r="AI282">
        <v>0</v>
      </c>
      <c r="AJ282">
        <v>0</v>
      </c>
      <c r="AK282">
        <v>0</v>
      </c>
      <c r="AL282">
        <v>0</v>
      </c>
      <c r="AM282">
        <v>0</v>
      </c>
      <c r="AN282">
        <v>5.8119658120000004</v>
      </c>
      <c r="AO282">
        <v>0</v>
      </c>
      <c r="AP282">
        <v>0</v>
      </c>
      <c r="AQ282">
        <v>0</v>
      </c>
      <c r="AR282">
        <v>0</v>
      </c>
      <c r="AS282">
        <v>0</v>
      </c>
      <c r="AT282">
        <v>0</v>
      </c>
      <c r="AU282">
        <v>0</v>
      </c>
      <c r="AV282">
        <v>0</v>
      </c>
      <c r="AW282">
        <v>0</v>
      </c>
      <c r="AX282">
        <v>0</v>
      </c>
      <c r="AY282">
        <v>0</v>
      </c>
      <c r="AZ282">
        <v>0</v>
      </c>
      <c r="BA282">
        <v>0</v>
      </c>
      <c r="BB282">
        <v>0</v>
      </c>
      <c r="BC282">
        <v>0</v>
      </c>
      <c r="BD282">
        <v>0.1</v>
      </c>
      <c r="BE282">
        <v>0</v>
      </c>
      <c r="BF282">
        <v>0</v>
      </c>
      <c r="BG282">
        <v>0</v>
      </c>
      <c r="BH282">
        <v>0</v>
      </c>
      <c r="BI282">
        <v>0</v>
      </c>
      <c r="BJ282">
        <v>0</v>
      </c>
      <c r="BK282">
        <v>0</v>
      </c>
      <c r="BL282">
        <v>0</v>
      </c>
      <c r="BM282">
        <v>0</v>
      </c>
      <c r="BN282">
        <v>0</v>
      </c>
      <c r="BO282">
        <v>0</v>
      </c>
      <c r="BP282">
        <v>0</v>
      </c>
      <c r="BQ282">
        <v>0</v>
      </c>
      <c r="BR282">
        <v>1.5599999999999999E-2</v>
      </c>
      <c r="BS282">
        <v>0</v>
      </c>
      <c r="BT282">
        <v>0</v>
      </c>
      <c r="BU282">
        <v>0</v>
      </c>
      <c r="BV282">
        <v>0</v>
      </c>
      <c r="BW282">
        <v>0</v>
      </c>
      <c r="BX282">
        <v>85.7</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1</v>
      </c>
      <c r="FS282">
        <v>0</v>
      </c>
      <c r="FT282">
        <v>0</v>
      </c>
      <c r="FU282">
        <v>0</v>
      </c>
      <c r="FV282">
        <v>0</v>
      </c>
      <c r="FW282">
        <v>0</v>
      </c>
      <c r="FX282">
        <v>0</v>
      </c>
      <c r="FY282">
        <v>2.9059829060000002</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0.29020000000000001</v>
      </c>
      <c r="GV282">
        <v>0</v>
      </c>
      <c r="GW282">
        <v>0</v>
      </c>
      <c r="GX282">
        <v>0</v>
      </c>
      <c r="GY282">
        <v>0</v>
      </c>
      <c r="GZ282">
        <v>0</v>
      </c>
      <c r="HA282">
        <v>0</v>
      </c>
      <c r="HB282">
        <v>0</v>
      </c>
      <c r="HC282">
        <v>0</v>
      </c>
      <c r="HD282">
        <v>0</v>
      </c>
      <c r="HE282">
        <v>0</v>
      </c>
      <c r="HF282">
        <v>0</v>
      </c>
      <c r="HG282">
        <v>0</v>
      </c>
      <c r="HH282">
        <v>0</v>
      </c>
      <c r="HI282">
        <v>1.5599999999999999E-2</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1</v>
      </c>
      <c r="LJ282">
        <v>1</v>
      </c>
      <c r="LK282">
        <v>0</v>
      </c>
      <c r="LL282">
        <v>0</v>
      </c>
      <c r="LM282">
        <v>1</v>
      </c>
      <c r="LN282">
        <v>0.95</v>
      </c>
      <c r="LO282">
        <v>0</v>
      </c>
      <c r="LP282">
        <v>1</v>
      </c>
      <c r="LQ282">
        <v>0.78</v>
      </c>
      <c r="LR282">
        <v>0</v>
      </c>
      <c r="LS282">
        <v>3.169999999999995E-2</v>
      </c>
      <c r="LT282">
        <v>0</v>
      </c>
    </row>
    <row r="283" spans="1:332">
      <c r="A283" t="str">
        <v>CDM AMS II G</v>
      </c>
      <c r="B283" t="str">
        <v>AMS-II.G. Version 11</v>
      </c>
      <c r="C283">
        <v>10477</v>
      </c>
      <c r="D283" t="str">
        <v>PoA 10477-CPA8</v>
      </c>
      <c r="E283" t="str">
        <v>MR2: 01/09/2019 to 31/05/2020</v>
      </c>
      <c r="F283" t="str">
        <v>domestic 4G Batch 1</v>
      </c>
      <c r="G283">
        <v>886</v>
      </c>
      <c r="H283" t="str">
        <v>firewood</v>
      </c>
      <c r="I283">
        <v>886</v>
      </c>
      <c r="J283">
        <v>4.3189816562709685E-3</v>
      </c>
      <c r="K283">
        <v>0</v>
      </c>
      <c r="L283" t="str">
        <v>cdm_imp_firewood</v>
      </c>
      <c r="M283">
        <v>1</v>
      </c>
      <c r="N283" t="str">
        <v>Asia</v>
      </c>
      <c r="O283" t="str">
        <v>Viet Nam</v>
      </c>
      <c r="P283" t="str">
        <v>Yen Bai Province</v>
      </c>
      <c r="Q283">
        <v>3.4</v>
      </c>
      <c r="R283">
        <v>0.77615999999999996</v>
      </c>
      <c r="S283">
        <v>0</v>
      </c>
      <c r="T283">
        <v>0.14499999999999999</v>
      </c>
      <c r="U283">
        <v>1519</v>
      </c>
      <c r="V283">
        <v>0</v>
      </c>
      <c r="W283">
        <v>135.05000000000001</v>
      </c>
      <c r="X283">
        <v>0</v>
      </c>
      <c r="Y283">
        <v>205140.95</v>
      </c>
      <c r="Z283">
        <v>1</v>
      </c>
      <c r="AA283">
        <v>0</v>
      </c>
      <c r="AB283">
        <v>0</v>
      </c>
      <c r="AC283">
        <v>0</v>
      </c>
      <c r="AD283">
        <v>0</v>
      </c>
      <c r="AE283">
        <v>0</v>
      </c>
      <c r="AF283">
        <v>0</v>
      </c>
      <c r="AG283">
        <v>0</v>
      </c>
      <c r="AH283">
        <v>0</v>
      </c>
      <c r="AI283">
        <v>0</v>
      </c>
      <c r="AJ283">
        <v>0</v>
      </c>
      <c r="AK283">
        <v>0</v>
      </c>
      <c r="AL283">
        <v>0</v>
      </c>
      <c r="AM283">
        <v>0</v>
      </c>
      <c r="AN283">
        <v>5.8119658120000004</v>
      </c>
      <c r="AO283">
        <v>0</v>
      </c>
      <c r="AP283">
        <v>0</v>
      </c>
      <c r="AQ283">
        <v>0</v>
      </c>
      <c r="AR283">
        <v>0</v>
      </c>
      <c r="AS283">
        <v>0</v>
      </c>
      <c r="AT283">
        <v>0</v>
      </c>
      <c r="AU283">
        <v>0</v>
      </c>
      <c r="AV283">
        <v>0</v>
      </c>
      <c r="AW283">
        <v>0</v>
      </c>
      <c r="AX283">
        <v>0</v>
      </c>
      <c r="AY283">
        <v>0</v>
      </c>
      <c r="AZ283">
        <v>0</v>
      </c>
      <c r="BA283">
        <v>0</v>
      </c>
      <c r="BB283">
        <v>0</v>
      </c>
      <c r="BC283">
        <v>0</v>
      </c>
      <c r="BD283">
        <v>0.1</v>
      </c>
      <c r="BE283">
        <v>0</v>
      </c>
      <c r="BF283">
        <v>0</v>
      </c>
      <c r="BG283">
        <v>0</v>
      </c>
      <c r="BH283">
        <v>0</v>
      </c>
      <c r="BI283">
        <v>0</v>
      </c>
      <c r="BJ283">
        <v>0</v>
      </c>
      <c r="BK283">
        <v>0</v>
      </c>
      <c r="BL283">
        <v>0</v>
      </c>
      <c r="BM283">
        <v>0</v>
      </c>
      <c r="BN283">
        <v>0</v>
      </c>
      <c r="BO283">
        <v>0</v>
      </c>
      <c r="BP283">
        <v>0</v>
      </c>
      <c r="BQ283">
        <v>0</v>
      </c>
      <c r="BR283">
        <v>1.5599999999999999E-2</v>
      </c>
      <c r="BS283">
        <v>0</v>
      </c>
      <c r="BT283">
        <v>0</v>
      </c>
      <c r="BU283">
        <v>0</v>
      </c>
      <c r="BV283">
        <v>0</v>
      </c>
      <c r="BW283">
        <v>0</v>
      </c>
      <c r="BX283">
        <v>85.7</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1</v>
      </c>
      <c r="FS283">
        <v>0</v>
      </c>
      <c r="FT283">
        <v>0</v>
      </c>
      <c r="FU283">
        <v>0</v>
      </c>
      <c r="FV283">
        <v>0</v>
      </c>
      <c r="FW283">
        <v>0</v>
      </c>
      <c r="FX283">
        <v>0</v>
      </c>
      <c r="FY283">
        <v>2.9059829060000002</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0.29020000000000001</v>
      </c>
      <c r="GV283">
        <v>0</v>
      </c>
      <c r="GW283">
        <v>0</v>
      </c>
      <c r="GX283">
        <v>0</v>
      </c>
      <c r="GY283">
        <v>0</v>
      </c>
      <c r="GZ283">
        <v>0</v>
      </c>
      <c r="HA283">
        <v>0</v>
      </c>
      <c r="HB283">
        <v>0</v>
      </c>
      <c r="HC283">
        <v>0</v>
      </c>
      <c r="HD283">
        <v>0</v>
      </c>
      <c r="HE283">
        <v>0</v>
      </c>
      <c r="HF283">
        <v>0</v>
      </c>
      <c r="HG283">
        <v>0</v>
      </c>
      <c r="HH283">
        <v>0</v>
      </c>
      <c r="HI283">
        <v>1.5599999999999999E-2</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1</v>
      </c>
      <c r="LJ283">
        <v>1</v>
      </c>
      <c r="LK283">
        <v>0</v>
      </c>
      <c r="LL283">
        <v>0</v>
      </c>
      <c r="LM283">
        <v>1</v>
      </c>
      <c r="LN283">
        <v>0.95</v>
      </c>
      <c r="LO283">
        <v>0</v>
      </c>
      <c r="LP283">
        <v>1</v>
      </c>
      <c r="LQ283">
        <v>0.78</v>
      </c>
      <c r="LR283">
        <v>0</v>
      </c>
      <c r="LS283">
        <v>3.169999999999995E-2</v>
      </c>
      <c r="LT283">
        <v>0</v>
      </c>
    </row>
    <row r="284" spans="1:332">
      <c r="A284" t="str">
        <v>CDM AMS II G</v>
      </c>
      <c r="B284" t="str">
        <v>AMS-II.G. Version 11</v>
      </c>
      <c r="C284">
        <v>10477</v>
      </c>
      <c r="D284" t="str">
        <v>PoA 10477-CPA8</v>
      </c>
      <c r="E284" t="str">
        <v>MR2: 01/09/2019 to 31/05/2020</v>
      </c>
      <c r="F284" t="str">
        <v>domestic 4G Batch 2</v>
      </c>
      <c r="G284">
        <v>6749</v>
      </c>
      <c r="H284" t="str">
        <v>firewood</v>
      </c>
      <c r="I284">
        <v>6749</v>
      </c>
      <c r="J284">
        <v>4.3236213612136122E-2</v>
      </c>
      <c r="K284">
        <v>0</v>
      </c>
      <c r="L284" t="str">
        <v>cdm_imp_firewood</v>
      </c>
      <c r="M284">
        <v>1</v>
      </c>
      <c r="N284" t="str">
        <v>Asia</v>
      </c>
      <c r="O284" t="str">
        <v>Viet Nam</v>
      </c>
      <c r="P284" t="str">
        <v>Yen Bai Province</v>
      </c>
      <c r="Q284">
        <v>3.4</v>
      </c>
      <c r="R284">
        <v>0.77615999999999996</v>
      </c>
      <c r="S284">
        <v>0</v>
      </c>
      <c r="T284">
        <v>0.14499999999999999</v>
      </c>
      <c r="U284">
        <v>1626</v>
      </c>
      <c r="V284">
        <v>0</v>
      </c>
      <c r="W284">
        <v>96</v>
      </c>
      <c r="X284">
        <v>0</v>
      </c>
      <c r="Y284">
        <v>156096</v>
      </c>
      <c r="Z284">
        <v>1</v>
      </c>
      <c r="AA284">
        <v>0</v>
      </c>
      <c r="AB284">
        <v>0</v>
      </c>
      <c r="AC284">
        <v>0</v>
      </c>
      <c r="AD284">
        <v>0</v>
      </c>
      <c r="AE284">
        <v>0</v>
      </c>
      <c r="AF284">
        <v>0</v>
      </c>
      <c r="AG284">
        <v>0</v>
      </c>
      <c r="AH284">
        <v>0</v>
      </c>
      <c r="AI284">
        <v>0</v>
      </c>
      <c r="AJ284">
        <v>0</v>
      </c>
      <c r="AK284">
        <v>0</v>
      </c>
      <c r="AL284">
        <v>0</v>
      </c>
      <c r="AM284">
        <v>0</v>
      </c>
      <c r="AN284">
        <v>5.8119658120000004</v>
      </c>
      <c r="AO284">
        <v>0</v>
      </c>
      <c r="AP284">
        <v>0</v>
      </c>
      <c r="AQ284">
        <v>0</v>
      </c>
      <c r="AR284">
        <v>0</v>
      </c>
      <c r="AS284">
        <v>0</v>
      </c>
      <c r="AT284">
        <v>0</v>
      </c>
      <c r="AU284">
        <v>0</v>
      </c>
      <c r="AV284">
        <v>0</v>
      </c>
      <c r="AW284">
        <v>0</v>
      </c>
      <c r="AX284">
        <v>0</v>
      </c>
      <c r="AY284">
        <v>0</v>
      </c>
      <c r="AZ284">
        <v>0</v>
      </c>
      <c r="BA284">
        <v>0</v>
      </c>
      <c r="BB284">
        <v>0</v>
      </c>
      <c r="BC284">
        <v>0</v>
      </c>
      <c r="BD284">
        <v>0.1</v>
      </c>
      <c r="BE284">
        <v>0</v>
      </c>
      <c r="BF284">
        <v>0</v>
      </c>
      <c r="BG284">
        <v>0</v>
      </c>
      <c r="BH284">
        <v>0</v>
      </c>
      <c r="BI284">
        <v>0</v>
      </c>
      <c r="BJ284">
        <v>0</v>
      </c>
      <c r="BK284">
        <v>0</v>
      </c>
      <c r="BL284">
        <v>0</v>
      </c>
      <c r="BM284">
        <v>0</v>
      </c>
      <c r="BN284">
        <v>0</v>
      </c>
      <c r="BO284">
        <v>0</v>
      </c>
      <c r="BP284">
        <v>0</v>
      </c>
      <c r="BQ284">
        <v>0</v>
      </c>
      <c r="BR284">
        <v>1.5599999999999999E-2</v>
      </c>
      <c r="BS284">
        <v>0</v>
      </c>
      <c r="BT284">
        <v>0</v>
      </c>
      <c r="BU284">
        <v>0</v>
      </c>
      <c r="BV284">
        <v>0</v>
      </c>
      <c r="BW284">
        <v>0</v>
      </c>
      <c r="BX284">
        <v>85.7</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0</v>
      </c>
      <c r="FX284">
        <v>0</v>
      </c>
      <c r="FY284">
        <v>2.9059829060000002</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0.29020000000000001</v>
      </c>
      <c r="GV284">
        <v>0</v>
      </c>
      <c r="GW284">
        <v>0</v>
      </c>
      <c r="GX284">
        <v>0</v>
      </c>
      <c r="GY284">
        <v>0</v>
      </c>
      <c r="GZ284">
        <v>0</v>
      </c>
      <c r="HA284">
        <v>0</v>
      </c>
      <c r="HB284">
        <v>0</v>
      </c>
      <c r="HC284">
        <v>0</v>
      </c>
      <c r="HD284">
        <v>0</v>
      </c>
      <c r="HE284">
        <v>0</v>
      </c>
      <c r="HF284">
        <v>0</v>
      </c>
      <c r="HG284">
        <v>0</v>
      </c>
      <c r="HH284">
        <v>0</v>
      </c>
      <c r="HI284">
        <v>1.5599999999999999E-2</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1</v>
      </c>
      <c r="LJ284">
        <v>1</v>
      </c>
      <c r="LK284">
        <v>0</v>
      </c>
      <c r="LL284">
        <v>0</v>
      </c>
      <c r="LM284">
        <v>1</v>
      </c>
      <c r="LN284">
        <v>0.95</v>
      </c>
      <c r="LO284">
        <v>0</v>
      </c>
      <c r="LP284">
        <v>1</v>
      </c>
      <c r="LQ284">
        <v>0.78</v>
      </c>
      <c r="LR284">
        <v>0</v>
      </c>
      <c r="LS284">
        <v>3.169999999999995E-2</v>
      </c>
      <c r="LT284">
        <v>0</v>
      </c>
    </row>
    <row r="285" spans="1:332">
      <c r="A285" t="str">
        <v>CDM AMS II G</v>
      </c>
      <c r="B285" t="str">
        <v>AMS-II.G. Version 11</v>
      </c>
      <c r="C285">
        <v>10477</v>
      </c>
      <c r="D285" t="str">
        <v>PoA 10477-CPA8</v>
      </c>
      <c r="E285" t="str">
        <v>MR2: 01/09/2019 to 31/05/2020</v>
      </c>
      <c r="F285" t="str">
        <v>domestic 4G Batch 3</v>
      </c>
      <c r="G285">
        <v>2947</v>
      </c>
      <c r="H285" t="str">
        <v>firewood</v>
      </c>
      <c r="I285">
        <v>2947</v>
      </c>
      <c r="J285">
        <v>4.3220966641978747E-3</v>
      </c>
      <c r="K285">
        <v>0</v>
      </c>
      <c r="L285" t="str">
        <v>cdm_imp_firewood</v>
      </c>
      <c r="M285">
        <v>1</v>
      </c>
      <c r="N285" t="str">
        <v>Asia</v>
      </c>
      <c r="O285" t="str">
        <v>Viet Nam</v>
      </c>
      <c r="P285" t="str">
        <v>Yen Bai Province</v>
      </c>
      <c r="Q285">
        <v>3.4</v>
      </c>
      <c r="R285">
        <v>0.77615999999999996</v>
      </c>
      <c r="S285">
        <v>0</v>
      </c>
      <c r="T285">
        <v>0.14499999999999999</v>
      </c>
      <c r="U285">
        <v>8215</v>
      </c>
      <c r="V285">
        <v>0</v>
      </c>
      <c r="W285">
        <v>83</v>
      </c>
      <c r="X285">
        <v>0</v>
      </c>
      <c r="Y285">
        <v>681845</v>
      </c>
      <c r="Z285">
        <v>1</v>
      </c>
      <c r="AA285">
        <v>0</v>
      </c>
      <c r="AB285">
        <v>0</v>
      </c>
      <c r="AC285">
        <v>0</v>
      </c>
      <c r="AD285">
        <v>0</v>
      </c>
      <c r="AE285">
        <v>0</v>
      </c>
      <c r="AF285">
        <v>0</v>
      </c>
      <c r="AG285">
        <v>0</v>
      </c>
      <c r="AH285">
        <v>0</v>
      </c>
      <c r="AI285">
        <v>0</v>
      </c>
      <c r="AJ285">
        <v>0</v>
      </c>
      <c r="AK285">
        <v>0</v>
      </c>
      <c r="AL285">
        <v>0</v>
      </c>
      <c r="AM285">
        <v>0</v>
      </c>
      <c r="AN285">
        <v>5.8119658120000004</v>
      </c>
      <c r="AO285">
        <v>0</v>
      </c>
      <c r="AP285">
        <v>0</v>
      </c>
      <c r="AQ285">
        <v>0</v>
      </c>
      <c r="AR285">
        <v>0</v>
      </c>
      <c r="AS285">
        <v>0</v>
      </c>
      <c r="AT285">
        <v>0</v>
      </c>
      <c r="AU285">
        <v>0</v>
      </c>
      <c r="AV285">
        <v>0</v>
      </c>
      <c r="AW285">
        <v>0</v>
      </c>
      <c r="AX285">
        <v>0</v>
      </c>
      <c r="AY285">
        <v>0</v>
      </c>
      <c r="AZ285">
        <v>0</v>
      </c>
      <c r="BA285">
        <v>0</v>
      </c>
      <c r="BB285">
        <v>0</v>
      </c>
      <c r="BC285">
        <v>0</v>
      </c>
      <c r="BD285">
        <v>0.1</v>
      </c>
      <c r="BE285">
        <v>0</v>
      </c>
      <c r="BF285">
        <v>0</v>
      </c>
      <c r="BG285">
        <v>0</v>
      </c>
      <c r="BH285">
        <v>0</v>
      </c>
      <c r="BI285">
        <v>0</v>
      </c>
      <c r="BJ285">
        <v>0</v>
      </c>
      <c r="BK285">
        <v>0</v>
      </c>
      <c r="BL285">
        <v>0</v>
      </c>
      <c r="BM285">
        <v>0</v>
      </c>
      <c r="BN285">
        <v>0</v>
      </c>
      <c r="BO285">
        <v>0</v>
      </c>
      <c r="BP285">
        <v>0</v>
      </c>
      <c r="BQ285">
        <v>0</v>
      </c>
      <c r="BR285">
        <v>1.5599999999999999E-2</v>
      </c>
      <c r="BS285">
        <v>0</v>
      </c>
      <c r="BT285">
        <v>0</v>
      </c>
      <c r="BU285">
        <v>0</v>
      </c>
      <c r="BV285">
        <v>0</v>
      </c>
      <c r="BW285">
        <v>0</v>
      </c>
      <c r="BX285">
        <v>85.7</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1</v>
      </c>
      <c r="FS285">
        <v>0</v>
      </c>
      <c r="FT285">
        <v>0</v>
      </c>
      <c r="FU285">
        <v>0</v>
      </c>
      <c r="FV285">
        <v>0</v>
      </c>
      <c r="FW285">
        <v>0</v>
      </c>
      <c r="FX285">
        <v>0</v>
      </c>
      <c r="FY285">
        <v>2.9059829060000002</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0.29020000000000001</v>
      </c>
      <c r="GV285">
        <v>0</v>
      </c>
      <c r="GW285">
        <v>0</v>
      </c>
      <c r="GX285">
        <v>0</v>
      </c>
      <c r="GY285">
        <v>0</v>
      </c>
      <c r="GZ285">
        <v>0</v>
      </c>
      <c r="HA285">
        <v>0</v>
      </c>
      <c r="HB285">
        <v>0</v>
      </c>
      <c r="HC285">
        <v>0</v>
      </c>
      <c r="HD285">
        <v>0</v>
      </c>
      <c r="HE285">
        <v>0</v>
      </c>
      <c r="HF285">
        <v>0</v>
      </c>
      <c r="HG285">
        <v>0</v>
      </c>
      <c r="HH285">
        <v>0</v>
      </c>
      <c r="HI285">
        <v>1.5599999999999999E-2</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1</v>
      </c>
      <c r="LJ285">
        <v>1</v>
      </c>
      <c r="LK285">
        <v>0</v>
      </c>
      <c r="LL285">
        <v>0</v>
      </c>
      <c r="LM285">
        <v>1</v>
      </c>
      <c r="LN285">
        <v>0.95</v>
      </c>
      <c r="LO285">
        <v>0</v>
      </c>
      <c r="LP285">
        <v>1</v>
      </c>
      <c r="LQ285">
        <v>0.78</v>
      </c>
      <c r="LR285">
        <v>0</v>
      </c>
      <c r="LS285">
        <v>3.169999999999995E-2</v>
      </c>
      <c r="LT285">
        <v>0</v>
      </c>
    </row>
    <row r="286" spans="1:332">
      <c r="A286" t="str">
        <v>CDM AMS II G</v>
      </c>
      <c r="B286" t="str">
        <v>AMS-II.G. Version 11</v>
      </c>
      <c r="C286">
        <v>10477</v>
      </c>
      <c r="D286" t="str">
        <v>PoA 10477-CPA1</v>
      </c>
      <c r="E286" t="str">
        <v>MR2: 01/09/2019 to 31/05/2020</v>
      </c>
      <c r="F286" t="str">
        <v>domestic 4G</v>
      </c>
      <c r="G286">
        <v>31797</v>
      </c>
      <c r="H286" t="str">
        <v>firewood</v>
      </c>
      <c r="I286">
        <v>31797</v>
      </c>
      <c r="J286">
        <v>3.8682481726412974E-3</v>
      </c>
      <c r="K286">
        <v>0</v>
      </c>
      <c r="L286" t="str">
        <v>cdm_imp_firewood</v>
      </c>
      <c r="M286">
        <v>1</v>
      </c>
      <c r="N286" t="str">
        <v>Asia</v>
      </c>
      <c r="O286" t="str">
        <v>Viet Nam</v>
      </c>
      <c r="P286" t="str">
        <v>Hoa Binh Province</v>
      </c>
      <c r="Q286">
        <v>3.4</v>
      </c>
      <c r="R286">
        <v>0.82679999999999998</v>
      </c>
      <c r="S286">
        <v>0</v>
      </c>
      <c r="T286">
        <v>0.153</v>
      </c>
      <c r="U286">
        <v>30000</v>
      </c>
      <c r="V286">
        <v>0</v>
      </c>
      <c r="W286">
        <v>274.00000017999997</v>
      </c>
      <c r="X286">
        <v>0</v>
      </c>
      <c r="Y286">
        <v>8220000.0053999992</v>
      </c>
      <c r="Z286">
        <v>1</v>
      </c>
      <c r="AA286">
        <v>0</v>
      </c>
      <c r="AB286">
        <v>0</v>
      </c>
      <c r="AC286">
        <v>0</v>
      </c>
      <c r="AD286">
        <v>0</v>
      </c>
      <c r="AE286">
        <v>0</v>
      </c>
      <c r="AF286">
        <v>0</v>
      </c>
      <c r="AG286">
        <v>0</v>
      </c>
      <c r="AH286">
        <v>0</v>
      </c>
      <c r="AI286">
        <v>0</v>
      </c>
      <c r="AJ286">
        <v>0</v>
      </c>
      <c r="AK286">
        <v>0</v>
      </c>
      <c r="AL286">
        <v>0</v>
      </c>
      <c r="AM286">
        <v>0</v>
      </c>
      <c r="AN286">
        <v>5.8119658120000004</v>
      </c>
      <c r="AO286">
        <v>0</v>
      </c>
      <c r="AP286">
        <v>0</v>
      </c>
      <c r="AQ286">
        <v>0</v>
      </c>
      <c r="AR286">
        <v>0</v>
      </c>
      <c r="AS286">
        <v>0</v>
      </c>
      <c r="AT286">
        <v>0</v>
      </c>
      <c r="AU286">
        <v>0</v>
      </c>
      <c r="AV286">
        <v>0</v>
      </c>
      <c r="AW286">
        <v>0</v>
      </c>
      <c r="AX286">
        <v>0</v>
      </c>
      <c r="AY286">
        <v>0</v>
      </c>
      <c r="AZ286">
        <v>0</v>
      </c>
      <c r="BA286">
        <v>0</v>
      </c>
      <c r="BB286">
        <v>0</v>
      </c>
      <c r="BC286">
        <v>0</v>
      </c>
      <c r="BD286">
        <v>0.1</v>
      </c>
      <c r="BE286">
        <v>0</v>
      </c>
      <c r="BF286">
        <v>0</v>
      </c>
      <c r="BG286">
        <v>0</v>
      </c>
      <c r="BH286">
        <v>0</v>
      </c>
      <c r="BI286">
        <v>0</v>
      </c>
      <c r="BJ286">
        <v>0</v>
      </c>
      <c r="BK286">
        <v>0</v>
      </c>
      <c r="BL286">
        <v>0</v>
      </c>
      <c r="BM286">
        <v>0</v>
      </c>
      <c r="BN286">
        <v>0</v>
      </c>
      <c r="BO286">
        <v>0</v>
      </c>
      <c r="BP286">
        <v>0</v>
      </c>
      <c r="BQ286">
        <v>0</v>
      </c>
      <c r="BR286">
        <v>1.5599999999999999E-2</v>
      </c>
      <c r="BS286">
        <v>0</v>
      </c>
      <c r="BT286">
        <v>0</v>
      </c>
      <c r="BU286">
        <v>0</v>
      </c>
      <c r="BV286">
        <v>0</v>
      </c>
      <c r="BW286">
        <v>0</v>
      </c>
      <c r="BX286">
        <v>85.7</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1</v>
      </c>
      <c r="FS286">
        <v>0</v>
      </c>
      <c r="FT286">
        <v>0</v>
      </c>
      <c r="FU286">
        <v>0</v>
      </c>
      <c r="FV286">
        <v>0</v>
      </c>
      <c r="FW286">
        <v>0</v>
      </c>
      <c r="FX286">
        <v>0</v>
      </c>
      <c r="FY286">
        <v>2.9059829060000002</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0.28029999999999999</v>
      </c>
      <c r="GV286">
        <v>0</v>
      </c>
      <c r="GW286">
        <v>0</v>
      </c>
      <c r="GX286">
        <v>0</v>
      </c>
      <c r="GY286">
        <v>0</v>
      </c>
      <c r="GZ286">
        <v>0</v>
      </c>
      <c r="HA286">
        <v>0</v>
      </c>
      <c r="HB286">
        <v>0</v>
      </c>
      <c r="HC286">
        <v>0</v>
      </c>
      <c r="HD286">
        <v>0</v>
      </c>
      <c r="HE286">
        <v>0</v>
      </c>
      <c r="HF286">
        <v>0</v>
      </c>
      <c r="HG286">
        <v>0</v>
      </c>
      <c r="HH286">
        <v>0</v>
      </c>
      <c r="HI286">
        <v>1.5599999999999999E-2</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1</v>
      </c>
      <c r="LJ286">
        <v>1</v>
      </c>
      <c r="LK286">
        <v>0</v>
      </c>
      <c r="LL286">
        <v>0</v>
      </c>
      <c r="LM286">
        <v>1</v>
      </c>
      <c r="LN286">
        <v>0.95</v>
      </c>
      <c r="LO286">
        <v>0</v>
      </c>
      <c r="LP286">
        <v>1</v>
      </c>
      <c r="LQ286">
        <v>0.78</v>
      </c>
      <c r="LR286">
        <v>0</v>
      </c>
      <c r="LS286">
        <v>3.169999999999995E-2</v>
      </c>
      <c r="LT286">
        <v>0</v>
      </c>
    </row>
    <row r="287" spans="1:332">
      <c r="A287" t="str">
        <v>CDM AMS II G</v>
      </c>
      <c r="B287" t="str">
        <v>AMS-II.G. Version 6</v>
      </c>
      <c r="C287">
        <v>10477</v>
      </c>
      <c r="D287" t="str">
        <v>PoA 10477-CPA2</v>
      </c>
      <c r="E287" t="str">
        <v>MR2: 01/09/2019 to 31/05/2020</v>
      </c>
      <c r="F287" t="str">
        <v>domestic 4G Batch 1</v>
      </c>
      <c r="G287">
        <v>13030</v>
      </c>
      <c r="H287" t="str">
        <v>firewood</v>
      </c>
      <c r="I287">
        <v>13030</v>
      </c>
      <c r="J287">
        <v>3.9761493747038756E-3</v>
      </c>
      <c r="K287">
        <v>0</v>
      </c>
      <c r="L287" t="str">
        <v>cdm_imp_firewood</v>
      </c>
      <c r="M287">
        <v>1</v>
      </c>
      <c r="N287" t="str">
        <v>Asia</v>
      </c>
      <c r="O287" t="str">
        <v>Viet Nam</v>
      </c>
      <c r="P287" t="str">
        <v>Hoa Binh Province</v>
      </c>
      <c r="Q287">
        <v>3.4</v>
      </c>
      <c r="R287">
        <v>0.82679999999999998</v>
      </c>
      <c r="S287">
        <v>0</v>
      </c>
      <c r="T287">
        <v>0.153</v>
      </c>
      <c r="U287">
        <v>11960</v>
      </c>
      <c r="V287">
        <v>0</v>
      </c>
      <c r="W287">
        <v>273.99998849999997</v>
      </c>
      <c r="X287">
        <v>0</v>
      </c>
      <c r="Y287">
        <v>3277039.8624599995</v>
      </c>
      <c r="Z287">
        <v>1</v>
      </c>
      <c r="AA287">
        <v>0</v>
      </c>
      <c r="AB287">
        <v>0</v>
      </c>
      <c r="AC287">
        <v>0</v>
      </c>
      <c r="AD287">
        <v>0</v>
      </c>
      <c r="AE287">
        <v>0</v>
      </c>
      <c r="AF287">
        <v>0</v>
      </c>
      <c r="AG287">
        <v>0</v>
      </c>
      <c r="AH287">
        <v>0</v>
      </c>
      <c r="AI287">
        <v>0</v>
      </c>
      <c r="AJ287">
        <v>0</v>
      </c>
      <c r="AK287">
        <v>0</v>
      </c>
      <c r="AL287">
        <v>0</v>
      </c>
      <c r="AM287">
        <v>0</v>
      </c>
      <c r="AN287">
        <v>5.8119658120000004</v>
      </c>
      <c r="AO287">
        <v>0</v>
      </c>
      <c r="AP287">
        <v>0</v>
      </c>
      <c r="AQ287">
        <v>0</v>
      </c>
      <c r="AR287">
        <v>0</v>
      </c>
      <c r="AS287">
        <v>0</v>
      </c>
      <c r="AT287">
        <v>0</v>
      </c>
      <c r="AU287">
        <v>0</v>
      </c>
      <c r="AV287">
        <v>0</v>
      </c>
      <c r="AW287">
        <v>0</v>
      </c>
      <c r="AX287">
        <v>0</v>
      </c>
      <c r="AY287">
        <v>0</v>
      </c>
      <c r="AZ287">
        <v>0</v>
      </c>
      <c r="BA287">
        <v>0</v>
      </c>
      <c r="BB287">
        <v>0</v>
      </c>
      <c r="BC287">
        <v>0</v>
      </c>
      <c r="BD287">
        <v>0.1</v>
      </c>
      <c r="BE287">
        <v>0</v>
      </c>
      <c r="BF287">
        <v>0</v>
      </c>
      <c r="BG287">
        <v>0</v>
      </c>
      <c r="BH287">
        <v>0</v>
      </c>
      <c r="BI287">
        <v>0</v>
      </c>
      <c r="BJ287">
        <v>0</v>
      </c>
      <c r="BK287">
        <v>0</v>
      </c>
      <c r="BL287">
        <v>0</v>
      </c>
      <c r="BM287">
        <v>0</v>
      </c>
      <c r="BN287">
        <v>0</v>
      </c>
      <c r="BO287">
        <v>0</v>
      </c>
      <c r="BP287">
        <v>0</v>
      </c>
      <c r="BQ287">
        <v>0</v>
      </c>
      <c r="BR287">
        <v>1.5599999999999999E-2</v>
      </c>
      <c r="BS287">
        <v>0</v>
      </c>
      <c r="BT287">
        <v>0</v>
      </c>
      <c r="BU287">
        <v>0</v>
      </c>
      <c r="BV287">
        <v>0</v>
      </c>
      <c r="BW287">
        <v>0</v>
      </c>
      <c r="BX287">
        <v>85.7</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1</v>
      </c>
      <c r="FS287">
        <v>0</v>
      </c>
      <c r="FT287">
        <v>0</v>
      </c>
      <c r="FU287">
        <v>0</v>
      </c>
      <c r="FV287">
        <v>0</v>
      </c>
      <c r="FW287">
        <v>0</v>
      </c>
      <c r="FX287">
        <v>0</v>
      </c>
      <c r="FY287">
        <v>2.9059829060000002</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0.29020000000000001</v>
      </c>
      <c r="GV287">
        <v>0</v>
      </c>
      <c r="GW287">
        <v>0</v>
      </c>
      <c r="GX287">
        <v>0</v>
      </c>
      <c r="GY287">
        <v>0</v>
      </c>
      <c r="GZ287">
        <v>0</v>
      </c>
      <c r="HA287">
        <v>0</v>
      </c>
      <c r="HB287">
        <v>0</v>
      </c>
      <c r="HC287">
        <v>0</v>
      </c>
      <c r="HD287">
        <v>0</v>
      </c>
      <c r="HE287">
        <v>0</v>
      </c>
      <c r="HF287">
        <v>0</v>
      </c>
      <c r="HG287">
        <v>0</v>
      </c>
      <c r="HH287">
        <v>0</v>
      </c>
      <c r="HI287">
        <v>1.5599999999999999E-2</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1</v>
      </c>
      <c r="LJ287">
        <v>1</v>
      </c>
      <c r="LK287">
        <v>0</v>
      </c>
      <c r="LL287">
        <v>0</v>
      </c>
      <c r="LM287">
        <v>1</v>
      </c>
      <c r="LN287">
        <v>0.95</v>
      </c>
      <c r="LO287">
        <v>0</v>
      </c>
      <c r="LP287">
        <v>1</v>
      </c>
      <c r="LQ287">
        <v>0.78</v>
      </c>
      <c r="LR287">
        <v>0</v>
      </c>
      <c r="LS287">
        <v>3.169999999999995E-2</v>
      </c>
      <c r="LT287">
        <v>0</v>
      </c>
    </row>
    <row r="288" spans="1:332">
      <c r="A288" t="str">
        <v>CDM AMS II G</v>
      </c>
      <c r="B288" t="str">
        <v>AMS-II.G. Version 6</v>
      </c>
      <c r="C288">
        <v>10477</v>
      </c>
      <c r="D288" t="str">
        <v>PoA 10477-CPA2</v>
      </c>
      <c r="E288" t="str">
        <v>MR2: 01/09/2019 to 31/05/2020</v>
      </c>
      <c r="F288" t="str">
        <v>domestic 4G Batch 2</v>
      </c>
      <c r="G288">
        <v>1866</v>
      </c>
      <c r="H288" t="str">
        <v>firewood</v>
      </c>
      <c r="I288">
        <v>1866</v>
      </c>
      <c r="J288">
        <v>3.975609611169037E-3</v>
      </c>
      <c r="K288">
        <v>0</v>
      </c>
      <c r="L288" t="str">
        <v>cdm_imp_firewood</v>
      </c>
      <c r="M288">
        <v>1</v>
      </c>
      <c r="N288" t="str">
        <v>Asia</v>
      </c>
      <c r="O288" t="str">
        <v>Viet Nam</v>
      </c>
      <c r="P288" t="str">
        <v>Hoa Binh Province</v>
      </c>
      <c r="Q288">
        <v>3.4</v>
      </c>
      <c r="R288">
        <v>0.82679999999999998</v>
      </c>
      <c r="S288">
        <v>0</v>
      </c>
      <c r="T288">
        <v>0.153</v>
      </c>
      <c r="U288">
        <v>1713</v>
      </c>
      <c r="V288">
        <v>0</v>
      </c>
      <c r="W288">
        <v>273.99998849999997</v>
      </c>
      <c r="X288">
        <v>0</v>
      </c>
      <c r="Y288">
        <v>469361.98030049994</v>
      </c>
      <c r="Z288">
        <v>1</v>
      </c>
      <c r="AA288">
        <v>0</v>
      </c>
      <c r="AB288">
        <v>0</v>
      </c>
      <c r="AC288">
        <v>0</v>
      </c>
      <c r="AD288">
        <v>0</v>
      </c>
      <c r="AE288">
        <v>0</v>
      </c>
      <c r="AF288">
        <v>0</v>
      </c>
      <c r="AG288">
        <v>0</v>
      </c>
      <c r="AH288">
        <v>0</v>
      </c>
      <c r="AI288">
        <v>0</v>
      </c>
      <c r="AJ288">
        <v>0</v>
      </c>
      <c r="AK288">
        <v>0</v>
      </c>
      <c r="AL288">
        <v>0</v>
      </c>
      <c r="AM288">
        <v>0</v>
      </c>
      <c r="AN288">
        <v>5.8119658120000004</v>
      </c>
      <c r="AO288">
        <v>0</v>
      </c>
      <c r="AP288">
        <v>0</v>
      </c>
      <c r="AQ288">
        <v>0</v>
      </c>
      <c r="AR288">
        <v>0</v>
      </c>
      <c r="AS288">
        <v>0</v>
      </c>
      <c r="AT288">
        <v>0</v>
      </c>
      <c r="AU288">
        <v>0</v>
      </c>
      <c r="AV288">
        <v>0</v>
      </c>
      <c r="AW288">
        <v>0</v>
      </c>
      <c r="AX288">
        <v>0</v>
      </c>
      <c r="AY288">
        <v>0</v>
      </c>
      <c r="AZ288">
        <v>0</v>
      </c>
      <c r="BA288">
        <v>0</v>
      </c>
      <c r="BB288">
        <v>0</v>
      </c>
      <c r="BC288">
        <v>0</v>
      </c>
      <c r="BD288">
        <v>0.1</v>
      </c>
      <c r="BE288">
        <v>0</v>
      </c>
      <c r="BF288">
        <v>0</v>
      </c>
      <c r="BG288">
        <v>0</v>
      </c>
      <c r="BH288">
        <v>0</v>
      </c>
      <c r="BI288">
        <v>0</v>
      </c>
      <c r="BJ288">
        <v>0</v>
      </c>
      <c r="BK288">
        <v>0</v>
      </c>
      <c r="BL288">
        <v>0</v>
      </c>
      <c r="BM288">
        <v>0</v>
      </c>
      <c r="BN288">
        <v>0</v>
      </c>
      <c r="BO288">
        <v>0</v>
      </c>
      <c r="BP288">
        <v>0</v>
      </c>
      <c r="BQ288">
        <v>0</v>
      </c>
      <c r="BR288">
        <v>1.5599999999999999E-2</v>
      </c>
      <c r="BS288">
        <v>0</v>
      </c>
      <c r="BT288">
        <v>0</v>
      </c>
      <c r="BU288">
        <v>0</v>
      </c>
      <c r="BV288">
        <v>0</v>
      </c>
      <c r="BW288">
        <v>0</v>
      </c>
      <c r="BX288">
        <v>85.7</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1</v>
      </c>
      <c r="FS288">
        <v>0</v>
      </c>
      <c r="FT288">
        <v>0</v>
      </c>
      <c r="FU288">
        <v>0</v>
      </c>
      <c r="FV288">
        <v>0</v>
      </c>
      <c r="FW288">
        <v>0</v>
      </c>
      <c r="FX288">
        <v>0</v>
      </c>
      <c r="FY288">
        <v>2.9059829060000002</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0.29020000000000001</v>
      </c>
      <c r="GV288">
        <v>0</v>
      </c>
      <c r="GW288">
        <v>0</v>
      </c>
      <c r="GX288">
        <v>0</v>
      </c>
      <c r="GY288">
        <v>0</v>
      </c>
      <c r="GZ288">
        <v>0</v>
      </c>
      <c r="HA288">
        <v>0</v>
      </c>
      <c r="HB288">
        <v>0</v>
      </c>
      <c r="HC288">
        <v>0</v>
      </c>
      <c r="HD288">
        <v>0</v>
      </c>
      <c r="HE288">
        <v>0</v>
      </c>
      <c r="HF288">
        <v>0</v>
      </c>
      <c r="HG288">
        <v>0</v>
      </c>
      <c r="HH288">
        <v>0</v>
      </c>
      <c r="HI288">
        <v>1.5599999999999999E-2</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1</v>
      </c>
      <c r="LK288">
        <v>0</v>
      </c>
      <c r="LL288">
        <v>0</v>
      </c>
      <c r="LM288">
        <v>1</v>
      </c>
      <c r="LN288">
        <v>0.95</v>
      </c>
      <c r="LO288">
        <v>0</v>
      </c>
      <c r="LP288">
        <v>1</v>
      </c>
      <c r="LQ288">
        <v>0.78</v>
      </c>
      <c r="LR288">
        <v>0</v>
      </c>
      <c r="LS288">
        <v>3.169999999999995E-2</v>
      </c>
      <c r="LT288">
        <v>0</v>
      </c>
    </row>
    <row r="289" spans="1:332">
      <c r="A289" t="str">
        <v>CDM AMS II G</v>
      </c>
      <c r="B289" t="str">
        <v>AMS-II.G. Version 6</v>
      </c>
      <c r="C289">
        <v>10477</v>
      </c>
      <c r="D289" t="str">
        <v>PoA 10477-CPA2</v>
      </c>
      <c r="E289" t="str">
        <v>MR2: 01/09/2019 to 31/05/2020</v>
      </c>
      <c r="F289" t="str">
        <v>domestic 4G Batch 3</v>
      </c>
      <c r="G289">
        <v>7234</v>
      </c>
      <c r="H289" t="str">
        <v>firewood</v>
      </c>
      <c r="I289">
        <v>7234</v>
      </c>
      <c r="J289">
        <v>3.9761236388712526E-3</v>
      </c>
      <c r="K289">
        <v>0</v>
      </c>
      <c r="L289" t="str">
        <v>cdm_imp_firewood</v>
      </c>
      <c r="M289">
        <v>1</v>
      </c>
      <c r="N289" t="str">
        <v>Asia</v>
      </c>
      <c r="O289" t="str">
        <v>Viet Nam</v>
      </c>
      <c r="P289" t="str">
        <v>Hoa Binh Province</v>
      </c>
      <c r="Q289">
        <v>3.4</v>
      </c>
      <c r="R289">
        <v>0.82679999999999998</v>
      </c>
      <c r="S289">
        <v>0</v>
      </c>
      <c r="T289">
        <v>0.153</v>
      </c>
      <c r="U289">
        <v>6640</v>
      </c>
      <c r="V289">
        <v>0</v>
      </c>
      <c r="W289">
        <v>273.99998849999997</v>
      </c>
      <c r="X289">
        <v>0</v>
      </c>
      <c r="Y289">
        <v>1819359.9236399997</v>
      </c>
      <c r="Z289">
        <v>1</v>
      </c>
      <c r="AA289">
        <v>0</v>
      </c>
      <c r="AB289">
        <v>0</v>
      </c>
      <c r="AC289">
        <v>0</v>
      </c>
      <c r="AD289">
        <v>0</v>
      </c>
      <c r="AE289">
        <v>0</v>
      </c>
      <c r="AF289">
        <v>0</v>
      </c>
      <c r="AG289">
        <v>0</v>
      </c>
      <c r="AH289">
        <v>0</v>
      </c>
      <c r="AI289">
        <v>0</v>
      </c>
      <c r="AJ289">
        <v>0</v>
      </c>
      <c r="AK289">
        <v>0</v>
      </c>
      <c r="AL289">
        <v>0</v>
      </c>
      <c r="AM289">
        <v>0</v>
      </c>
      <c r="AN289">
        <v>5.8119658120000004</v>
      </c>
      <c r="AO289">
        <v>0</v>
      </c>
      <c r="AP289">
        <v>0</v>
      </c>
      <c r="AQ289">
        <v>0</v>
      </c>
      <c r="AR289">
        <v>0</v>
      </c>
      <c r="AS289">
        <v>0</v>
      </c>
      <c r="AT289">
        <v>0</v>
      </c>
      <c r="AU289">
        <v>0</v>
      </c>
      <c r="AV289">
        <v>0</v>
      </c>
      <c r="AW289">
        <v>0</v>
      </c>
      <c r="AX289">
        <v>0</v>
      </c>
      <c r="AY289">
        <v>0</v>
      </c>
      <c r="AZ289">
        <v>0</v>
      </c>
      <c r="BA289">
        <v>0</v>
      </c>
      <c r="BB289">
        <v>0</v>
      </c>
      <c r="BC289">
        <v>0</v>
      </c>
      <c r="BD289">
        <v>0.1</v>
      </c>
      <c r="BE289">
        <v>0</v>
      </c>
      <c r="BF289">
        <v>0</v>
      </c>
      <c r="BG289">
        <v>0</v>
      </c>
      <c r="BH289">
        <v>0</v>
      </c>
      <c r="BI289">
        <v>0</v>
      </c>
      <c r="BJ289">
        <v>0</v>
      </c>
      <c r="BK289">
        <v>0</v>
      </c>
      <c r="BL289">
        <v>0</v>
      </c>
      <c r="BM289">
        <v>0</v>
      </c>
      <c r="BN289">
        <v>0</v>
      </c>
      <c r="BO289">
        <v>0</v>
      </c>
      <c r="BP289">
        <v>0</v>
      </c>
      <c r="BQ289">
        <v>0</v>
      </c>
      <c r="BR289">
        <v>1.5599999999999999E-2</v>
      </c>
      <c r="BS289">
        <v>0</v>
      </c>
      <c r="BT289">
        <v>0</v>
      </c>
      <c r="BU289">
        <v>0</v>
      </c>
      <c r="BV289">
        <v>0</v>
      </c>
      <c r="BW289">
        <v>0</v>
      </c>
      <c r="BX289">
        <v>85.7</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1</v>
      </c>
      <c r="FS289">
        <v>0</v>
      </c>
      <c r="FT289">
        <v>0</v>
      </c>
      <c r="FU289">
        <v>0</v>
      </c>
      <c r="FV289">
        <v>0</v>
      </c>
      <c r="FW289">
        <v>0</v>
      </c>
      <c r="FX289">
        <v>0</v>
      </c>
      <c r="FY289">
        <v>2.9059829060000002</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0.29020000000000001</v>
      </c>
      <c r="GV289">
        <v>0</v>
      </c>
      <c r="GW289">
        <v>0</v>
      </c>
      <c r="GX289">
        <v>0</v>
      </c>
      <c r="GY289">
        <v>0</v>
      </c>
      <c r="GZ289">
        <v>0</v>
      </c>
      <c r="HA289">
        <v>0</v>
      </c>
      <c r="HB289">
        <v>0</v>
      </c>
      <c r="HC289">
        <v>0</v>
      </c>
      <c r="HD289">
        <v>0</v>
      </c>
      <c r="HE289">
        <v>0</v>
      </c>
      <c r="HF289">
        <v>0</v>
      </c>
      <c r="HG289">
        <v>0</v>
      </c>
      <c r="HH289">
        <v>0</v>
      </c>
      <c r="HI289">
        <v>1.5599999999999999E-2</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1</v>
      </c>
      <c r="LJ289">
        <v>1</v>
      </c>
      <c r="LK289">
        <v>0</v>
      </c>
      <c r="LL289">
        <v>0</v>
      </c>
      <c r="LM289">
        <v>1</v>
      </c>
      <c r="LN289">
        <v>0.95</v>
      </c>
      <c r="LO289">
        <v>0</v>
      </c>
      <c r="LP289">
        <v>1</v>
      </c>
      <c r="LQ289">
        <v>0.78</v>
      </c>
      <c r="LR289">
        <v>0</v>
      </c>
      <c r="LS289">
        <v>3.169999999999995E-2</v>
      </c>
      <c r="LT289">
        <v>0</v>
      </c>
    </row>
    <row r="290" spans="1:332">
      <c r="A290" t="str">
        <v>CDM AMS II G</v>
      </c>
      <c r="B290" t="str">
        <v>AMS-II.G. Version 6</v>
      </c>
      <c r="C290">
        <v>10477</v>
      </c>
      <c r="D290" t="str">
        <v>PoA 10477-CPA2</v>
      </c>
      <c r="E290" t="str">
        <v>MR2: 01/09/2019 to 31/05/2020</v>
      </c>
      <c r="F290" t="str">
        <v>domestic 4G Batch 4</v>
      </c>
      <c r="G290">
        <v>9629</v>
      </c>
      <c r="H290" t="str">
        <v>firewood</v>
      </c>
      <c r="I290">
        <v>9629</v>
      </c>
      <c r="J290">
        <v>3.9760504165541454E-3</v>
      </c>
      <c r="K290">
        <v>0</v>
      </c>
      <c r="L290" t="str">
        <v>cdm_imp_firewood</v>
      </c>
      <c r="M290">
        <v>1</v>
      </c>
      <c r="N290" t="str">
        <v>Asia</v>
      </c>
      <c r="O290" t="str">
        <v>Viet Nam</v>
      </c>
      <c r="P290" t="str">
        <v>Hoa Binh Province</v>
      </c>
      <c r="Q290">
        <v>3.4</v>
      </c>
      <c r="R290">
        <v>0.82679999999999998</v>
      </c>
      <c r="S290">
        <v>0</v>
      </c>
      <c r="T290">
        <v>0.153</v>
      </c>
      <c r="U290">
        <v>9687</v>
      </c>
      <c r="V290">
        <v>0</v>
      </c>
      <c r="W290">
        <v>249.99999750000001</v>
      </c>
      <c r="X290">
        <v>0</v>
      </c>
      <c r="Y290">
        <v>2421749.9757825001</v>
      </c>
      <c r="Z290">
        <v>1</v>
      </c>
      <c r="AA290">
        <v>0</v>
      </c>
      <c r="AB290">
        <v>0</v>
      </c>
      <c r="AC290">
        <v>0</v>
      </c>
      <c r="AD290">
        <v>0</v>
      </c>
      <c r="AE290">
        <v>0</v>
      </c>
      <c r="AF290">
        <v>0</v>
      </c>
      <c r="AG290">
        <v>0</v>
      </c>
      <c r="AH290">
        <v>0</v>
      </c>
      <c r="AI290">
        <v>0</v>
      </c>
      <c r="AJ290">
        <v>0</v>
      </c>
      <c r="AK290">
        <v>0</v>
      </c>
      <c r="AL290">
        <v>0</v>
      </c>
      <c r="AM290">
        <v>0</v>
      </c>
      <c r="AN290">
        <v>5.8119658120000004</v>
      </c>
      <c r="AO290">
        <v>0</v>
      </c>
      <c r="AP290">
        <v>0</v>
      </c>
      <c r="AQ290">
        <v>0</v>
      </c>
      <c r="AR290">
        <v>0</v>
      </c>
      <c r="AS290">
        <v>0</v>
      </c>
      <c r="AT290">
        <v>0</v>
      </c>
      <c r="AU290">
        <v>0</v>
      </c>
      <c r="AV290">
        <v>0</v>
      </c>
      <c r="AW290">
        <v>0</v>
      </c>
      <c r="AX290">
        <v>0</v>
      </c>
      <c r="AY290">
        <v>0</v>
      </c>
      <c r="AZ290">
        <v>0</v>
      </c>
      <c r="BA290">
        <v>0</v>
      </c>
      <c r="BB290">
        <v>0</v>
      </c>
      <c r="BC290">
        <v>0</v>
      </c>
      <c r="BD290">
        <v>0.1</v>
      </c>
      <c r="BE290">
        <v>0</v>
      </c>
      <c r="BF290">
        <v>0</v>
      </c>
      <c r="BG290">
        <v>0</v>
      </c>
      <c r="BH290">
        <v>0</v>
      </c>
      <c r="BI290">
        <v>0</v>
      </c>
      <c r="BJ290">
        <v>0</v>
      </c>
      <c r="BK290">
        <v>0</v>
      </c>
      <c r="BL290">
        <v>0</v>
      </c>
      <c r="BM290">
        <v>0</v>
      </c>
      <c r="BN290">
        <v>0</v>
      </c>
      <c r="BO290">
        <v>0</v>
      </c>
      <c r="BP290">
        <v>0</v>
      </c>
      <c r="BQ290">
        <v>0</v>
      </c>
      <c r="BR290">
        <v>1.5599999999999999E-2</v>
      </c>
      <c r="BS290">
        <v>0</v>
      </c>
      <c r="BT290">
        <v>0</v>
      </c>
      <c r="BU290">
        <v>0</v>
      </c>
      <c r="BV290">
        <v>0</v>
      </c>
      <c r="BW290">
        <v>0</v>
      </c>
      <c r="BX290">
        <v>85.7</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1</v>
      </c>
      <c r="FS290">
        <v>0</v>
      </c>
      <c r="FT290">
        <v>0</v>
      </c>
      <c r="FU290">
        <v>0</v>
      </c>
      <c r="FV290">
        <v>0</v>
      </c>
      <c r="FW290">
        <v>0</v>
      </c>
      <c r="FX290">
        <v>0</v>
      </c>
      <c r="FY290">
        <v>2.9059829060000002</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0.29020000000000001</v>
      </c>
      <c r="GV290">
        <v>0</v>
      </c>
      <c r="GW290">
        <v>0</v>
      </c>
      <c r="GX290">
        <v>0</v>
      </c>
      <c r="GY290">
        <v>0</v>
      </c>
      <c r="GZ290">
        <v>0</v>
      </c>
      <c r="HA290">
        <v>0</v>
      </c>
      <c r="HB290">
        <v>0</v>
      </c>
      <c r="HC290">
        <v>0</v>
      </c>
      <c r="HD290">
        <v>0</v>
      </c>
      <c r="HE290">
        <v>0</v>
      </c>
      <c r="HF290">
        <v>0</v>
      </c>
      <c r="HG290">
        <v>0</v>
      </c>
      <c r="HH290">
        <v>0</v>
      </c>
      <c r="HI290">
        <v>1.5599999999999999E-2</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1</v>
      </c>
      <c r="LJ290">
        <v>1</v>
      </c>
      <c r="LK290">
        <v>0</v>
      </c>
      <c r="LL290">
        <v>0</v>
      </c>
      <c r="LM290">
        <v>1</v>
      </c>
      <c r="LN290">
        <v>0.95</v>
      </c>
      <c r="LO290">
        <v>0</v>
      </c>
      <c r="LP290">
        <v>1</v>
      </c>
      <c r="LQ290">
        <v>0.78</v>
      </c>
      <c r="LR290">
        <v>0</v>
      </c>
      <c r="LS290">
        <v>3.169999999999995E-2</v>
      </c>
      <c r="LT290">
        <v>0</v>
      </c>
    </row>
    <row r="291" spans="1:332">
      <c r="A291" t="str">
        <v>CDM AMS II G</v>
      </c>
      <c r="B291" t="str">
        <v>AMS-II.G. Version 6</v>
      </c>
      <c r="C291">
        <v>10477</v>
      </c>
      <c r="D291" t="str">
        <v>PoA 10477-CPA3</v>
      </c>
      <c r="E291" t="str">
        <v>MR2: 01/09/2019 to 31/05/2020</v>
      </c>
      <c r="F291" t="str">
        <v>domestic 4G Batch 4</v>
      </c>
      <c r="G291">
        <v>19181</v>
      </c>
      <c r="H291" t="str">
        <v>firewood</v>
      </c>
      <c r="I291">
        <v>19181</v>
      </c>
      <c r="J291">
        <v>4.3158846848981936E-3</v>
      </c>
      <c r="K291">
        <v>0</v>
      </c>
      <c r="L291" t="str">
        <v>cdm_imp_firewood</v>
      </c>
      <c r="M291">
        <v>1</v>
      </c>
      <c r="N291" t="str">
        <v>Asia</v>
      </c>
      <c r="O291" t="str">
        <v>Viet Nam</v>
      </c>
      <c r="P291" t="str">
        <v>Phu Tho
Province</v>
      </c>
      <c r="Q291">
        <v>3.4</v>
      </c>
      <c r="R291">
        <v>0.83530000000000004</v>
      </c>
      <c r="S291">
        <v>0</v>
      </c>
      <c r="T291">
        <v>0.17699999999999999</v>
      </c>
      <c r="U291">
        <v>16220</v>
      </c>
      <c r="V291">
        <v>0</v>
      </c>
      <c r="W291">
        <v>274.00000017999997</v>
      </c>
      <c r="X291">
        <v>0</v>
      </c>
      <c r="Y291">
        <v>4444280.0029195994</v>
      </c>
      <c r="Z291">
        <v>1</v>
      </c>
      <c r="AA291">
        <v>0</v>
      </c>
      <c r="AB291">
        <v>0</v>
      </c>
      <c r="AC291">
        <v>0</v>
      </c>
      <c r="AD291">
        <v>0</v>
      </c>
      <c r="AE291">
        <v>0</v>
      </c>
      <c r="AF291">
        <v>0</v>
      </c>
      <c r="AG291">
        <v>0</v>
      </c>
      <c r="AH291">
        <v>0</v>
      </c>
      <c r="AI291">
        <v>0</v>
      </c>
      <c r="AJ291">
        <v>0</v>
      </c>
      <c r="AK291">
        <v>0</v>
      </c>
      <c r="AL291">
        <v>0</v>
      </c>
      <c r="AM291">
        <v>0</v>
      </c>
      <c r="AN291">
        <v>5.8119658120000004</v>
      </c>
      <c r="AO291">
        <v>0</v>
      </c>
      <c r="AP291">
        <v>0</v>
      </c>
      <c r="AQ291">
        <v>0</v>
      </c>
      <c r="AR291">
        <v>0</v>
      </c>
      <c r="AS291">
        <v>0</v>
      </c>
      <c r="AT291">
        <v>0</v>
      </c>
      <c r="AU291">
        <v>0</v>
      </c>
      <c r="AV291">
        <v>0</v>
      </c>
      <c r="AW291">
        <v>0</v>
      </c>
      <c r="AX291">
        <v>0</v>
      </c>
      <c r="AY291">
        <v>0</v>
      </c>
      <c r="AZ291">
        <v>0</v>
      </c>
      <c r="BA291">
        <v>0</v>
      </c>
      <c r="BB291">
        <v>0</v>
      </c>
      <c r="BC291">
        <v>0</v>
      </c>
      <c r="BD291">
        <v>0.1</v>
      </c>
      <c r="BE291">
        <v>0</v>
      </c>
      <c r="BF291">
        <v>0</v>
      </c>
      <c r="BG291">
        <v>0</v>
      </c>
      <c r="BH291">
        <v>0</v>
      </c>
      <c r="BI291">
        <v>0</v>
      </c>
      <c r="BJ291">
        <v>0</v>
      </c>
      <c r="BK291">
        <v>0</v>
      </c>
      <c r="BL291">
        <v>0</v>
      </c>
      <c r="BM291">
        <v>0</v>
      </c>
      <c r="BN291">
        <v>0</v>
      </c>
      <c r="BO291">
        <v>0</v>
      </c>
      <c r="BP291">
        <v>0</v>
      </c>
      <c r="BQ291">
        <v>0</v>
      </c>
      <c r="BR291">
        <v>1.5599999999999999E-2</v>
      </c>
      <c r="BS291">
        <v>0</v>
      </c>
      <c r="BT291">
        <v>0</v>
      </c>
      <c r="BU291">
        <v>0</v>
      </c>
      <c r="BV291">
        <v>0</v>
      </c>
      <c r="BW291">
        <v>0</v>
      </c>
      <c r="BX291">
        <v>85.7</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1</v>
      </c>
      <c r="FS291">
        <v>0</v>
      </c>
      <c r="FT291">
        <v>0</v>
      </c>
      <c r="FU291">
        <v>0</v>
      </c>
      <c r="FV291">
        <v>0</v>
      </c>
      <c r="FW291">
        <v>0</v>
      </c>
      <c r="FX291">
        <v>0</v>
      </c>
      <c r="FY291">
        <v>2.9059829060000002</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0.29020000000000001</v>
      </c>
      <c r="GV291">
        <v>0</v>
      </c>
      <c r="GW291">
        <v>0</v>
      </c>
      <c r="GX291">
        <v>0</v>
      </c>
      <c r="GY291">
        <v>0</v>
      </c>
      <c r="GZ291">
        <v>0</v>
      </c>
      <c r="HA291">
        <v>0</v>
      </c>
      <c r="HB291">
        <v>0</v>
      </c>
      <c r="HC291">
        <v>0</v>
      </c>
      <c r="HD291">
        <v>0</v>
      </c>
      <c r="HE291">
        <v>0</v>
      </c>
      <c r="HF291">
        <v>0</v>
      </c>
      <c r="HG291">
        <v>0</v>
      </c>
      <c r="HH291">
        <v>0</v>
      </c>
      <c r="HI291">
        <v>1.5599999999999999E-2</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1</v>
      </c>
      <c r="LJ291">
        <v>1</v>
      </c>
      <c r="LK291">
        <v>0</v>
      </c>
      <c r="LL291">
        <v>0</v>
      </c>
      <c r="LM291">
        <v>1</v>
      </c>
      <c r="LN291">
        <v>0.95</v>
      </c>
      <c r="LO291">
        <v>0</v>
      </c>
      <c r="LP291">
        <v>1</v>
      </c>
      <c r="LQ291">
        <v>0.78</v>
      </c>
      <c r="LR291">
        <v>0</v>
      </c>
      <c r="LS291">
        <v>3.169999999999995E-2</v>
      </c>
      <c r="LT291">
        <v>0</v>
      </c>
    </row>
    <row r="292" spans="1:332">
      <c r="A292" t="str">
        <v>CDM AMS II G</v>
      </c>
      <c r="B292" t="str">
        <v>AMS-II.G. Version 6</v>
      </c>
      <c r="C292">
        <v>10477</v>
      </c>
      <c r="D292" t="str">
        <v>PoA 10477-CPA3</v>
      </c>
      <c r="E292" t="str">
        <v>MR2: 01/09/2019 to 31/05/2020</v>
      </c>
      <c r="F292" t="str">
        <v>domestic 4G Batch 1</v>
      </c>
      <c r="G292">
        <v>1218</v>
      </c>
      <c r="H292" t="str">
        <v>firewood</v>
      </c>
      <c r="I292">
        <v>1218</v>
      </c>
      <c r="J292">
        <v>4.315782011196422E-3</v>
      </c>
      <c r="K292">
        <v>0</v>
      </c>
      <c r="L292" t="str">
        <v>cdm_imp_firewood</v>
      </c>
      <c r="M292">
        <v>1</v>
      </c>
      <c r="N292" t="str">
        <v>Asia</v>
      </c>
      <c r="O292" t="str">
        <v>Viet Nam</v>
      </c>
      <c r="P292" t="str">
        <v>Phu Tho
Province</v>
      </c>
      <c r="Q292">
        <v>3.4</v>
      </c>
      <c r="R292">
        <v>0.83530000000000004</v>
      </c>
      <c r="S292">
        <v>0</v>
      </c>
      <c r="T292">
        <v>0.17699999999999999</v>
      </c>
      <c r="U292">
        <v>1030</v>
      </c>
      <c r="V292">
        <v>0</v>
      </c>
      <c r="W292">
        <v>274.00000017999997</v>
      </c>
      <c r="X292">
        <v>0</v>
      </c>
      <c r="Y292">
        <v>282220.00018539996</v>
      </c>
      <c r="Z292">
        <v>1</v>
      </c>
      <c r="AA292">
        <v>0</v>
      </c>
      <c r="AB292">
        <v>0</v>
      </c>
      <c r="AC292">
        <v>0</v>
      </c>
      <c r="AD292">
        <v>0</v>
      </c>
      <c r="AE292">
        <v>0</v>
      </c>
      <c r="AF292">
        <v>0</v>
      </c>
      <c r="AG292">
        <v>0</v>
      </c>
      <c r="AH292">
        <v>0</v>
      </c>
      <c r="AI292">
        <v>0</v>
      </c>
      <c r="AJ292">
        <v>0</v>
      </c>
      <c r="AK292">
        <v>0</v>
      </c>
      <c r="AL292">
        <v>0</v>
      </c>
      <c r="AM292">
        <v>0</v>
      </c>
      <c r="AN292">
        <v>5.8119658120000004</v>
      </c>
      <c r="AO292">
        <v>0</v>
      </c>
      <c r="AP292">
        <v>0</v>
      </c>
      <c r="AQ292">
        <v>0</v>
      </c>
      <c r="AR292">
        <v>0</v>
      </c>
      <c r="AS292">
        <v>0</v>
      </c>
      <c r="AT292">
        <v>0</v>
      </c>
      <c r="AU292">
        <v>0</v>
      </c>
      <c r="AV292">
        <v>0</v>
      </c>
      <c r="AW292">
        <v>0</v>
      </c>
      <c r="AX292">
        <v>0</v>
      </c>
      <c r="AY292">
        <v>0</v>
      </c>
      <c r="AZ292">
        <v>0</v>
      </c>
      <c r="BA292">
        <v>0</v>
      </c>
      <c r="BB292">
        <v>0</v>
      </c>
      <c r="BC292">
        <v>0</v>
      </c>
      <c r="BD292">
        <v>0.1</v>
      </c>
      <c r="BE292">
        <v>0</v>
      </c>
      <c r="BF292">
        <v>0</v>
      </c>
      <c r="BG292">
        <v>0</v>
      </c>
      <c r="BH292">
        <v>0</v>
      </c>
      <c r="BI292">
        <v>0</v>
      </c>
      <c r="BJ292">
        <v>0</v>
      </c>
      <c r="BK292">
        <v>0</v>
      </c>
      <c r="BL292">
        <v>0</v>
      </c>
      <c r="BM292">
        <v>0</v>
      </c>
      <c r="BN292">
        <v>0</v>
      </c>
      <c r="BO292">
        <v>0</v>
      </c>
      <c r="BP292">
        <v>0</v>
      </c>
      <c r="BQ292">
        <v>0</v>
      </c>
      <c r="BR292">
        <v>1.5599999999999999E-2</v>
      </c>
      <c r="BS292">
        <v>0</v>
      </c>
      <c r="BT292">
        <v>0</v>
      </c>
      <c r="BU292">
        <v>0</v>
      </c>
      <c r="BV292">
        <v>0</v>
      </c>
      <c r="BW292">
        <v>0</v>
      </c>
      <c r="BX292">
        <v>85.7</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1</v>
      </c>
      <c r="FS292">
        <v>0</v>
      </c>
      <c r="FT292">
        <v>0</v>
      </c>
      <c r="FU292">
        <v>0</v>
      </c>
      <c r="FV292">
        <v>0</v>
      </c>
      <c r="FW292">
        <v>0</v>
      </c>
      <c r="FX292">
        <v>0</v>
      </c>
      <c r="FY292">
        <v>2.9059829060000002</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0.29020000000000001</v>
      </c>
      <c r="GV292">
        <v>0</v>
      </c>
      <c r="GW292">
        <v>0</v>
      </c>
      <c r="GX292">
        <v>0</v>
      </c>
      <c r="GY292">
        <v>0</v>
      </c>
      <c r="GZ292">
        <v>0</v>
      </c>
      <c r="HA292">
        <v>0</v>
      </c>
      <c r="HB292">
        <v>0</v>
      </c>
      <c r="HC292">
        <v>0</v>
      </c>
      <c r="HD292">
        <v>0</v>
      </c>
      <c r="HE292">
        <v>0</v>
      </c>
      <c r="HF292">
        <v>0</v>
      </c>
      <c r="HG292">
        <v>0</v>
      </c>
      <c r="HH292">
        <v>0</v>
      </c>
      <c r="HI292">
        <v>1.5599999999999999E-2</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1</v>
      </c>
      <c r="LJ292">
        <v>1</v>
      </c>
      <c r="LK292">
        <v>0</v>
      </c>
      <c r="LL292">
        <v>0</v>
      </c>
      <c r="LM292">
        <v>1</v>
      </c>
      <c r="LN292">
        <v>0.95</v>
      </c>
      <c r="LO292">
        <v>0</v>
      </c>
      <c r="LP292">
        <v>1</v>
      </c>
      <c r="LQ292">
        <v>0.78</v>
      </c>
      <c r="LR292">
        <v>0</v>
      </c>
      <c r="LS292">
        <v>3.169999999999995E-2</v>
      </c>
      <c r="LT292">
        <v>0</v>
      </c>
    </row>
    <row r="293" spans="1:332">
      <c r="A293" t="str">
        <v>CDM AMS II G</v>
      </c>
      <c r="B293" t="str">
        <v>AMS-II.G. Version 6</v>
      </c>
      <c r="C293">
        <v>10477</v>
      </c>
      <c r="D293" t="str">
        <v>PoA 10477-CPA3</v>
      </c>
      <c r="E293" t="str">
        <v>MR2: 01/09/2019 to 31/05/2020</v>
      </c>
      <c r="F293" t="str">
        <v>domestic 4G Batch 2</v>
      </c>
      <c r="G293">
        <v>7934</v>
      </c>
      <c r="H293" t="str">
        <v>firewood</v>
      </c>
      <c r="I293">
        <v>7934</v>
      </c>
      <c r="J293">
        <v>4.3153806796631484E-3</v>
      </c>
      <c r="K293">
        <v>0</v>
      </c>
      <c r="L293" t="str">
        <v>cdm_imp_firewood</v>
      </c>
      <c r="M293">
        <v>1</v>
      </c>
      <c r="N293" t="str">
        <v>Asia</v>
      </c>
      <c r="O293" t="str">
        <v>Viet Nam</v>
      </c>
      <c r="P293" t="str">
        <v>Phu Tho
Province</v>
      </c>
      <c r="Q293">
        <v>3.4</v>
      </c>
      <c r="R293">
        <v>0.83530000000000004</v>
      </c>
      <c r="S293">
        <v>0</v>
      </c>
      <c r="T293">
        <v>0.17699999999999999</v>
      </c>
      <c r="U293">
        <v>6710</v>
      </c>
      <c r="V293">
        <v>0</v>
      </c>
      <c r="W293">
        <v>274.00000017999997</v>
      </c>
      <c r="X293">
        <v>0</v>
      </c>
      <c r="Y293">
        <v>1838540.0012077999</v>
      </c>
      <c r="Z293">
        <v>1</v>
      </c>
      <c r="AA293">
        <v>0</v>
      </c>
      <c r="AB293">
        <v>0</v>
      </c>
      <c r="AC293">
        <v>0</v>
      </c>
      <c r="AD293">
        <v>0</v>
      </c>
      <c r="AE293">
        <v>0</v>
      </c>
      <c r="AF293">
        <v>0</v>
      </c>
      <c r="AG293">
        <v>0</v>
      </c>
      <c r="AH293">
        <v>0</v>
      </c>
      <c r="AI293">
        <v>0</v>
      </c>
      <c r="AJ293">
        <v>0</v>
      </c>
      <c r="AK293">
        <v>0</v>
      </c>
      <c r="AL293">
        <v>0</v>
      </c>
      <c r="AM293">
        <v>0</v>
      </c>
      <c r="AN293">
        <v>5.8119658120000004</v>
      </c>
      <c r="AO293">
        <v>0</v>
      </c>
      <c r="AP293">
        <v>0</v>
      </c>
      <c r="AQ293">
        <v>0</v>
      </c>
      <c r="AR293">
        <v>0</v>
      </c>
      <c r="AS293">
        <v>0</v>
      </c>
      <c r="AT293">
        <v>0</v>
      </c>
      <c r="AU293">
        <v>0</v>
      </c>
      <c r="AV293">
        <v>0</v>
      </c>
      <c r="AW293">
        <v>0</v>
      </c>
      <c r="AX293">
        <v>0</v>
      </c>
      <c r="AY293">
        <v>0</v>
      </c>
      <c r="AZ293">
        <v>0</v>
      </c>
      <c r="BA293">
        <v>0</v>
      </c>
      <c r="BB293">
        <v>0</v>
      </c>
      <c r="BC293">
        <v>0</v>
      </c>
      <c r="BD293">
        <v>0.1</v>
      </c>
      <c r="BE293">
        <v>0</v>
      </c>
      <c r="BF293">
        <v>0</v>
      </c>
      <c r="BG293">
        <v>0</v>
      </c>
      <c r="BH293">
        <v>0</v>
      </c>
      <c r="BI293">
        <v>0</v>
      </c>
      <c r="BJ293">
        <v>0</v>
      </c>
      <c r="BK293">
        <v>0</v>
      </c>
      <c r="BL293">
        <v>0</v>
      </c>
      <c r="BM293">
        <v>0</v>
      </c>
      <c r="BN293">
        <v>0</v>
      </c>
      <c r="BO293">
        <v>0</v>
      </c>
      <c r="BP293">
        <v>0</v>
      </c>
      <c r="BQ293">
        <v>0</v>
      </c>
      <c r="BR293">
        <v>1.5599999999999999E-2</v>
      </c>
      <c r="BS293">
        <v>0</v>
      </c>
      <c r="BT293">
        <v>0</v>
      </c>
      <c r="BU293">
        <v>0</v>
      </c>
      <c r="BV293">
        <v>0</v>
      </c>
      <c r="BW293">
        <v>0</v>
      </c>
      <c r="BX293">
        <v>85.7</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1</v>
      </c>
      <c r="FS293">
        <v>0</v>
      </c>
      <c r="FT293">
        <v>0</v>
      </c>
      <c r="FU293">
        <v>0</v>
      </c>
      <c r="FV293">
        <v>0</v>
      </c>
      <c r="FW293">
        <v>0</v>
      </c>
      <c r="FX293">
        <v>0</v>
      </c>
      <c r="FY293">
        <v>2.9059829060000002</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0.29020000000000001</v>
      </c>
      <c r="GV293">
        <v>0</v>
      </c>
      <c r="GW293">
        <v>0</v>
      </c>
      <c r="GX293">
        <v>0</v>
      </c>
      <c r="GY293">
        <v>0</v>
      </c>
      <c r="GZ293">
        <v>0</v>
      </c>
      <c r="HA293">
        <v>0</v>
      </c>
      <c r="HB293">
        <v>0</v>
      </c>
      <c r="HC293">
        <v>0</v>
      </c>
      <c r="HD293">
        <v>0</v>
      </c>
      <c r="HE293">
        <v>0</v>
      </c>
      <c r="HF293">
        <v>0</v>
      </c>
      <c r="HG293">
        <v>0</v>
      </c>
      <c r="HH293">
        <v>0</v>
      </c>
      <c r="HI293">
        <v>1.5599999999999999E-2</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1</v>
      </c>
      <c r="LJ293">
        <v>1</v>
      </c>
      <c r="LK293">
        <v>0</v>
      </c>
      <c r="LL293">
        <v>0</v>
      </c>
      <c r="LM293">
        <v>1</v>
      </c>
      <c r="LN293">
        <v>0.95</v>
      </c>
      <c r="LO293">
        <v>0</v>
      </c>
      <c r="LP293">
        <v>1</v>
      </c>
      <c r="LQ293">
        <v>0.78</v>
      </c>
      <c r="LR293">
        <v>0</v>
      </c>
      <c r="LS293">
        <v>3.169999999999995E-2</v>
      </c>
      <c r="LT293">
        <v>0</v>
      </c>
    </row>
    <row r="294" spans="1:332">
      <c r="A294" t="str">
        <v>CDM AMS II G</v>
      </c>
      <c r="B294" t="str">
        <v>AMS-II.G. Version 6</v>
      </c>
      <c r="C294">
        <v>10477</v>
      </c>
      <c r="D294" t="str">
        <v>PoA 10477-CPA3</v>
      </c>
      <c r="E294" t="str">
        <v>MR2: 01/09/2019 to 31/05/2020</v>
      </c>
      <c r="F294" t="str">
        <v>domestic 4G Batch 3</v>
      </c>
      <c r="G294">
        <v>4690</v>
      </c>
      <c r="H294" t="str">
        <v>firewood</v>
      </c>
      <c r="I294">
        <v>4690</v>
      </c>
      <c r="J294">
        <v>4.3155802590762607E-3</v>
      </c>
      <c r="K294">
        <v>0</v>
      </c>
      <c r="L294" t="str">
        <v>cdm_imp_firewood</v>
      </c>
      <c r="M294">
        <v>1</v>
      </c>
      <c r="N294" t="str">
        <v>Asia</v>
      </c>
      <c r="O294" t="str">
        <v>Viet Nam</v>
      </c>
      <c r="P294" t="str">
        <v>Phu Tho
Province</v>
      </c>
      <c r="Q294">
        <v>3.4</v>
      </c>
      <c r="R294">
        <v>0.83530000000000004</v>
      </c>
      <c r="S294">
        <v>0</v>
      </c>
      <c r="T294">
        <v>0.17699999999999999</v>
      </c>
      <c r="U294">
        <v>4040</v>
      </c>
      <c r="V294">
        <v>0</v>
      </c>
      <c r="W294">
        <v>268.99999986500001</v>
      </c>
      <c r="X294">
        <v>0</v>
      </c>
      <c r="Y294">
        <v>1086759.9994546</v>
      </c>
      <c r="Z294">
        <v>1</v>
      </c>
      <c r="AA294">
        <v>0</v>
      </c>
      <c r="AB294">
        <v>0</v>
      </c>
      <c r="AC294">
        <v>0</v>
      </c>
      <c r="AD294">
        <v>0</v>
      </c>
      <c r="AE294">
        <v>0</v>
      </c>
      <c r="AF294">
        <v>0</v>
      </c>
      <c r="AG294">
        <v>0</v>
      </c>
      <c r="AH294">
        <v>0</v>
      </c>
      <c r="AI294">
        <v>0</v>
      </c>
      <c r="AJ294">
        <v>0</v>
      </c>
      <c r="AK294">
        <v>0</v>
      </c>
      <c r="AL294">
        <v>0</v>
      </c>
      <c r="AM294">
        <v>0</v>
      </c>
      <c r="AN294">
        <v>5.8119658120000004</v>
      </c>
      <c r="AO294">
        <v>0</v>
      </c>
      <c r="AP294">
        <v>0</v>
      </c>
      <c r="AQ294">
        <v>0</v>
      </c>
      <c r="AR294">
        <v>0</v>
      </c>
      <c r="AS294">
        <v>0</v>
      </c>
      <c r="AT294">
        <v>0</v>
      </c>
      <c r="AU294">
        <v>0</v>
      </c>
      <c r="AV294">
        <v>0</v>
      </c>
      <c r="AW294">
        <v>0</v>
      </c>
      <c r="AX294">
        <v>0</v>
      </c>
      <c r="AY294">
        <v>0</v>
      </c>
      <c r="AZ294">
        <v>0</v>
      </c>
      <c r="BA294">
        <v>0</v>
      </c>
      <c r="BB294">
        <v>0</v>
      </c>
      <c r="BC294">
        <v>0</v>
      </c>
      <c r="BD294">
        <v>0.1</v>
      </c>
      <c r="BE294">
        <v>0</v>
      </c>
      <c r="BF294">
        <v>0</v>
      </c>
      <c r="BG294">
        <v>0</v>
      </c>
      <c r="BH294">
        <v>0</v>
      </c>
      <c r="BI294">
        <v>0</v>
      </c>
      <c r="BJ294">
        <v>0</v>
      </c>
      <c r="BK294">
        <v>0</v>
      </c>
      <c r="BL294">
        <v>0</v>
      </c>
      <c r="BM294">
        <v>0</v>
      </c>
      <c r="BN294">
        <v>0</v>
      </c>
      <c r="BO294">
        <v>0</v>
      </c>
      <c r="BP294">
        <v>0</v>
      </c>
      <c r="BQ294">
        <v>0</v>
      </c>
      <c r="BR294">
        <v>1.5599999999999999E-2</v>
      </c>
      <c r="BS294">
        <v>0</v>
      </c>
      <c r="BT294">
        <v>0</v>
      </c>
      <c r="BU294">
        <v>0</v>
      </c>
      <c r="BV294">
        <v>0</v>
      </c>
      <c r="BW294">
        <v>0</v>
      </c>
      <c r="BX294">
        <v>85.7</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1</v>
      </c>
      <c r="FS294">
        <v>0</v>
      </c>
      <c r="FT294">
        <v>0</v>
      </c>
      <c r="FU294">
        <v>0</v>
      </c>
      <c r="FV294">
        <v>0</v>
      </c>
      <c r="FW294">
        <v>0</v>
      </c>
      <c r="FX294">
        <v>0</v>
      </c>
      <c r="FY294">
        <v>2.9059829060000002</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0.29020000000000001</v>
      </c>
      <c r="GV294">
        <v>0</v>
      </c>
      <c r="GW294">
        <v>0</v>
      </c>
      <c r="GX294">
        <v>0</v>
      </c>
      <c r="GY294">
        <v>0</v>
      </c>
      <c r="GZ294">
        <v>0</v>
      </c>
      <c r="HA294">
        <v>0</v>
      </c>
      <c r="HB294">
        <v>0</v>
      </c>
      <c r="HC294">
        <v>0</v>
      </c>
      <c r="HD294">
        <v>0</v>
      </c>
      <c r="HE294">
        <v>0</v>
      </c>
      <c r="HF294">
        <v>0</v>
      </c>
      <c r="HG294">
        <v>0</v>
      </c>
      <c r="HH294">
        <v>0</v>
      </c>
      <c r="HI294">
        <v>1.5599999999999999E-2</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1</v>
      </c>
      <c r="LJ294">
        <v>1</v>
      </c>
      <c r="LK294">
        <v>0</v>
      </c>
      <c r="LL294">
        <v>0</v>
      </c>
      <c r="LM294">
        <v>1</v>
      </c>
      <c r="LN294">
        <v>0.95</v>
      </c>
      <c r="LO294">
        <v>0</v>
      </c>
      <c r="LP294">
        <v>1</v>
      </c>
      <c r="LQ294">
        <v>0.78</v>
      </c>
      <c r="LR294">
        <v>0</v>
      </c>
      <c r="LS294">
        <v>3.169999999999995E-2</v>
      </c>
      <c r="LT294">
        <v>0</v>
      </c>
    </row>
    <row r="295" spans="1:332">
      <c r="A295" t="str">
        <v>CDM AMS II G</v>
      </c>
      <c r="B295" t="str">
        <v>AMS-II.G. Version 6</v>
      </c>
      <c r="C295">
        <v>10477</v>
      </c>
      <c r="D295" t="str">
        <v>PoA 10477-CPA4</v>
      </c>
      <c r="E295" t="str">
        <v>MR2: 01/09/2019 to 31/05/2020</v>
      </c>
      <c r="F295" t="str">
        <v>domestic 4G Batch 1</v>
      </c>
      <c r="G295">
        <v>16026</v>
      </c>
      <c r="H295" t="str">
        <v>firewood</v>
      </c>
      <c r="I295">
        <v>16026</v>
      </c>
      <c r="J295">
        <v>4.2506577802665013E-3</v>
      </c>
      <c r="K295">
        <v>0</v>
      </c>
      <c r="L295" t="str">
        <v>cdm_imp_firewood</v>
      </c>
      <c r="M295">
        <v>1</v>
      </c>
      <c r="N295" t="str">
        <v>Asia</v>
      </c>
      <c r="O295" t="str">
        <v>Viet Nam</v>
      </c>
      <c r="P295" t="str">
        <v>Phu Tho
Province</v>
      </c>
      <c r="Q295">
        <v>3.4</v>
      </c>
      <c r="R295">
        <v>0.83530000000000004</v>
      </c>
      <c r="S295">
        <v>0</v>
      </c>
      <c r="T295">
        <v>0.17699999999999999</v>
      </c>
      <c r="U295">
        <v>13760</v>
      </c>
      <c r="V295">
        <v>0</v>
      </c>
      <c r="W295">
        <v>274.00000017999997</v>
      </c>
      <c r="X295">
        <v>0</v>
      </c>
      <c r="Y295">
        <v>3770240.0024767998</v>
      </c>
      <c r="Z295">
        <v>1</v>
      </c>
      <c r="AA295">
        <v>0</v>
      </c>
      <c r="AB295">
        <v>0</v>
      </c>
      <c r="AC295">
        <v>0</v>
      </c>
      <c r="AD295">
        <v>0</v>
      </c>
      <c r="AE295">
        <v>0</v>
      </c>
      <c r="AF295">
        <v>0</v>
      </c>
      <c r="AG295">
        <v>0</v>
      </c>
      <c r="AH295">
        <v>0</v>
      </c>
      <c r="AI295">
        <v>0</v>
      </c>
      <c r="AJ295">
        <v>0</v>
      </c>
      <c r="AK295">
        <v>0</v>
      </c>
      <c r="AL295">
        <v>0</v>
      </c>
      <c r="AM295">
        <v>0</v>
      </c>
      <c r="AN295">
        <v>5.8119658120000004</v>
      </c>
      <c r="AO295">
        <v>0</v>
      </c>
      <c r="AP295">
        <v>0</v>
      </c>
      <c r="AQ295">
        <v>0</v>
      </c>
      <c r="AR295">
        <v>0</v>
      </c>
      <c r="AS295">
        <v>0</v>
      </c>
      <c r="AT295">
        <v>0</v>
      </c>
      <c r="AU295">
        <v>0</v>
      </c>
      <c r="AV295">
        <v>0</v>
      </c>
      <c r="AW295">
        <v>0</v>
      </c>
      <c r="AX295">
        <v>0</v>
      </c>
      <c r="AY295">
        <v>0</v>
      </c>
      <c r="AZ295">
        <v>0</v>
      </c>
      <c r="BA295">
        <v>0</v>
      </c>
      <c r="BB295">
        <v>0</v>
      </c>
      <c r="BC295">
        <v>0</v>
      </c>
      <c r="BD295">
        <v>0.1</v>
      </c>
      <c r="BE295">
        <v>0</v>
      </c>
      <c r="BF295">
        <v>0</v>
      </c>
      <c r="BG295">
        <v>0</v>
      </c>
      <c r="BH295">
        <v>0</v>
      </c>
      <c r="BI295">
        <v>0</v>
      </c>
      <c r="BJ295">
        <v>0</v>
      </c>
      <c r="BK295">
        <v>0</v>
      </c>
      <c r="BL295">
        <v>0</v>
      </c>
      <c r="BM295">
        <v>0</v>
      </c>
      <c r="BN295">
        <v>0</v>
      </c>
      <c r="BO295">
        <v>0</v>
      </c>
      <c r="BP295">
        <v>0</v>
      </c>
      <c r="BQ295">
        <v>0</v>
      </c>
      <c r="BR295">
        <v>1.5599999999999999E-2</v>
      </c>
      <c r="BS295">
        <v>0</v>
      </c>
      <c r="BT295">
        <v>0</v>
      </c>
      <c r="BU295">
        <v>0</v>
      </c>
      <c r="BV295">
        <v>0</v>
      </c>
      <c r="BW295">
        <v>0</v>
      </c>
      <c r="BX295">
        <v>85.7</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2.9059829060000002</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0.2737</v>
      </c>
      <c r="GV295">
        <v>0</v>
      </c>
      <c r="GW295">
        <v>0</v>
      </c>
      <c r="GX295">
        <v>0</v>
      </c>
      <c r="GY295">
        <v>0</v>
      </c>
      <c r="GZ295">
        <v>0</v>
      </c>
      <c r="HA295">
        <v>0</v>
      </c>
      <c r="HB295">
        <v>0</v>
      </c>
      <c r="HC295">
        <v>0</v>
      </c>
      <c r="HD295">
        <v>0</v>
      </c>
      <c r="HE295">
        <v>0</v>
      </c>
      <c r="HF295">
        <v>0</v>
      </c>
      <c r="HG295">
        <v>0</v>
      </c>
      <c r="HH295">
        <v>0</v>
      </c>
      <c r="HI295">
        <v>1.5599999999999999E-2</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1</v>
      </c>
      <c r="LJ295">
        <v>1</v>
      </c>
      <c r="LK295">
        <v>0</v>
      </c>
      <c r="LL295">
        <v>0</v>
      </c>
      <c r="LM295">
        <v>1</v>
      </c>
      <c r="LN295">
        <v>0.95</v>
      </c>
      <c r="LO295">
        <v>0</v>
      </c>
      <c r="LP295">
        <v>1</v>
      </c>
      <c r="LQ295">
        <v>0.78</v>
      </c>
      <c r="LR295">
        <v>0</v>
      </c>
      <c r="LS295">
        <v>3.169999999999995E-2</v>
      </c>
      <c r="LT295">
        <v>0</v>
      </c>
    </row>
    <row r="296" spans="1:332">
      <c r="A296" t="str">
        <v>CDM AMS II G</v>
      </c>
      <c r="B296" t="str">
        <v>AMS-II.G. Version 6</v>
      </c>
      <c r="C296">
        <v>10477</v>
      </c>
      <c r="D296" t="str">
        <v>PoA 10477-CPA4</v>
      </c>
      <c r="E296" t="str">
        <v>MR2: 01/09/2019 to 31/05/2020</v>
      </c>
      <c r="F296" t="str">
        <v>domestic 4G Batch 2</v>
      </c>
      <c r="G296">
        <v>1316</v>
      </c>
      <c r="H296" t="str">
        <v>firewood</v>
      </c>
      <c r="I296">
        <v>1316</v>
      </c>
      <c r="J296">
        <v>4.2503714202424729E-3</v>
      </c>
      <c r="K296">
        <v>0</v>
      </c>
      <c r="L296" t="str">
        <v>cdm_imp_firewood</v>
      </c>
      <c r="M296">
        <v>1</v>
      </c>
      <c r="N296" t="str">
        <v>Asia</v>
      </c>
      <c r="O296" t="str">
        <v>Viet Nam</v>
      </c>
      <c r="P296" t="str">
        <v>Phu Tho
Province</v>
      </c>
      <c r="Q296">
        <v>3.4</v>
      </c>
      <c r="R296">
        <v>0.83530000000000004</v>
      </c>
      <c r="S296">
        <v>0</v>
      </c>
      <c r="T296">
        <v>0.17699999999999999</v>
      </c>
      <c r="U296">
        <v>1130</v>
      </c>
      <c r="V296">
        <v>0</v>
      </c>
      <c r="W296">
        <v>274.00000017999997</v>
      </c>
      <c r="X296">
        <v>0</v>
      </c>
      <c r="Y296">
        <v>309620.00020339998</v>
      </c>
      <c r="Z296">
        <v>1</v>
      </c>
      <c r="AA296">
        <v>0</v>
      </c>
      <c r="AB296">
        <v>0</v>
      </c>
      <c r="AC296">
        <v>0</v>
      </c>
      <c r="AD296">
        <v>0</v>
      </c>
      <c r="AE296">
        <v>0</v>
      </c>
      <c r="AF296">
        <v>0</v>
      </c>
      <c r="AG296">
        <v>0</v>
      </c>
      <c r="AH296">
        <v>0</v>
      </c>
      <c r="AI296">
        <v>0</v>
      </c>
      <c r="AJ296">
        <v>0</v>
      </c>
      <c r="AK296">
        <v>0</v>
      </c>
      <c r="AL296">
        <v>0</v>
      </c>
      <c r="AM296">
        <v>0</v>
      </c>
      <c r="AN296">
        <v>5.8119658120000004</v>
      </c>
      <c r="AO296">
        <v>0</v>
      </c>
      <c r="AP296">
        <v>0</v>
      </c>
      <c r="AQ296">
        <v>0</v>
      </c>
      <c r="AR296">
        <v>0</v>
      </c>
      <c r="AS296">
        <v>0</v>
      </c>
      <c r="AT296">
        <v>0</v>
      </c>
      <c r="AU296">
        <v>0</v>
      </c>
      <c r="AV296">
        <v>0</v>
      </c>
      <c r="AW296">
        <v>0</v>
      </c>
      <c r="AX296">
        <v>0</v>
      </c>
      <c r="AY296">
        <v>0</v>
      </c>
      <c r="AZ296">
        <v>0</v>
      </c>
      <c r="BA296">
        <v>0</v>
      </c>
      <c r="BB296">
        <v>0</v>
      </c>
      <c r="BC296">
        <v>0</v>
      </c>
      <c r="BD296">
        <v>0.1</v>
      </c>
      <c r="BE296">
        <v>0</v>
      </c>
      <c r="BF296">
        <v>0</v>
      </c>
      <c r="BG296">
        <v>0</v>
      </c>
      <c r="BH296">
        <v>0</v>
      </c>
      <c r="BI296">
        <v>0</v>
      </c>
      <c r="BJ296">
        <v>0</v>
      </c>
      <c r="BK296">
        <v>0</v>
      </c>
      <c r="BL296">
        <v>0</v>
      </c>
      <c r="BM296">
        <v>0</v>
      </c>
      <c r="BN296">
        <v>0</v>
      </c>
      <c r="BO296">
        <v>0</v>
      </c>
      <c r="BP296">
        <v>0</v>
      </c>
      <c r="BQ296">
        <v>0</v>
      </c>
      <c r="BR296">
        <v>1.5599999999999999E-2</v>
      </c>
      <c r="BS296">
        <v>0</v>
      </c>
      <c r="BT296">
        <v>0</v>
      </c>
      <c r="BU296">
        <v>0</v>
      </c>
      <c r="BV296">
        <v>0</v>
      </c>
      <c r="BW296">
        <v>0</v>
      </c>
      <c r="BX296">
        <v>85.7</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1</v>
      </c>
      <c r="FS296">
        <v>0</v>
      </c>
      <c r="FT296">
        <v>0</v>
      </c>
      <c r="FU296">
        <v>0</v>
      </c>
      <c r="FV296">
        <v>0</v>
      </c>
      <c r="FW296">
        <v>0</v>
      </c>
      <c r="FX296">
        <v>0</v>
      </c>
      <c r="FY296">
        <v>2.9059829060000002</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0.2737</v>
      </c>
      <c r="GV296">
        <v>0</v>
      </c>
      <c r="GW296">
        <v>0</v>
      </c>
      <c r="GX296">
        <v>0</v>
      </c>
      <c r="GY296">
        <v>0</v>
      </c>
      <c r="GZ296">
        <v>0</v>
      </c>
      <c r="HA296">
        <v>0</v>
      </c>
      <c r="HB296">
        <v>0</v>
      </c>
      <c r="HC296">
        <v>0</v>
      </c>
      <c r="HD296">
        <v>0</v>
      </c>
      <c r="HE296">
        <v>0</v>
      </c>
      <c r="HF296">
        <v>0</v>
      </c>
      <c r="HG296">
        <v>0</v>
      </c>
      <c r="HH296">
        <v>0</v>
      </c>
      <c r="HI296">
        <v>1.5599999999999999E-2</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1</v>
      </c>
      <c r="LJ296">
        <v>1</v>
      </c>
      <c r="LK296">
        <v>0</v>
      </c>
      <c r="LL296">
        <v>0</v>
      </c>
      <c r="LM296">
        <v>1</v>
      </c>
      <c r="LN296">
        <v>0.95</v>
      </c>
      <c r="LO296">
        <v>0</v>
      </c>
      <c r="LP296">
        <v>1</v>
      </c>
      <c r="LQ296">
        <v>0.78</v>
      </c>
      <c r="LR296">
        <v>0</v>
      </c>
      <c r="LS296">
        <v>3.169999999999995E-2</v>
      </c>
      <c r="LT296">
        <v>0</v>
      </c>
    </row>
    <row r="297" spans="1:332">
      <c r="A297" t="str">
        <v>CDM AMS II G</v>
      </c>
      <c r="B297" t="str">
        <v>AMS-II.G. Version 6</v>
      </c>
      <c r="C297">
        <v>10477</v>
      </c>
      <c r="D297" t="str">
        <v>PoA 10477-CPA4</v>
      </c>
      <c r="E297" t="str">
        <v>MR2: 01/09/2019 to 31/05/2020</v>
      </c>
      <c r="F297" t="str">
        <v>domestic 4G Batch 3</v>
      </c>
      <c r="G297">
        <v>7034</v>
      </c>
      <c r="H297" t="str">
        <v>firewood</v>
      </c>
      <c r="I297">
        <v>7034</v>
      </c>
      <c r="J297">
        <v>4.2502537797766259E-3</v>
      </c>
      <c r="K297">
        <v>0</v>
      </c>
      <c r="L297" t="str">
        <v>cdm_imp_firewood</v>
      </c>
      <c r="M297">
        <v>1</v>
      </c>
      <c r="N297" t="str">
        <v>Asia</v>
      </c>
      <c r="O297" t="str">
        <v>Viet Nam</v>
      </c>
      <c r="P297" t="str">
        <v>Phu Tho
Province</v>
      </c>
      <c r="Q297">
        <v>3.4</v>
      </c>
      <c r="R297">
        <v>0.83530000000000004</v>
      </c>
      <c r="S297">
        <v>0</v>
      </c>
      <c r="T297">
        <v>0.17699999999999999</v>
      </c>
      <c r="U297">
        <v>6040</v>
      </c>
      <c r="V297">
        <v>0</v>
      </c>
      <c r="W297">
        <v>274.00000017999997</v>
      </c>
      <c r="X297">
        <v>0</v>
      </c>
      <c r="Y297">
        <v>1654960.0010871999</v>
      </c>
      <c r="Z297">
        <v>1</v>
      </c>
      <c r="AA297">
        <v>0</v>
      </c>
      <c r="AB297">
        <v>0</v>
      </c>
      <c r="AC297">
        <v>0</v>
      </c>
      <c r="AD297">
        <v>0</v>
      </c>
      <c r="AE297">
        <v>0</v>
      </c>
      <c r="AF297">
        <v>0</v>
      </c>
      <c r="AG297">
        <v>0</v>
      </c>
      <c r="AH297">
        <v>0</v>
      </c>
      <c r="AI297">
        <v>0</v>
      </c>
      <c r="AJ297">
        <v>0</v>
      </c>
      <c r="AK297">
        <v>0</v>
      </c>
      <c r="AL297">
        <v>0</v>
      </c>
      <c r="AM297">
        <v>0</v>
      </c>
      <c r="AN297">
        <v>5.8119658120000004</v>
      </c>
      <c r="AO297">
        <v>0</v>
      </c>
      <c r="AP297">
        <v>0</v>
      </c>
      <c r="AQ297">
        <v>0</v>
      </c>
      <c r="AR297">
        <v>0</v>
      </c>
      <c r="AS297">
        <v>0</v>
      </c>
      <c r="AT297">
        <v>0</v>
      </c>
      <c r="AU297">
        <v>0</v>
      </c>
      <c r="AV297">
        <v>0</v>
      </c>
      <c r="AW297">
        <v>0</v>
      </c>
      <c r="AX297">
        <v>0</v>
      </c>
      <c r="AY297">
        <v>0</v>
      </c>
      <c r="AZ297">
        <v>0</v>
      </c>
      <c r="BA297">
        <v>0</v>
      </c>
      <c r="BB297">
        <v>0</v>
      </c>
      <c r="BC297">
        <v>0</v>
      </c>
      <c r="BD297">
        <v>0.1</v>
      </c>
      <c r="BE297">
        <v>0</v>
      </c>
      <c r="BF297">
        <v>0</v>
      </c>
      <c r="BG297">
        <v>0</v>
      </c>
      <c r="BH297">
        <v>0</v>
      </c>
      <c r="BI297">
        <v>0</v>
      </c>
      <c r="BJ297">
        <v>0</v>
      </c>
      <c r="BK297">
        <v>0</v>
      </c>
      <c r="BL297">
        <v>0</v>
      </c>
      <c r="BM297">
        <v>0</v>
      </c>
      <c r="BN297">
        <v>0</v>
      </c>
      <c r="BO297">
        <v>0</v>
      </c>
      <c r="BP297">
        <v>0</v>
      </c>
      <c r="BQ297">
        <v>0</v>
      </c>
      <c r="BR297">
        <v>1.5599999999999999E-2</v>
      </c>
      <c r="BS297">
        <v>0</v>
      </c>
      <c r="BT297">
        <v>0</v>
      </c>
      <c r="BU297">
        <v>0</v>
      </c>
      <c r="BV297">
        <v>0</v>
      </c>
      <c r="BW297">
        <v>0</v>
      </c>
      <c r="BX297">
        <v>85.7</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1</v>
      </c>
      <c r="FS297">
        <v>0</v>
      </c>
      <c r="FT297">
        <v>0</v>
      </c>
      <c r="FU297">
        <v>0</v>
      </c>
      <c r="FV297">
        <v>0</v>
      </c>
      <c r="FW297">
        <v>0</v>
      </c>
      <c r="FX297">
        <v>0</v>
      </c>
      <c r="FY297">
        <v>2.9059829060000002</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0.2737</v>
      </c>
      <c r="GV297">
        <v>0</v>
      </c>
      <c r="GW297">
        <v>0</v>
      </c>
      <c r="GX297">
        <v>0</v>
      </c>
      <c r="GY297">
        <v>0</v>
      </c>
      <c r="GZ297">
        <v>0</v>
      </c>
      <c r="HA297">
        <v>0</v>
      </c>
      <c r="HB297">
        <v>0</v>
      </c>
      <c r="HC297">
        <v>0</v>
      </c>
      <c r="HD297">
        <v>0</v>
      </c>
      <c r="HE297">
        <v>0</v>
      </c>
      <c r="HF297">
        <v>0</v>
      </c>
      <c r="HG297">
        <v>0</v>
      </c>
      <c r="HH297">
        <v>0</v>
      </c>
      <c r="HI297">
        <v>1.5599999999999999E-2</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1</v>
      </c>
      <c r="LJ297">
        <v>1</v>
      </c>
      <c r="LK297">
        <v>0</v>
      </c>
      <c r="LL297">
        <v>0</v>
      </c>
      <c r="LM297">
        <v>1</v>
      </c>
      <c r="LN297">
        <v>0.95</v>
      </c>
      <c r="LO297">
        <v>0</v>
      </c>
      <c r="LP297">
        <v>1</v>
      </c>
      <c r="LQ297">
        <v>0.78</v>
      </c>
      <c r="LR297">
        <v>0</v>
      </c>
      <c r="LS297">
        <v>3.169999999999995E-2</v>
      </c>
      <c r="LT297">
        <v>0</v>
      </c>
    </row>
    <row r="298" spans="1:332">
      <c r="A298" t="str">
        <v>CDM AMS II G</v>
      </c>
      <c r="B298" t="str">
        <v>AMS-II.G. Version 6</v>
      </c>
      <c r="C298">
        <v>10477</v>
      </c>
      <c r="D298" t="str">
        <v>PoA 10477-CPA4</v>
      </c>
      <c r="E298" t="str">
        <v>MR2: 01/09/2019 to 31/05/2020</v>
      </c>
      <c r="F298" t="str">
        <v>domestic 4G Batch 4</v>
      </c>
      <c r="G298">
        <v>7964</v>
      </c>
      <c r="H298" t="str">
        <v>firewood</v>
      </c>
      <c r="I298">
        <v>7964</v>
      </c>
      <c r="J298">
        <v>4.2507539178858423E-3</v>
      </c>
      <c r="K298">
        <v>0</v>
      </c>
      <c r="L298" t="str">
        <v>cdm_imp_firewood</v>
      </c>
      <c r="M298">
        <v>1</v>
      </c>
      <c r="N298" t="str">
        <v>Asia</v>
      </c>
      <c r="O298" t="str">
        <v>Viet Nam</v>
      </c>
      <c r="P298" t="str">
        <v>Phu Tho
Province</v>
      </c>
      <c r="Q298">
        <v>3.4</v>
      </c>
      <c r="R298">
        <v>0.83530000000000004</v>
      </c>
      <c r="S298">
        <v>0</v>
      </c>
      <c r="T298">
        <v>0.17699999999999999</v>
      </c>
      <c r="U298">
        <v>7070</v>
      </c>
      <c r="V298">
        <v>0</v>
      </c>
      <c r="W298">
        <v>264.99999990499998</v>
      </c>
      <c r="X298">
        <v>0</v>
      </c>
      <c r="Y298">
        <v>1873549.9993283499</v>
      </c>
      <c r="Z298">
        <v>1</v>
      </c>
      <c r="AA298">
        <v>0</v>
      </c>
      <c r="AB298">
        <v>0</v>
      </c>
      <c r="AC298">
        <v>0</v>
      </c>
      <c r="AD298">
        <v>0</v>
      </c>
      <c r="AE298">
        <v>0</v>
      </c>
      <c r="AF298">
        <v>0</v>
      </c>
      <c r="AG298">
        <v>0</v>
      </c>
      <c r="AH298">
        <v>0</v>
      </c>
      <c r="AI298">
        <v>0</v>
      </c>
      <c r="AJ298">
        <v>0</v>
      </c>
      <c r="AK298">
        <v>0</v>
      </c>
      <c r="AL298">
        <v>0</v>
      </c>
      <c r="AM298">
        <v>0</v>
      </c>
      <c r="AN298">
        <v>5.8119658120000004</v>
      </c>
      <c r="AO298">
        <v>0</v>
      </c>
      <c r="AP298">
        <v>0</v>
      </c>
      <c r="AQ298">
        <v>0</v>
      </c>
      <c r="AR298">
        <v>0</v>
      </c>
      <c r="AS298">
        <v>0</v>
      </c>
      <c r="AT298">
        <v>0</v>
      </c>
      <c r="AU298">
        <v>0</v>
      </c>
      <c r="AV298">
        <v>0</v>
      </c>
      <c r="AW298">
        <v>0</v>
      </c>
      <c r="AX298">
        <v>0</v>
      </c>
      <c r="AY298">
        <v>0</v>
      </c>
      <c r="AZ298">
        <v>0</v>
      </c>
      <c r="BA298">
        <v>0</v>
      </c>
      <c r="BB298">
        <v>0</v>
      </c>
      <c r="BC298">
        <v>0</v>
      </c>
      <c r="BD298">
        <v>0.1</v>
      </c>
      <c r="BE298">
        <v>0</v>
      </c>
      <c r="BF298">
        <v>0</v>
      </c>
      <c r="BG298">
        <v>0</v>
      </c>
      <c r="BH298">
        <v>0</v>
      </c>
      <c r="BI298">
        <v>0</v>
      </c>
      <c r="BJ298">
        <v>0</v>
      </c>
      <c r="BK298">
        <v>0</v>
      </c>
      <c r="BL298">
        <v>0</v>
      </c>
      <c r="BM298">
        <v>0</v>
      </c>
      <c r="BN298">
        <v>0</v>
      </c>
      <c r="BO298">
        <v>0</v>
      </c>
      <c r="BP298">
        <v>0</v>
      </c>
      <c r="BQ298">
        <v>0</v>
      </c>
      <c r="BR298">
        <v>1.5599999999999999E-2</v>
      </c>
      <c r="BS298">
        <v>0</v>
      </c>
      <c r="BT298">
        <v>0</v>
      </c>
      <c r="BU298">
        <v>0</v>
      </c>
      <c r="BV298">
        <v>0</v>
      </c>
      <c r="BW298">
        <v>0</v>
      </c>
      <c r="BX298">
        <v>85.7</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1</v>
      </c>
      <c r="FS298">
        <v>0</v>
      </c>
      <c r="FT298">
        <v>0</v>
      </c>
      <c r="FU298">
        <v>0</v>
      </c>
      <c r="FV298">
        <v>0</v>
      </c>
      <c r="FW298">
        <v>0</v>
      </c>
      <c r="FX298">
        <v>0</v>
      </c>
      <c r="FY298">
        <v>2.9059829060000002</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0.2737</v>
      </c>
      <c r="GV298">
        <v>0</v>
      </c>
      <c r="GW298">
        <v>0</v>
      </c>
      <c r="GX298">
        <v>0</v>
      </c>
      <c r="GY298">
        <v>0</v>
      </c>
      <c r="GZ298">
        <v>0</v>
      </c>
      <c r="HA298">
        <v>0</v>
      </c>
      <c r="HB298">
        <v>0</v>
      </c>
      <c r="HC298">
        <v>0</v>
      </c>
      <c r="HD298">
        <v>0</v>
      </c>
      <c r="HE298">
        <v>0</v>
      </c>
      <c r="HF298">
        <v>0</v>
      </c>
      <c r="HG298">
        <v>0</v>
      </c>
      <c r="HH298">
        <v>0</v>
      </c>
      <c r="HI298">
        <v>1.5599999999999999E-2</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1</v>
      </c>
      <c r="LJ298">
        <v>1</v>
      </c>
      <c r="LK298">
        <v>0</v>
      </c>
      <c r="LL298">
        <v>0</v>
      </c>
      <c r="LM298">
        <v>1</v>
      </c>
      <c r="LN298">
        <v>0.95</v>
      </c>
      <c r="LO298">
        <v>0</v>
      </c>
      <c r="LP298">
        <v>1</v>
      </c>
      <c r="LQ298">
        <v>0.78</v>
      </c>
      <c r="LR298">
        <v>0</v>
      </c>
      <c r="LS298">
        <v>3.169999999999995E-2</v>
      </c>
      <c r="LT298">
        <v>0</v>
      </c>
    </row>
    <row r="299" spans="1:332">
      <c r="A299" t="str">
        <v>CDM AMS II G</v>
      </c>
      <c r="B299" t="str">
        <v>AMS-II.G. Version 6</v>
      </c>
      <c r="C299">
        <v>10477</v>
      </c>
      <c r="D299" t="str">
        <v>PoA 10477-CPA5</v>
      </c>
      <c r="E299" t="str">
        <v>MR2: 01/09/2019 to 31/05/2020</v>
      </c>
      <c r="F299" t="str">
        <v>domestic 4G Batch 1</v>
      </c>
      <c r="G299">
        <v>11678</v>
      </c>
      <c r="H299" t="str">
        <v>firewood</v>
      </c>
      <c r="I299">
        <v>11678</v>
      </c>
      <c r="J299">
        <v>4.2514152546838458E-3</v>
      </c>
      <c r="K299">
        <v>0</v>
      </c>
      <c r="L299" t="str">
        <v>cdm_imp_firewood</v>
      </c>
      <c r="M299">
        <v>1</v>
      </c>
      <c r="N299" t="str">
        <v>Asia</v>
      </c>
      <c r="O299" t="str">
        <v>Viet Nam</v>
      </c>
      <c r="P299" t="str">
        <v xml:space="preserve">Thai Nguyen
Province
</v>
      </c>
      <c r="Q299">
        <v>3.4</v>
      </c>
      <c r="R299">
        <v>0.82889999999999997</v>
      </c>
      <c r="S299">
        <v>0</v>
      </c>
      <c r="T299">
        <v>0.14499999999999999</v>
      </c>
      <c r="U299">
        <v>10025</v>
      </c>
      <c r="V299">
        <v>0</v>
      </c>
      <c r="W299">
        <v>274.00000017999997</v>
      </c>
      <c r="X299">
        <v>0</v>
      </c>
      <c r="Y299">
        <v>2746850.0018044999</v>
      </c>
      <c r="Z299">
        <v>1</v>
      </c>
      <c r="AA299">
        <v>0</v>
      </c>
      <c r="AB299">
        <v>0</v>
      </c>
      <c r="AC299">
        <v>0</v>
      </c>
      <c r="AD299">
        <v>0</v>
      </c>
      <c r="AE299">
        <v>0</v>
      </c>
      <c r="AF299">
        <v>0</v>
      </c>
      <c r="AG299">
        <v>0</v>
      </c>
      <c r="AH299">
        <v>0</v>
      </c>
      <c r="AI299">
        <v>0</v>
      </c>
      <c r="AJ299">
        <v>0</v>
      </c>
      <c r="AK299">
        <v>0</v>
      </c>
      <c r="AL299">
        <v>0</v>
      </c>
      <c r="AM299">
        <v>0</v>
      </c>
      <c r="AN299">
        <v>5.8119658120000004</v>
      </c>
      <c r="AO299">
        <v>0</v>
      </c>
      <c r="AP299">
        <v>0</v>
      </c>
      <c r="AQ299">
        <v>0</v>
      </c>
      <c r="AR299">
        <v>0</v>
      </c>
      <c r="AS299">
        <v>0</v>
      </c>
      <c r="AT299">
        <v>0</v>
      </c>
      <c r="AU299">
        <v>0</v>
      </c>
      <c r="AV299">
        <v>0</v>
      </c>
      <c r="AW299">
        <v>0</v>
      </c>
      <c r="AX299">
        <v>0</v>
      </c>
      <c r="AY299">
        <v>0</v>
      </c>
      <c r="AZ299">
        <v>0</v>
      </c>
      <c r="BA299">
        <v>0</v>
      </c>
      <c r="BB299">
        <v>0</v>
      </c>
      <c r="BC299">
        <v>0</v>
      </c>
      <c r="BD299">
        <v>0.1</v>
      </c>
      <c r="BE299">
        <v>0</v>
      </c>
      <c r="BF299">
        <v>0</v>
      </c>
      <c r="BG299">
        <v>0</v>
      </c>
      <c r="BH299">
        <v>0</v>
      </c>
      <c r="BI299">
        <v>0</v>
      </c>
      <c r="BJ299">
        <v>0</v>
      </c>
      <c r="BK299">
        <v>0</v>
      </c>
      <c r="BL299">
        <v>0</v>
      </c>
      <c r="BM299">
        <v>0</v>
      </c>
      <c r="BN299">
        <v>0</v>
      </c>
      <c r="BO299">
        <v>0</v>
      </c>
      <c r="BP299">
        <v>0</v>
      </c>
      <c r="BQ299">
        <v>0</v>
      </c>
      <c r="BR299">
        <v>1.5599999999999999E-2</v>
      </c>
      <c r="BS299">
        <v>0</v>
      </c>
      <c r="BT299">
        <v>0</v>
      </c>
      <c r="BU299">
        <v>0</v>
      </c>
      <c r="BV299">
        <v>0</v>
      </c>
      <c r="BW299">
        <v>0</v>
      </c>
      <c r="BX299">
        <v>85.7</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1</v>
      </c>
      <c r="FS299">
        <v>0</v>
      </c>
      <c r="FT299">
        <v>0</v>
      </c>
      <c r="FU299">
        <v>0</v>
      </c>
      <c r="FV299">
        <v>0</v>
      </c>
      <c r="FW299">
        <v>0</v>
      </c>
      <c r="FX299">
        <v>0</v>
      </c>
      <c r="FY299">
        <v>2.9059829060000002</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0.29020000000000001</v>
      </c>
      <c r="GV299">
        <v>0</v>
      </c>
      <c r="GW299">
        <v>0</v>
      </c>
      <c r="GX299">
        <v>0</v>
      </c>
      <c r="GY299">
        <v>0</v>
      </c>
      <c r="GZ299">
        <v>0</v>
      </c>
      <c r="HA299">
        <v>0</v>
      </c>
      <c r="HB299">
        <v>0</v>
      </c>
      <c r="HC299">
        <v>0</v>
      </c>
      <c r="HD299">
        <v>0</v>
      </c>
      <c r="HE299">
        <v>0</v>
      </c>
      <c r="HF299">
        <v>0</v>
      </c>
      <c r="HG299">
        <v>0</v>
      </c>
      <c r="HH299">
        <v>0</v>
      </c>
      <c r="HI299">
        <v>1.5599999999999999E-2</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1</v>
      </c>
      <c r="LJ299">
        <v>1</v>
      </c>
      <c r="LK299">
        <v>0</v>
      </c>
      <c r="LL299">
        <v>0</v>
      </c>
      <c r="LM299">
        <v>1</v>
      </c>
      <c r="LN299">
        <v>0.95</v>
      </c>
      <c r="LO299">
        <v>0</v>
      </c>
      <c r="LP299">
        <v>1</v>
      </c>
      <c r="LQ299">
        <v>0.78</v>
      </c>
      <c r="LR299">
        <v>0</v>
      </c>
      <c r="LS299">
        <v>3.169999999999995E-2</v>
      </c>
      <c r="LT299">
        <v>0</v>
      </c>
    </row>
    <row r="300" spans="1:332">
      <c r="A300" t="str">
        <v>CDM AMS II G</v>
      </c>
      <c r="B300" t="str">
        <v>AMS-II.G. Version 6</v>
      </c>
      <c r="C300">
        <v>10477</v>
      </c>
      <c r="D300" t="str">
        <v>PoA 10477-CPA5</v>
      </c>
      <c r="E300" t="str">
        <v>MR2: 01/09/2019 to 31/05/2020</v>
      </c>
      <c r="F300" t="str">
        <v>domestic 4G Batch 2</v>
      </c>
      <c r="G300">
        <v>1514</v>
      </c>
      <c r="H300" t="str">
        <v>firewood</v>
      </c>
      <c r="I300">
        <v>1514</v>
      </c>
      <c r="J300">
        <v>4.2504211089427332E-3</v>
      </c>
      <c r="K300">
        <v>0</v>
      </c>
      <c r="L300" t="str">
        <v>cdm_imp_firewood</v>
      </c>
      <c r="M300">
        <v>1</v>
      </c>
      <c r="N300" t="str">
        <v>Asia</v>
      </c>
      <c r="O300" t="str">
        <v>Viet Nam</v>
      </c>
      <c r="P300" t="str">
        <v xml:space="preserve">Thai Nguyen
Province
</v>
      </c>
      <c r="Q300">
        <v>3.4</v>
      </c>
      <c r="R300">
        <v>0.82889999999999997</v>
      </c>
      <c r="S300">
        <v>0</v>
      </c>
      <c r="T300">
        <v>0.14499999999999999</v>
      </c>
      <c r="U300">
        <v>1300</v>
      </c>
      <c r="V300">
        <v>0</v>
      </c>
      <c r="W300">
        <v>274.00000017999997</v>
      </c>
      <c r="X300">
        <v>0</v>
      </c>
      <c r="Y300">
        <v>356200.00023399998</v>
      </c>
      <c r="Z300">
        <v>1</v>
      </c>
      <c r="AA300">
        <v>0</v>
      </c>
      <c r="AB300">
        <v>0</v>
      </c>
      <c r="AC300">
        <v>0</v>
      </c>
      <c r="AD300">
        <v>0</v>
      </c>
      <c r="AE300">
        <v>0</v>
      </c>
      <c r="AF300">
        <v>0</v>
      </c>
      <c r="AG300">
        <v>0</v>
      </c>
      <c r="AH300">
        <v>0</v>
      </c>
      <c r="AI300">
        <v>0</v>
      </c>
      <c r="AJ300">
        <v>0</v>
      </c>
      <c r="AK300">
        <v>0</v>
      </c>
      <c r="AL300">
        <v>0</v>
      </c>
      <c r="AM300">
        <v>0</v>
      </c>
      <c r="AN300">
        <v>5.8119658120000004</v>
      </c>
      <c r="AO300">
        <v>0</v>
      </c>
      <c r="AP300">
        <v>0</v>
      </c>
      <c r="AQ300">
        <v>0</v>
      </c>
      <c r="AR300">
        <v>0</v>
      </c>
      <c r="AS300">
        <v>0</v>
      </c>
      <c r="AT300">
        <v>0</v>
      </c>
      <c r="AU300">
        <v>0</v>
      </c>
      <c r="AV300">
        <v>0</v>
      </c>
      <c r="AW300">
        <v>0</v>
      </c>
      <c r="AX300">
        <v>0</v>
      </c>
      <c r="AY300">
        <v>0</v>
      </c>
      <c r="AZ300">
        <v>0</v>
      </c>
      <c r="BA300">
        <v>0</v>
      </c>
      <c r="BB300">
        <v>0</v>
      </c>
      <c r="BC300">
        <v>0</v>
      </c>
      <c r="BD300">
        <v>0.1</v>
      </c>
      <c r="BE300">
        <v>0</v>
      </c>
      <c r="BF300">
        <v>0</v>
      </c>
      <c r="BG300">
        <v>0</v>
      </c>
      <c r="BH300">
        <v>0</v>
      </c>
      <c r="BI300">
        <v>0</v>
      </c>
      <c r="BJ300">
        <v>0</v>
      </c>
      <c r="BK300">
        <v>0</v>
      </c>
      <c r="BL300">
        <v>0</v>
      </c>
      <c r="BM300">
        <v>0</v>
      </c>
      <c r="BN300">
        <v>0</v>
      </c>
      <c r="BO300">
        <v>0</v>
      </c>
      <c r="BP300">
        <v>0</v>
      </c>
      <c r="BQ300">
        <v>0</v>
      </c>
      <c r="BR300">
        <v>1.5599999999999999E-2</v>
      </c>
      <c r="BS300">
        <v>0</v>
      </c>
      <c r="BT300">
        <v>0</v>
      </c>
      <c r="BU300">
        <v>0</v>
      </c>
      <c r="BV300">
        <v>0</v>
      </c>
      <c r="BW300">
        <v>0</v>
      </c>
      <c r="BX300">
        <v>85.7</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1</v>
      </c>
      <c r="FS300">
        <v>0</v>
      </c>
      <c r="FT300">
        <v>0</v>
      </c>
      <c r="FU300">
        <v>0</v>
      </c>
      <c r="FV300">
        <v>0</v>
      </c>
      <c r="FW300">
        <v>0</v>
      </c>
      <c r="FX300">
        <v>0</v>
      </c>
      <c r="FY300">
        <v>2.9059829060000002</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0.29020000000000001</v>
      </c>
      <c r="GV300">
        <v>0</v>
      </c>
      <c r="GW300">
        <v>0</v>
      </c>
      <c r="GX300">
        <v>0</v>
      </c>
      <c r="GY300">
        <v>0</v>
      </c>
      <c r="GZ300">
        <v>0</v>
      </c>
      <c r="HA300">
        <v>0</v>
      </c>
      <c r="HB300">
        <v>0</v>
      </c>
      <c r="HC300">
        <v>0</v>
      </c>
      <c r="HD300">
        <v>0</v>
      </c>
      <c r="HE300">
        <v>0</v>
      </c>
      <c r="HF300">
        <v>0</v>
      </c>
      <c r="HG300">
        <v>0</v>
      </c>
      <c r="HH300">
        <v>0</v>
      </c>
      <c r="HI300">
        <v>1.5599999999999999E-2</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1</v>
      </c>
      <c r="LJ300">
        <v>1</v>
      </c>
      <c r="LK300">
        <v>0</v>
      </c>
      <c r="LL300">
        <v>0</v>
      </c>
      <c r="LM300">
        <v>1</v>
      </c>
      <c r="LN300">
        <v>0.95</v>
      </c>
      <c r="LO300">
        <v>0</v>
      </c>
      <c r="LP300">
        <v>1</v>
      </c>
      <c r="LQ300">
        <v>0.78</v>
      </c>
      <c r="LR300">
        <v>0</v>
      </c>
      <c r="LS300">
        <v>3.169999999999995E-2</v>
      </c>
      <c r="LT300">
        <v>0</v>
      </c>
    </row>
    <row r="301" spans="1:332">
      <c r="A301" t="str">
        <v>CDM AMS II G</v>
      </c>
      <c r="B301" t="str">
        <v>AMS-II.G. Version 6</v>
      </c>
      <c r="C301">
        <v>10477</v>
      </c>
      <c r="D301" t="str">
        <v>PoA 10477-CPA5</v>
      </c>
      <c r="E301" t="str">
        <v>MR2: 01/09/2019 to 31/05/2020</v>
      </c>
      <c r="F301" t="str">
        <v>domestic 4G Batch 3</v>
      </c>
      <c r="G301">
        <v>5026</v>
      </c>
      <c r="H301" t="str">
        <v>firewood</v>
      </c>
      <c r="I301">
        <v>5026</v>
      </c>
      <c r="J301">
        <v>4.2510001579097265E-3</v>
      </c>
      <c r="K301">
        <v>0</v>
      </c>
      <c r="L301" t="str">
        <v>cdm_imp_firewood</v>
      </c>
      <c r="M301">
        <v>1</v>
      </c>
      <c r="N301" t="str">
        <v>Asia</v>
      </c>
      <c r="O301" t="str">
        <v>Viet Nam</v>
      </c>
      <c r="P301" t="str">
        <v xml:space="preserve">Thai Nguyen
Province
</v>
      </c>
      <c r="Q301">
        <v>3.4</v>
      </c>
      <c r="R301">
        <v>0.82889999999999997</v>
      </c>
      <c r="S301">
        <v>0</v>
      </c>
      <c r="T301">
        <v>0.14499999999999999</v>
      </c>
      <c r="U301">
        <v>4315</v>
      </c>
      <c r="V301">
        <v>0</v>
      </c>
      <c r="W301">
        <v>274.00000017999997</v>
      </c>
      <c r="X301">
        <v>0</v>
      </c>
      <c r="Y301">
        <v>1182310.0007767</v>
      </c>
      <c r="Z301">
        <v>1</v>
      </c>
      <c r="AA301">
        <v>0</v>
      </c>
      <c r="AB301">
        <v>0</v>
      </c>
      <c r="AC301">
        <v>0</v>
      </c>
      <c r="AD301">
        <v>0</v>
      </c>
      <c r="AE301">
        <v>0</v>
      </c>
      <c r="AF301">
        <v>0</v>
      </c>
      <c r="AG301">
        <v>0</v>
      </c>
      <c r="AH301">
        <v>0</v>
      </c>
      <c r="AI301">
        <v>0</v>
      </c>
      <c r="AJ301">
        <v>0</v>
      </c>
      <c r="AK301">
        <v>0</v>
      </c>
      <c r="AL301">
        <v>0</v>
      </c>
      <c r="AM301">
        <v>0</v>
      </c>
      <c r="AN301">
        <v>5.8119658120000004</v>
      </c>
      <c r="AO301">
        <v>0</v>
      </c>
      <c r="AP301">
        <v>0</v>
      </c>
      <c r="AQ301">
        <v>0</v>
      </c>
      <c r="AR301">
        <v>0</v>
      </c>
      <c r="AS301">
        <v>0</v>
      </c>
      <c r="AT301">
        <v>0</v>
      </c>
      <c r="AU301">
        <v>0</v>
      </c>
      <c r="AV301">
        <v>0</v>
      </c>
      <c r="AW301">
        <v>0</v>
      </c>
      <c r="AX301">
        <v>0</v>
      </c>
      <c r="AY301">
        <v>0</v>
      </c>
      <c r="AZ301">
        <v>0</v>
      </c>
      <c r="BA301">
        <v>0</v>
      </c>
      <c r="BB301">
        <v>0</v>
      </c>
      <c r="BC301">
        <v>0</v>
      </c>
      <c r="BD301">
        <v>0.1</v>
      </c>
      <c r="BE301">
        <v>0</v>
      </c>
      <c r="BF301">
        <v>0</v>
      </c>
      <c r="BG301">
        <v>0</v>
      </c>
      <c r="BH301">
        <v>0</v>
      </c>
      <c r="BI301">
        <v>0</v>
      </c>
      <c r="BJ301">
        <v>0</v>
      </c>
      <c r="BK301">
        <v>0</v>
      </c>
      <c r="BL301">
        <v>0</v>
      </c>
      <c r="BM301">
        <v>0</v>
      </c>
      <c r="BN301">
        <v>0</v>
      </c>
      <c r="BO301">
        <v>0</v>
      </c>
      <c r="BP301">
        <v>0</v>
      </c>
      <c r="BQ301">
        <v>0</v>
      </c>
      <c r="BR301">
        <v>1.5599999999999999E-2</v>
      </c>
      <c r="BS301">
        <v>0</v>
      </c>
      <c r="BT301">
        <v>0</v>
      </c>
      <c r="BU301">
        <v>0</v>
      </c>
      <c r="BV301">
        <v>0</v>
      </c>
      <c r="BW301">
        <v>0</v>
      </c>
      <c r="BX301">
        <v>85.7</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0</v>
      </c>
      <c r="FV301">
        <v>0</v>
      </c>
      <c r="FW301">
        <v>0</v>
      </c>
      <c r="FX301">
        <v>0</v>
      </c>
      <c r="FY301">
        <v>2.9059829060000002</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0.29020000000000001</v>
      </c>
      <c r="GV301">
        <v>0</v>
      </c>
      <c r="GW301">
        <v>0</v>
      </c>
      <c r="GX301">
        <v>0</v>
      </c>
      <c r="GY301">
        <v>0</v>
      </c>
      <c r="GZ301">
        <v>0</v>
      </c>
      <c r="HA301">
        <v>0</v>
      </c>
      <c r="HB301">
        <v>0</v>
      </c>
      <c r="HC301">
        <v>0</v>
      </c>
      <c r="HD301">
        <v>0</v>
      </c>
      <c r="HE301">
        <v>0</v>
      </c>
      <c r="HF301">
        <v>0</v>
      </c>
      <c r="HG301">
        <v>0</v>
      </c>
      <c r="HH301">
        <v>0</v>
      </c>
      <c r="HI301">
        <v>1.5599999999999999E-2</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1</v>
      </c>
      <c r="LJ301">
        <v>1</v>
      </c>
      <c r="LK301">
        <v>0</v>
      </c>
      <c r="LL301">
        <v>0</v>
      </c>
      <c r="LM301">
        <v>1</v>
      </c>
      <c r="LN301">
        <v>0.95</v>
      </c>
      <c r="LO301">
        <v>0</v>
      </c>
      <c r="LP301">
        <v>1</v>
      </c>
      <c r="LQ301">
        <v>0.78</v>
      </c>
      <c r="LR301">
        <v>0</v>
      </c>
      <c r="LS301">
        <v>3.169999999999995E-2</v>
      </c>
      <c r="LT301">
        <v>0</v>
      </c>
    </row>
    <row r="302" spans="1:332">
      <c r="A302" t="str">
        <v>CDM AMS II G</v>
      </c>
      <c r="B302" t="str">
        <v>AMS-II.G. Version 6</v>
      </c>
      <c r="C302">
        <v>10477</v>
      </c>
      <c r="D302" t="str">
        <v>PoA 10477-CPA5</v>
      </c>
      <c r="E302" t="str">
        <v>MR2: 01/09/2019 to 31/05/2020</v>
      </c>
      <c r="F302" t="str">
        <v>domestic 4G Batch 4</v>
      </c>
      <c r="G302">
        <v>12875</v>
      </c>
      <c r="H302" t="str">
        <v>firewood</v>
      </c>
      <c r="I302">
        <v>12875</v>
      </c>
      <c r="J302">
        <v>4.2517006784499514E-3</v>
      </c>
      <c r="K302">
        <v>0</v>
      </c>
      <c r="L302" t="str">
        <v>cdm_imp_firewood</v>
      </c>
      <c r="M302">
        <v>1</v>
      </c>
      <c r="N302" t="str">
        <v>Asia</v>
      </c>
      <c r="O302" t="str">
        <v>Viet Nam</v>
      </c>
      <c r="P302" t="str">
        <v>Phu Tho
Province</v>
      </c>
      <c r="Q302">
        <v>3.4</v>
      </c>
      <c r="R302">
        <v>0.82889999999999997</v>
      </c>
      <c r="S302">
        <v>0</v>
      </c>
      <c r="T302">
        <v>0.14499999999999999</v>
      </c>
      <c r="U302">
        <v>12360</v>
      </c>
      <c r="V302">
        <v>0</v>
      </c>
      <c r="W302">
        <v>245.000000105</v>
      </c>
      <c r="X302">
        <v>0</v>
      </c>
      <c r="Y302">
        <v>3028200.0012977999</v>
      </c>
      <c r="Z302">
        <v>1</v>
      </c>
      <c r="AA302">
        <v>0</v>
      </c>
      <c r="AB302">
        <v>0</v>
      </c>
      <c r="AC302">
        <v>0</v>
      </c>
      <c r="AD302">
        <v>0</v>
      </c>
      <c r="AE302">
        <v>0</v>
      </c>
      <c r="AF302">
        <v>0</v>
      </c>
      <c r="AG302">
        <v>0</v>
      </c>
      <c r="AH302">
        <v>0</v>
      </c>
      <c r="AI302">
        <v>0</v>
      </c>
      <c r="AJ302">
        <v>0</v>
      </c>
      <c r="AK302">
        <v>0</v>
      </c>
      <c r="AL302">
        <v>0</v>
      </c>
      <c r="AM302">
        <v>0</v>
      </c>
      <c r="AN302">
        <v>5.8119658120000004</v>
      </c>
      <c r="AO302">
        <v>0</v>
      </c>
      <c r="AP302">
        <v>0</v>
      </c>
      <c r="AQ302">
        <v>0</v>
      </c>
      <c r="AR302">
        <v>0</v>
      </c>
      <c r="AS302">
        <v>0</v>
      </c>
      <c r="AT302">
        <v>0</v>
      </c>
      <c r="AU302">
        <v>0</v>
      </c>
      <c r="AV302">
        <v>0</v>
      </c>
      <c r="AW302">
        <v>0</v>
      </c>
      <c r="AX302">
        <v>0</v>
      </c>
      <c r="AY302">
        <v>0</v>
      </c>
      <c r="AZ302">
        <v>0</v>
      </c>
      <c r="BA302">
        <v>0</v>
      </c>
      <c r="BB302">
        <v>0</v>
      </c>
      <c r="BC302">
        <v>0</v>
      </c>
      <c r="BD302">
        <v>0.1</v>
      </c>
      <c r="BE302">
        <v>0</v>
      </c>
      <c r="BF302">
        <v>0</v>
      </c>
      <c r="BG302">
        <v>0</v>
      </c>
      <c r="BH302">
        <v>0</v>
      </c>
      <c r="BI302">
        <v>0</v>
      </c>
      <c r="BJ302">
        <v>0</v>
      </c>
      <c r="BK302">
        <v>0</v>
      </c>
      <c r="BL302">
        <v>0</v>
      </c>
      <c r="BM302">
        <v>0</v>
      </c>
      <c r="BN302">
        <v>0</v>
      </c>
      <c r="BO302">
        <v>0</v>
      </c>
      <c r="BP302">
        <v>0</v>
      </c>
      <c r="BQ302">
        <v>0</v>
      </c>
      <c r="BR302">
        <v>1.5599999999999999E-2</v>
      </c>
      <c r="BS302">
        <v>0</v>
      </c>
      <c r="BT302">
        <v>0</v>
      </c>
      <c r="BU302">
        <v>0</v>
      </c>
      <c r="BV302">
        <v>0</v>
      </c>
      <c r="BW302">
        <v>0</v>
      </c>
      <c r="BX302">
        <v>85.7</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1</v>
      </c>
      <c r="FS302">
        <v>0</v>
      </c>
      <c r="FT302">
        <v>0</v>
      </c>
      <c r="FU302">
        <v>0</v>
      </c>
      <c r="FV302">
        <v>0</v>
      </c>
      <c r="FW302">
        <v>0</v>
      </c>
      <c r="FX302">
        <v>0</v>
      </c>
      <c r="FY302">
        <v>2.9059829060000002</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0.29020000000000001</v>
      </c>
      <c r="GV302">
        <v>0</v>
      </c>
      <c r="GW302">
        <v>0</v>
      </c>
      <c r="GX302">
        <v>0</v>
      </c>
      <c r="GY302">
        <v>0</v>
      </c>
      <c r="GZ302">
        <v>0</v>
      </c>
      <c r="HA302">
        <v>0</v>
      </c>
      <c r="HB302">
        <v>0</v>
      </c>
      <c r="HC302">
        <v>0</v>
      </c>
      <c r="HD302">
        <v>0</v>
      </c>
      <c r="HE302">
        <v>0</v>
      </c>
      <c r="HF302">
        <v>0</v>
      </c>
      <c r="HG302">
        <v>0</v>
      </c>
      <c r="HH302">
        <v>0</v>
      </c>
      <c r="HI302">
        <v>1.5599999999999999E-2</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1</v>
      </c>
      <c r="LJ302">
        <v>1</v>
      </c>
      <c r="LK302">
        <v>0</v>
      </c>
      <c r="LL302">
        <v>0</v>
      </c>
      <c r="LM302">
        <v>1</v>
      </c>
      <c r="LN302">
        <v>0.95</v>
      </c>
      <c r="LO302">
        <v>0</v>
      </c>
      <c r="LP302">
        <v>1</v>
      </c>
      <c r="LQ302">
        <v>0.78</v>
      </c>
      <c r="LR302">
        <v>0</v>
      </c>
      <c r="LS302">
        <v>3.169999999999995E-2</v>
      </c>
      <c r="LT302">
        <v>0</v>
      </c>
    </row>
    <row r="303" spans="1:332">
      <c r="A303" t="str">
        <v>CDM AMS II G</v>
      </c>
      <c r="B303" t="str">
        <v>AMS-II.G. Version 6</v>
      </c>
      <c r="C303">
        <v>10477</v>
      </c>
      <c r="D303" t="str">
        <v>PoA 10477-CPA6</v>
      </c>
      <c r="E303" t="str">
        <v>MR2: 01/09/2019 to 31/05/2020</v>
      </c>
      <c r="F303" t="str">
        <v>domestic 4G Batch 1</v>
      </c>
      <c r="G303">
        <v>11619</v>
      </c>
      <c r="H303" t="str">
        <v>firewood</v>
      </c>
      <c r="I303">
        <v>11619</v>
      </c>
      <c r="J303">
        <v>4.1270179524276135E-3</v>
      </c>
      <c r="K303">
        <v>0</v>
      </c>
      <c r="L303" t="str">
        <v>cdm_imp_firewood</v>
      </c>
      <c r="M303">
        <v>1</v>
      </c>
      <c r="N303" t="str">
        <v>Asia</v>
      </c>
      <c r="O303" t="str">
        <v>Viet Nam</v>
      </c>
      <c r="P303" t="str">
        <v xml:space="preserve">Thai Nguyen
Province
</v>
      </c>
      <c r="Q303">
        <v>3.4</v>
      </c>
      <c r="R303">
        <v>0.82889999999999997</v>
      </c>
      <c r="S303">
        <v>0</v>
      </c>
      <c r="T303">
        <v>0.14499999999999999</v>
      </c>
      <c r="U303">
        <v>10275</v>
      </c>
      <c r="V303">
        <v>0</v>
      </c>
      <c r="W303">
        <v>274.00000017999997</v>
      </c>
      <c r="X303">
        <v>0</v>
      </c>
      <c r="Y303">
        <v>2815350.0018494995</v>
      </c>
      <c r="Z303">
        <v>1</v>
      </c>
      <c r="AA303">
        <v>0</v>
      </c>
      <c r="AB303">
        <v>0</v>
      </c>
      <c r="AC303">
        <v>0</v>
      </c>
      <c r="AD303">
        <v>0</v>
      </c>
      <c r="AE303">
        <v>0</v>
      </c>
      <c r="AF303">
        <v>0</v>
      </c>
      <c r="AG303">
        <v>0</v>
      </c>
      <c r="AH303">
        <v>0</v>
      </c>
      <c r="AI303">
        <v>0</v>
      </c>
      <c r="AJ303">
        <v>0</v>
      </c>
      <c r="AK303">
        <v>0</v>
      </c>
      <c r="AL303">
        <v>0</v>
      </c>
      <c r="AM303">
        <v>0</v>
      </c>
      <c r="AN303">
        <v>5.8119658120000004</v>
      </c>
      <c r="AO303">
        <v>0</v>
      </c>
      <c r="AP303">
        <v>0</v>
      </c>
      <c r="AQ303">
        <v>0</v>
      </c>
      <c r="AR303">
        <v>0</v>
      </c>
      <c r="AS303">
        <v>0</v>
      </c>
      <c r="AT303">
        <v>0</v>
      </c>
      <c r="AU303">
        <v>0</v>
      </c>
      <c r="AV303">
        <v>0</v>
      </c>
      <c r="AW303">
        <v>0</v>
      </c>
      <c r="AX303">
        <v>0</v>
      </c>
      <c r="AY303">
        <v>0</v>
      </c>
      <c r="AZ303">
        <v>0</v>
      </c>
      <c r="BA303">
        <v>0</v>
      </c>
      <c r="BB303">
        <v>0</v>
      </c>
      <c r="BC303">
        <v>0</v>
      </c>
      <c r="BD303">
        <v>0.1</v>
      </c>
      <c r="BE303">
        <v>0</v>
      </c>
      <c r="BF303">
        <v>0</v>
      </c>
      <c r="BG303">
        <v>0</v>
      </c>
      <c r="BH303">
        <v>0</v>
      </c>
      <c r="BI303">
        <v>0</v>
      </c>
      <c r="BJ303">
        <v>0</v>
      </c>
      <c r="BK303">
        <v>0</v>
      </c>
      <c r="BL303">
        <v>0</v>
      </c>
      <c r="BM303">
        <v>0</v>
      </c>
      <c r="BN303">
        <v>0</v>
      </c>
      <c r="BO303">
        <v>0</v>
      </c>
      <c r="BP303">
        <v>0</v>
      </c>
      <c r="BQ303">
        <v>0</v>
      </c>
      <c r="BR303">
        <v>1.5599999999999999E-2</v>
      </c>
      <c r="BS303">
        <v>0</v>
      </c>
      <c r="BT303">
        <v>0</v>
      </c>
      <c r="BU303">
        <v>0</v>
      </c>
      <c r="BV303">
        <v>0</v>
      </c>
      <c r="BW303">
        <v>0</v>
      </c>
      <c r="BX303">
        <v>85.7</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1</v>
      </c>
      <c r="FS303">
        <v>0</v>
      </c>
      <c r="FT303">
        <v>0</v>
      </c>
      <c r="FU303">
        <v>0</v>
      </c>
      <c r="FV303">
        <v>0</v>
      </c>
      <c r="FW303">
        <v>0</v>
      </c>
      <c r="FX303">
        <v>0</v>
      </c>
      <c r="FY303">
        <v>2.9059829060000002</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0.29020000000000001</v>
      </c>
      <c r="GV303">
        <v>0</v>
      </c>
      <c r="GW303">
        <v>0</v>
      </c>
      <c r="GX303">
        <v>0</v>
      </c>
      <c r="GY303">
        <v>0</v>
      </c>
      <c r="GZ303">
        <v>0</v>
      </c>
      <c r="HA303">
        <v>0</v>
      </c>
      <c r="HB303">
        <v>0</v>
      </c>
      <c r="HC303">
        <v>0</v>
      </c>
      <c r="HD303">
        <v>0</v>
      </c>
      <c r="HE303">
        <v>0</v>
      </c>
      <c r="HF303">
        <v>0</v>
      </c>
      <c r="HG303">
        <v>0</v>
      </c>
      <c r="HH303">
        <v>0</v>
      </c>
      <c r="HI303">
        <v>1.5599999999999999E-2</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1</v>
      </c>
      <c r="LJ303">
        <v>1</v>
      </c>
      <c r="LK303">
        <v>0</v>
      </c>
      <c r="LL303">
        <v>0</v>
      </c>
      <c r="LM303">
        <v>1</v>
      </c>
      <c r="LN303">
        <v>0.95</v>
      </c>
      <c r="LO303">
        <v>0</v>
      </c>
      <c r="LP303">
        <v>1</v>
      </c>
      <c r="LQ303">
        <v>0.78</v>
      </c>
      <c r="LR303">
        <v>0</v>
      </c>
      <c r="LS303">
        <v>3.169999999999995E-2</v>
      </c>
      <c r="LT303">
        <v>0</v>
      </c>
    </row>
    <row r="304" spans="1:332">
      <c r="A304" t="str">
        <v>CDM AMS II G</v>
      </c>
      <c r="B304" t="str">
        <v>AMS-II.G. Version 6</v>
      </c>
      <c r="C304">
        <v>10477</v>
      </c>
      <c r="D304" t="str">
        <v>PoA 10477-CPA6</v>
      </c>
      <c r="E304" t="str">
        <v>MR2: 01/09/2019 to 31/05/2020</v>
      </c>
      <c r="F304" t="str">
        <v>domestic 4G Batch 2</v>
      </c>
      <c r="G304">
        <v>1922</v>
      </c>
      <c r="H304" t="str">
        <v>firewood</v>
      </c>
      <c r="I304">
        <v>1922</v>
      </c>
      <c r="J304">
        <v>4.1262344326693269E-3</v>
      </c>
      <c r="K304">
        <v>0</v>
      </c>
      <c r="L304" t="str">
        <v>cdm_imp_firewood</v>
      </c>
      <c r="M304">
        <v>1</v>
      </c>
      <c r="N304" t="str">
        <v>Asia</v>
      </c>
      <c r="O304" t="str">
        <v>Viet Nam</v>
      </c>
      <c r="P304" t="str">
        <v xml:space="preserve">Thai Nguyen
Province
</v>
      </c>
      <c r="Q304">
        <v>3.4</v>
      </c>
      <c r="R304">
        <v>0.82889999999999997</v>
      </c>
      <c r="S304">
        <v>0</v>
      </c>
      <c r="T304">
        <v>0.14499999999999999</v>
      </c>
      <c r="U304">
        <v>1700</v>
      </c>
      <c r="V304">
        <v>0</v>
      </c>
      <c r="W304">
        <v>274.00000017999997</v>
      </c>
      <c r="X304">
        <v>0</v>
      </c>
      <c r="Y304">
        <v>465800.00030599994</v>
      </c>
      <c r="Z304">
        <v>1</v>
      </c>
      <c r="AA304">
        <v>0</v>
      </c>
      <c r="AB304">
        <v>0</v>
      </c>
      <c r="AC304">
        <v>0</v>
      </c>
      <c r="AD304">
        <v>0</v>
      </c>
      <c r="AE304">
        <v>0</v>
      </c>
      <c r="AF304">
        <v>0</v>
      </c>
      <c r="AG304">
        <v>0</v>
      </c>
      <c r="AH304">
        <v>0</v>
      </c>
      <c r="AI304">
        <v>0</v>
      </c>
      <c r="AJ304">
        <v>0</v>
      </c>
      <c r="AK304">
        <v>0</v>
      </c>
      <c r="AL304">
        <v>0</v>
      </c>
      <c r="AM304">
        <v>0</v>
      </c>
      <c r="AN304">
        <v>5.8119658120000004</v>
      </c>
      <c r="AO304">
        <v>0</v>
      </c>
      <c r="AP304">
        <v>0</v>
      </c>
      <c r="AQ304">
        <v>0</v>
      </c>
      <c r="AR304">
        <v>0</v>
      </c>
      <c r="AS304">
        <v>0</v>
      </c>
      <c r="AT304">
        <v>0</v>
      </c>
      <c r="AU304">
        <v>0</v>
      </c>
      <c r="AV304">
        <v>0</v>
      </c>
      <c r="AW304">
        <v>0</v>
      </c>
      <c r="AX304">
        <v>0</v>
      </c>
      <c r="AY304">
        <v>0</v>
      </c>
      <c r="AZ304">
        <v>0</v>
      </c>
      <c r="BA304">
        <v>0</v>
      </c>
      <c r="BB304">
        <v>0</v>
      </c>
      <c r="BC304">
        <v>0</v>
      </c>
      <c r="BD304">
        <v>0.1</v>
      </c>
      <c r="BE304">
        <v>0</v>
      </c>
      <c r="BF304">
        <v>0</v>
      </c>
      <c r="BG304">
        <v>0</v>
      </c>
      <c r="BH304">
        <v>0</v>
      </c>
      <c r="BI304">
        <v>0</v>
      </c>
      <c r="BJ304">
        <v>0</v>
      </c>
      <c r="BK304">
        <v>0</v>
      </c>
      <c r="BL304">
        <v>0</v>
      </c>
      <c r="BM304">
        <v>0</v>
      </c>
      <c r="BN304">
        <v>0</v>
      </c>
      <c r="BO304">
        <v>0</v>
      </c>
      <c r="BP304">
        <v>0</v>
      </c>
      <c r="BQ304">
        <v>0</v>
      </c>
      <c r="BR304">
        <v>1.5599999999999999E-2</v>
      </c>
      <c r="BS304">
        <v>0</v>
      </c>
      <c r="BT304">
        <v>0</v>
      </c>
      <c r="BU304">
        <v>0</v>
      </c>
      <c r="BV304">
        <v>0</v>
      </c>
      <c r="BW304">
        <v>0</v>
      </c>
      <c r="BX304">
        <v>85.7</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1</v>
      </c>
      <c r="FS304">
        <v>0</v>
      </c>
      <c r="FT304">
        <v>0</v>
      </c>
      <c r="FU304">
        <v>0</v>
      </c>
      <c r="FV304">
        <v>0</v>
      </c>
      <c r="FW304">
        <v>0</v>
      </c>
      <c r="FX304">
        <v>0</v>
      </c>
      <c r="FY304">
        <v>2.9059829060000002</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0.29020000000000001</v>
      </c>
      <c r="GV304">
        <v>0</v>
      </c>
      <c r="GW304">
        <v>0</v>
      </c>
      <c r="GX304">
        <v>0</v>
      </c>
      <c r="GY304">
        <v>0</v>
      </c>
      <c r="GZ304">
        <v>0</v>
      </c>
      <c r="HA304">
        <v>0</v>
      </c>
      <c r="HB304">
        <v>0</v>
      </c>
      <c r="HC304">
        <v>0</v>
      </c>
      <c r="HD304">
        <v>0</v>
      </c>
      <c r="HE304">
        <v>0</v>
      </c>
      <c r="HF304">
        <v>0</v>
      </c>
      <c r="HG304">
        <v>0</v>
      </c>
      <c r="HH304">
        <v>0</v>
      </c>
      <c r="HI304">
        <v>1.5599999999999999E-2</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1</v>
      </c>
      <c r="LJ304">
        <v>1</v>
      </c>
      <c r="LK304">
        <v>0</v>
      </c>
      <c r="LL304">
        <v>0</v>
      </c>
      <c r="LM304">
        <v>1</v>
      </c>
      <c r="LN304">
        <v>0.95</v>
      </c>
      <c r="LO304">
        <v>0</v>
      </c>
      <c r="LP304">
        <v>1</v>
      </c>
      <c r="LQ304">
        <v>0.78</v>
      </c>
      <c r="LR304">
        <v>0</v>
      </c>
      <c r="LS304">
        <v>3.169999999999995E-2</v>
      </c>
      <c r="LT304">
        <v>0</v>
      </c>
    </row>
    <row r="305" spans="1:332">
      <c r="A305" t="str">
        <v>CDM AMS II G</v>
      </c>
      <c r="B305" t="str">
        <v>AMS-II.G. Version 6</v>
      </c>
      <c r="C305">
        <v>10477</v>
      </c>
      <c r="D305" t="str">
        <v>PoA 10477-CPA6</v>
      </c>
      <c r="E305" t="str">
        <v>MR2: 01/09/2019 to 31/05/2020</v>
      </c>
      <c r="F305" t="str">
        <v>domestic 4G Batch 3</v>
      </c>
      <c r="G305">
        <v>3415</v>
      </c>
      <c r="H305" t="str">
        <v>firewood</v>
      </c>
      <c r="I305">
        <v>3415</v>
      </c>
      <c r="J305">
        <v>4.1269879607441504E-3</v>
      </c>
      <c r="K305">
        <v>0</v>
      </c>
      <c r="L305" t="str">
        <v>cdm_imp_firewood</v>
      </c>
      <c r="M305">
        <v>1</v>
      </c>
      <c r="N305" t="str">
        <v>Asia</v>
      </c>
      <c r="O305" t="str">
        <v>Viet Nam</v>
      </c>
      <c r="P305" t="str">
        <v xml:space="preserve">Thai Nguyen
Province
</v>
      </c>
      <c r="Q305">
        <v>3.4</v>
      </c>
      <c r="R305">
        <v>0.82889999999999997</v>
      </c>
      <c r="S305">
        <v>0</v>
      </c>
      <c r="T305">
        <v>0.14499999999999999</v>
      </c>
      <c r="U305">
        <v>3020</v>
      </c>
      <c r="V305">
        <v>0</v>
      </c>
      <c r="W305">
        <v>274.00000017999997</v>
      </c>
      <c r="X305">
        <v>0</v>
      </c>
      <c r="Y305">
        <v>827480.00054359995</v>
      </c>
      <c r="Z305">
        <v>1</v>
      </c>
      <c r="AA305">
        <v>0</v>
      </c>
      <c r="AB305">
        <v>0</v>
      </c>
      <c r="AC305">
        <v>0</v>
      </c>
      <c r="AD305">
        <v>0</v>
      </c>
      <c r="AE305">
        <v>0</v>
      </c>
      <c r="AF305">
        <v>0</v>
      </c>
      <c r="AG305">
        <v>0</v>
      </c>
      <c r="AH305">
        <v>0</v>
      </c>
      <c r="AI305">
        <v>0</v>
      </c>
      <c r="AJ305">
        <v>0</v>
      </c>
      <c r="AK305">
        <v>0</v>
      </c>
      <c r="AL305">
        <v>0</v>
      </c>
      <c r="AM305">
        <v>0</v>
      </c>
      <c r="AN305">
        <v>5.8119658120000004</v>
      </c>
      <c r="AO305">
        <v>0</v>
      </c>
      <c r="AP305">
        <v>0</v>
      </c>
      <c r="AQ305">
        <v>0</v>
      </c>
      <c r="AR305">
        <v>0</v>
      </c>
      <c r="AS305">
        <v>0</v>
      </c>
      <c r="AT305">
        <v>0</v>
      </c>
      <c r="AU305">
        <v>0</v>
      </c>
      <c r="AV305">
        <v>0</v>
      </c>
      <c r="AW305">
        <v>0</v>
      </c>
      <c r="AX305">
        <v>0</v>
      </c>
      <c r="AY305">
        <v>0</v>
      </c>
      <c r="AZ305">
        <v>0</v>
      </c>
      <c r="BA305">
        <v>0</v>
      </c>
      <c r="BB305">
        <v>0</v>
      </c>
      <c r="BC305">
        <v>0</v>
      </c>
      <c r="BD305">
        <v>0.1</v>
      </c>
      <c r="BE305">
        <v>0</v>
      </c>
      <c r="BF305">
        <v>0</v>
      </c>
      <c r="BG305">
        <v>0</v>
      </c>
      <c r="BH305">
        <v>0</v>
      </c>
      <c r="BI305">
        <v>0</v>
      </c>
      <c r="BJ305">
        <v>0</v>
      </c>
      <c r="BK305">
        <v>0</v>
      </c>
      <c r="BL305">
        <v>0</v>
      </c>
      <c r="BM305">
        <v>0</v>
      </c>
      <c r="BN305">
        <v>0</v>
      </c>
      <c r="BO305">
        <v>0</v>
      </c>
      <c r="BP305">
        <v>0</v>
      </c>
      <c r="BQ305">
        <v>0</v>
      </c>
      <c r="BR305">
        <v>1.5599999999999999E-2</v>
      </c>
      <c r="BS305">
        <v>0</v>
      </c>
      <c r="BT305">
        <v>0</v>
      </c>
      <c r="BU305">
        <v>0</v>
      </c>
      <c r="BV305">
        <v>0</v>
      </c>
      <c r="BW305">
        <v>0</v>
      </c>
      <c r="BX305">
        <v>85.7</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1</v>
      </c>
      <c r="FS305">
        <v>0</v>
      </c>
      <c r="FT305">
        <v>0</v>
      </c>
      <c r="FU305">
        <v>0</v>
      </c>
      <c r="FV305">
        <v>0</v>
      </c>
      <c r="FW305">
        <v>0</v>
      </c>
      <c r="FX305">
        <v>0</v>
      </c>
      <c r="FY305">
        <v>2.9059829060000002</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0.29020000000000001</v>
      </c>
      <c r="GV305">
        <v>0</v>
      </c>
      <c r="GW305">
        <v>0</v>
      </c>
      <c r="GX305">
        <v>0</v>
      </c>
      <c r="GY305">
        <v>0</v>
      </c>
      <c r="GZ305">
        <v>0</v>
      </c>
      <c r="HA305">
        <v>0</v>
      </c>
      <c r="HB305">
        <v>0</v>
      </c>
      <c r="HC305">
        <v>0</v>
      </c>
      <c r="HD305">
        <v>0</v>
      </c>
      <c r="HE305">
        <v>0</v>
      </c>
      <c r="HF305">
        <v>0</v>
      </c>
      <c r="HG305">
        <v>0</v>
      </c>
      <c r="HH305">
        <v>0</v>
      </c>
      <c r="HI305">
        <v>1.5599999999999999E-2</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1</v>
      </c>
      <c r="LJ305">
        <v>1</v>
      </c>
      <c r="LK305">
        <v>0</v>
      </c>
      <c r="LL305">
        <v>0</v>
      </c>
      <c r="LM305">
        <v>1</v>
      </c>
      <c r="LN305">
        <v>0.95</v>
      </c>
      <c r="LO305">
        <v>0</v>
      </c>
      <c r="LP305">
        <v>1</v>
      </c>
      <c r="LQ305">
        <v>0.78</v>
      </c>
      <c r="LR305">
        <v>0</v>
      </c>
      <c r="LS305">
        <v>3.169999999999995E-2</v>
      </c>
      <c r="LT305">
        <v>0</v>
      </c>
    </row>
    <row r="306" spans="1:332">
      <c r="A306" t="str">
        <v>CDM AMS II G</v>
      </c>
      <c r="B306" t="str">
        <v>AMS-II.G. Version 6</v>
      </c>
      <c r="C306">
        <v>10477</v>
      </c>
      <c r="D306" t="str">
        <v>PoA 10477-CPA6</v>
      </c>
      <c r="E306" t="str">
        <v>MR2: 01/09/2019 to 31/05/2020</v>
      </c>
      <c r="F306" t="str">
        <v>domestic 4G Batch 4</v>
      </c>
      <c r="G306">
        <v>13311</v>
      </c>
      <c r="H306" t="str">
        <v>firewood</v>
      </c>
      <c r="I306">
        <v>13311</v>
      </c>
      <c r="J306">
        <v>4.1271347248244012E-3</v>
      </c>
      <c r="K306">
        <v>0</v>
      </c>
      <c r="L306" t="str">
        <v>cdm_imp_firewood</v>
      </c>
      <c r="M306">
        <v>1</v>
      </c>
      <c r="N306" t="str">
        <v>Asia</v>
      </c>
      <c r="O306" t="str">
        <v>Viet Nam</v>
      </c>
      <c r="P306" t="str">
        <v xml:space="preserve">Thai Nguyen
Province
</v>
      </c>
      <c r="Q306">
        <v>3.4</v>
      </c>
      <c r="R306">
        <v>0.82889999999999997</v>
      </c>
      <c r="S306">
        <v>0</v>
      </c>
      <c r="T306">
        <v>0.14499999999999999</v>
      </c>
      <c r="U306">
        <v>13005</v>
      </c>
      <c r="V306">
        <v>0</v>
      </c>
      <c r="W306">
        <v>248.00000000200001</v>
      </c>
      <c r="X306">
        <v>0</v>
      </c>
      <c r="Y306">
        <v>3225240.00002601</v>
      </c>
      <c r="Z306">
        <v>1</v>
      </c>
      <c r="AA306">
        <v>0</v>
      </c>
      <c r="AB306">
        <v>0</v>
      </c>
      <c r="AC306">
        <v>0</v>
      </c>
      <c r="AD306">
        <v>0</v>
      </c>
      <c r="AE306">
        <v>0</v>
      </c>
      <c r="AF306">
        <v>0</v>
      </c>
      <c r="AG306">
        <v>0</v>
      </c>
      <c r="AH306">
        <v>0</v>
      </c>
      <c r="AI306">
        <v>0</v>
      </c>
      <c r="AJ306">
        <v>0</v>
      </c>
      <c r="AK306">
        <v>0</v>
      </c>
      <c r="AL306">
        <v>0</v>
      </c>
      <c r="AM306">
        <v>0</v>
      </c>
      <c r="AN306">
        <v>5.8119658120000004</v>
      </c>
      <c r="AO306">
        <v>0</v>
      </c>
      <c r="AP306">
        <v>0</v>
      </c>
      <c r="AQ306">
        <v>0</v>
      </c>
      <c r="AR306">
        <v>0</v>
      </c>
      <c r="AS306">
        <v>0</v>
      </c>
      <c r="AT306">
        <v>0</v>
      </c>
      <c r="AU306">
        <v>0</v>
      </c>
      <c r="AV306">
        <v>0</v>
      </c>
      <c r="AW306">
        <v>0</v>
      </c>
      <c r="AX306">
        <v>0</v>
      </c>
      <c r="AY306">
        <v>0</v>
      </c>
      <c r="AZ306">
        <v>0</v>
      </c>
      <c r="BA306">
        <v>0</v>
      </c>
      <c r="BB306">
        <v>0</v>
      </c>
      <c r="BC306">
        <v>0</v>
      </c>
      <c r="BD306">
        <v>0.1</v>
      </c>
      <c r="BE306">
        <v>0</v>
      </c>
      <c r="BF306">
        <v>0</v>
      </c>
      <c r="BG306">
        <v>0</v>
      </c>
      <c r="BH306">
        <v>0</v>
      </c>
      <c r="BI306">
        <v>0</v>
      </c>
      <c r="BJ306">
        <v>0</v>
      </c>
      <c r="BK306">
        <v>0</v>
      </c>
      <c r="BL306">
        <v>0</v>
      </c>
      <c r="BM306">
        <v>0</v>
      </c>
      <c r="BN306">
        <v>0</v>
      </c>
      <c r="BO306">
        <v>0</v>
      </c>
      <c r="BP306">
        <v>0</v>
      </c>
      <c r="BQ306">
        <v>0</v>
      </c>
      <c r="BR306">
        <v>1.5599999999999999E-2</v>
      </c>
      <c r="BS306">
        <v>0</v>
      </c>
      <c r="BT306">
        <v>0</v>
      </c>
      <c r="BU306">
        <v>0</v>
      </c>
      <c r="BV306">
        <v>0</v>
      </c>
      <c r="BW306">
        <v>0</v>
      </c>
      <c r="BX306">
        <v>85.7</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1</v>
      </c>
      <c r="FS306">
        <v>0</v>
      </c>
      <c r="FT306">
        <v>0</v>
      </c>
      <c r="FU306">
        <v>0</v>
      </c>
      <c r="FV306">
        <v>0</v>
      </c>
      <c r="FW306">
        <v>0</v>
      </c>
      <c r="FX306">
        <v>0</v>
      </c>
      <c r="FY306">
        <v>2.9059829060000002</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0.29020000000000001</v>
      </c>
      <c r="GV306">
        <v>0</v>
      </c>
      <c r="GW306">
        <v>0</v>
      </c>
      <c r="GX306">
        <v>0</v>
      </c>
      <c r="GY306">
        <v>0</v>
      </c>
      <c r="GZ306">
        <v>0</v>
      </c>
      <c r="HA306">
        <v>0</v>
      </c>
      <c r="HB306">
        <v>0</v>
      </c>
      <c r="HC306">
        <v>0</v>
      </c>
      <c r="HD306">
        <v>0</v>
      </c>
      <c r="HE306">
        <v>0</v>
      </c>
      <c r="HF306">
        <v>0</v>
      </c>
      <c r="HG306">
        <v>0</v>
      </c>
      <c r="HH306">
        <v>0</v>
      </c>
      <c r="HI306">
        <v>1.5599999999999999E-2</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1</v>
      </c>
      <c r="LJ306">
        <v>1</v>
      </c>
      <c r="LK306">
        <v>0</v>
      </c>
      <c r="LL306">
        <v>0</v>
      </c>
      <c r="LM306">
        <v>1</v>
      </c>
      <c r="LN306">
        <v>0.95</v>
      </c>
      <c r="LO306">
        <v>0</v>
      </c>
      <c r="LP306">
        <v>1</v>
      </c>
      <c r="LQ306">
        <v>0.78</v>
      </c>
      <c r="LR306">
        <v>0</v>
      </c>
      <c r="LS306">
        <v>3.169999999999995E-2</v>
      </c>
      <c r="LT306">
        <v>0</v>
      </c>
    </row>
    <row r="307" spans="1:332">
      <c r="A307" t="str">
        <v>CDM AMS II G</v>
      </c>
      <c r="B307" t="str">
        <v>AMS-II.G. Version 11</v>
      </c>
      <c r="C307">
        <v>10477</v>
      </c>
      <c r="D307" t="str">
        <v>PoA 10477-CPA7</v>
      </c>
      <c r="E307" t="str">
        <v>MR2: 2020-06-01~2020-12-31</v>
      </c>
      <c r="F307" t="str">
        <v>domestic 4G Batch 1</v>
      </c>
      <c r="G307">
        <v>1746</v>
      </c>
      <c r="H307" t="str">
        <v>firewood</v>
      </c>
      <c r="I307">
        <v>1746</v>
      </c>
      <c r="J307">
        <v>4.0692660868619458E-3</v>
      </c>
      <c r="K307">
        <v>0</v>
      </c>
      <c r="L307" t="str">
        <v>cdm_imp_firewood</v>
      </c>
      <c r="M307">
        <v>1</v>
      </c>
      <c r="N307" t="str">
        <v>Asia</v>
      </c>
      <c r="O307" t="str">
        <v>Viet Nam</v>
      </c>
      <c r="P307" t="str">
        <v>Yen Bai Province</v>
      </c>
      <c r="Q307">
        <v>3.4</v>
      </c>
      <c r="R307">
        <v>0.77615999999999996</v>
      </c>
      <c r="S307">
        <v>0</v>
      </c>
      <c r="T307">
        <v>0.14499999999999999</v>
      </c>
      <c r="U307">
        <v>2005</v>
      </c>
      <c r="V307">
        <v>0</v>
      </c>
      <c r="W307">
        <v>214.0000000135</v>
      </c>
      <c r="X307">
        <v>0</v>
      </c>
      <c r="Y307">
        <v>429070.00002706749</v>
      </c>
      <c r="Z307">
        <v>1</v>
      </c>
      <c r="AA307">
        <v>0</v>
      </c>
      <c r="AB307">
        <v>0</v>
      </c>
      <c r="AC307">
        <v>0</v>
      </c>
      <c r="AD307">
        <v>0</v>
      </c>
      <c r="AE307">
        <v>0</v>
      </c>
      <c r="AF307">
        <v>0</v>
      </c>
      <c r="AG307">
        <v>0</v>
      </c>
      <c r="AH307">
        <v>0</v>
      </c>
      <c r="AI307">
        <v>0</v>
      </c>
      <c r="AJ307">
        <v>0</v>
      </c>
      <c r="AK307">
        <v>0</v>
      </c>
      <c r="AL307">
        <v>0</v>
      </c>
      <c r="AM307">
        <v>0</v>
      </c>
      <c r="AN307">
        <v>5.8119658120000004</v>
      </c>
      <c r="AO307">
        <v>0</v>
      </c>
      <c r="AP307">
        <v>0</v>
      </c>
      <c r="AQ307">
        <v>0</v>
      </c>
      <c r="AR307">
        <v>0</v>
      </c>
      <c r="AS307">
        <v>0</v>
      </c>
      <c r="AT307">
        <v>0</v>
      </c>
      <c r="AU307">
        <v>0</v>
      </c>
      <c r="AV307">
        <v>0</v>
      </c>
      <c r="AW307">
        <v>0</v>
      </c>
      <c r="AX307">
        <v>0</v>
      </c>
      <c r="AY307">
        <v>0</v>
      </c>
      <c r="AZ307">
        <v>0</v>
      </c>
      <c r="BA307">
        <v>0</v>
      </c>
      <c r="BB307">
        <v>0</v>
      </c>
      <c r="BC307">
        <v>0</v>
      </c>
      <c r="BD307">
        <v>0.1</v>
      </c>
      <c r="BE307">
        <v>0</v>
      </c>
      <c r="BF307">
        <v>0</v>
      </c>
      <c r="BG307">
        <v>0</v>
      </c>
      <c r="BH307">
        <v>0</v>
      </c>
      <c r="BI307">
        <v>0</v>
      </c>
      <c r="BJ307">
        <v>0</v>
      </c>
      <c r="BK307">
        <v>0</v>
      </c>
      <c r="BL307">
        <v>0</v>
      </c>
      <c r="BM307">
        <v>0</v>
      </c>
      <c r="BN307">
        <v>0</v>
      </c>
      <c r="BO307">
        <v>0</v>
      </c>
      <c r="BP307">
        <v>0</v>
      </c>
      <c r="BQ307">
        <v>0</v>
      </c>
      <c r="BR307">
        <v>1.5599999999999999E-2</v>
      </c>
      <c r="BS307">
        <v>0</v>
      </c>
      <c r="BT307">
        <v>0</v>
      </c>
      <c r="BU307">
        <v>0</v>
      </c>
      <c r="BV307">
        <v>0</v>
      </c>
      <c r="BW307">
        <v>0</v>
      </c>
      <c r="BX307">
        <v>85.7</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1</v>
      </c>
      <c r="FS307">
        <v>0</v>
      </c>
      <c r="FT307">
        <v>0</v>
      </c>
      <c r="FU307">
        <v>0</v>
      </c>
      <c r="FV307">
        <v>0</v>
      </c>
      <c r="FW307">
        <v>0</v>
      </c>
      <c r="FX307">
        <v>0</v>
      </c>
      <c r="FY307">
        <v>2.9059829060000002</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0.28910000000000002</v>
      </c>
      <c r="GV307">
        <v>0</v>
      </c>
      <c r="GW307">
        <v>0</v>
      </c>
      <c r="GX307">
        <v>0</v>
      </c>
      <c r="GY307">
        <v>0</v>
      </c>
      <c r="GZ307">
        <v>0</v>
      </c>
      <c r="HA307">
        <v>0</v>
      </c>
      <c r="HB307">
        <v>0</v>
      </c>
      <c r="HC307">
        <v>0</v>
      </c>
      <c r="HD307">
        <v>0</v>
      </c>
      <c r="HE307">
        <v>0</v>
      </c>
      <c r="HF307">
        <v>0</v>
      </c>
      <c r="HG307">
        <v>0</v>
      </c>
      <c r="HH307">
        <v>0</v>
      </c>
      <c r="HI307">
        <v>1.5599999999999999E-2</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1</v>
      </c>
      <c r="LJ307">
        <v>1</v>
      </c>
      <c r="LK307">
        <v>0</v>
      </c>
      <c r="LL307">
        <v>0</v>
      </c>
      <c r="LM307">
        <v>1</v>
      </c>
      <c r="LN307">
        <v>0.95</v>
      </c>
      <c r="LO307">
        <v>0</v>
      </c>
      <c r="LP307">
        <v>1</v>
      </c>
      <c r="LQ307">
        <v>0.78</v>
      </c>
      <c r="LR307">
        <v>0</v>
      </c>
      <c r="LS307">
        <v>8.1300000000000039E-2</v>
      </c>
      <c r="LT307">
        <v>0</v>
      </c>
    </row>
    <row r="308" spans="1:332">
      <c r="A308" t="str">
        <v>CDM AMS II G</v>
      </c>
      <c r="B308" t="str">
        <v>AMS-II.G. Version 11</v>
      </c>
      <c r="C308">
        <v>10477</v>
      </c>
      <c r="D308" t="str">
        <v>PoA 10477-CPA7</v>
      </c>
      <c r="E308" t="str">
        <v>MR2: 2020-06-01~2020-12-31</v>
      </c>
      <c r="F308" t="str">
        <v>domestic 4G Batch 2</v>
      </c>
      <c r="G308">
        <v>13832</v>
      </c>
      <c r="H308" t="str">
        <v>firewood</v>
      </c>
      <c r="I308">
        <v>13832</v>
      </c>
      <c r="J308">
        <v>4.0715284418654562E-3</v>
      </c>
      <c r="K308">
        <v>0</v>
      </c>
      <c r="L308" t="str">
        <v>cdm_imp_firewood</v>
      </c>
      <c r="M308">
        <v>1</v>
      </c>
      <c r="N308" t="str">
        <v>Asia</v>
      </c>
      <c r="O308" t="str">
        <v>Viet Nam</v>
      </c>
      <c r="P308" t="str">
        <v>Yen Bai Province</v>
      </c>
      <c r="Q308">
        <v>3.4</v>
      </c>
      <c r="R308">
        <v>0.77615999999999996</v>
      </c>
      <c r="S308">
        <v>0</v>
      </c>
      <c r="T308">
        <v>0.14499999999999999</v>
      </c>
      <c r="U308">
        <v>15875</v>
      </c>
      <c r="V308">
        <v>0</v>
      </c>
      <c r="W308">
        <v>214.0000000135</v>
      </c>
      <c r="X308">
        <v>0</v>
      </c>
      <c r="Y308">
        <v>3397250.0002143127</v>
      </c>
      <c r="Z308">
        <v>1</v>
      </c>
      <c r="AA308">
        <v>0</v>
      </c>
      <c r="AB308">
        <v>0</v>
      </c>
      <c r="AC308">
        <v>0</v>
      </c>
      <c r="AD308">
        <v>0</v>
      </c>
      <c r="AE308">
        <v>0</v>
      </c>
      <c r="AF308">
        <v>0</v>
      </c>
      <c r="AG308">
        <v>0</v>
      </c>
      <c r="AH308">
        <v>0</v>
      </c>
      <c r="AI308">
        <v>0</v>
      </c>
      <c r="AJ308">
        <v>0</v>
      </c>
      <c r="AK308">
        <v>0</v>
      </c>
      <c r="AL308">
        <v>0</v>
      </c>
      <c r="AM308">
        <v>0</v>
      </c>
      <c r="AN308">
        <v>5.8119658120000004</v>
      </c>
      <c r="AO308">
        <v>0</v>
      </c>
      <c r="AP308">
        <v>0</v>
      </c>
      <c r="AQ308">
        <v>0</v>
      </c>
      <c r="AR308">
        <v>0</v>
      </c>
      <c r="AS308">
        <v>0</v>
      </c>
      <c r="AT308">
        <v>0</v>
      </c>
      <c r="AU308">
        <v>0</v>
      </c>
      <c r="AV308">
        <v>0</v>
      </c>
      <c r="AW308">
        <v>0</v>
      </c>
      <c r="AX308">
        <v>0</v>
      </c>
      <c r="AY308">
        <v>0</v>
      </c>
      <c r="AZ308">
        <v>0</v>
      </c>
      <c r="BA308">
        <v>0</v>
      </c>
      <c r="BB308">
        <v>0</v>
      </c>
      <c r="BC308">
        <v>0</v>
      </c>
      <c r="BD308">
        <v>0.1</v>
      </c>
      <c r="BE308">
        <v>0</v>
      </c>
      <c r="BF308">
        <v>0</v>
      </c>
      <c r="BG308">
        <v>0</v>
      </c>
      <c r="BH308">
        <v>0</v>
      </c>
      <c r="BI308">
        <v>0</v>
      </c>
      <c r="BJ308">
        <v>0</v>
      </c>
      <c r="BK308">
        <v>0</v>
      </c>
      <c r="BL308">
        <v>0</v>
      </c>
      <c r="BM308">
        <v>0</v>
      </c>
      <c r="BN308">
        <v>0</v>
      </c>
      <c r="BO308">
        <v>0</v>
      </c>
      <c r="BP308">
        <v>0</v>
      </c>
      <c r="BQ308">
        <v>0</v>
      </c>
      <c r="BR308">
        <v>1.5599999999999999E-2</v>
      </c>
      <c r="BS308">
        <v>0</v>
      </c>
      <c r="BT308">
        <v>0</v>
      </c>
      <c r="BU308">
        <v>0</v>
      </c>
      <c r="BV308">
        <v>0</v>
      </c>
      <c r="BW308">
        <v>0</v>
      </c>
      <c r="BX308">
        <v>85.7</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1</v>
      </c>
      <c r="FS308">
        <v>0</v>
      </c>
      <c r="FT308">
        <v>0</v>
      </c>
      <c r="FU308">
        <v>0</v>
      </c>
      <c r="FV308">
        <v>0</v>
      </c>
      <c r="FW308">
        <v>0</v>
      </c>
      <c r="FX308">
        <v>0</v>
      </c>
      <c r="FY308">
        <v>2.9059829060000002</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0.28910000000000002</v>
      </c>
      <c r="GV308">
        <v>0</v>
      </c>
      <c r="GW308">
        <v>0</v>
      </c>
      <c r="GX308">
        <v>0</v>
      </c>
      <c r="GY308">
        <v>0</v>
      </c>
      <c r="GZ308">
        <v>0</v>
      </c>
      <c r="HA308">
        <v>0</v>
      </c>
      <c r="HB308">
        <v>0</v>
      </c>
      <c r="HC308">
        <v>0</v>
      </c>
      <c r="HD308">
        <v>0</v>
      </c>
      <c r="HE308">
        <v>0</v>
      </c>
      <c r="HF308">
        <v>0</v>
      </c>
      <c r="HG308">
        <v>0</v>
      </c>
      <c r="HH308">
        <v>0</v>
      </c>
      <c r="HI308">
        <v>1.5599999999999999E-2</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1</v>
      </c>
      <c r="LJ308">
        <v>1</v>
      </c>
      <c r="LK308">
        <v>0</v>
      </c>
      <c r="LL308">
        <v>0</v>
      </c>
      <c r="LM308">
        <v>1</v>
      </c>
      <c r="LN308">
        <v>0.95</v>
      </c>
      <c r="LO308">
        <v>0</v>
      </c>
      <c r="LP308">
        <v>1</v>
      </c>
      <c r="LQ308">
        <v>0.78</v>
      </c>
      <c r="LR308">
        <v>0</v>
      </c>
      <c r="LS308">
        <v>8.1300000000000039E-2</v>
      </c>
      <c r="LT308">
        <v>0</v>
      </c>
    </row>
    <row r="309" spans="1:332">
      <c r="A309" t="str">
        <v>CDM AMS II G</v>
      </c>
      <c r="B309" t="str">
        <v>AMS-II.G. Version 11</v>
      </c>
      <c r="C309">
        <v>10477</v>
      </c>
      <c r="D309" t="str">
        <v>PoA 10477-CPA7</v>
      </c>
      <c r="E309" t="str">
        <v>MR2: 2020-06-01~2020-12-31</v>
      </c>
      <c r="F309" t="str">
        <v>domestic 4G Batch 3</v>
      </c>
      <c r="G309">
        <v>7075</v>
      </c>
      <c r="H309" t="str">
        <v>firewood</v>
      </c>
      <c r="I309">
        <v>7075</v>
      </c>
      <c r="J309">
        <v>4.0715206479637681E-3</v>
      </c>
      <c r="K309">
        <v>0</v>
      </c>
      <c r="L309" t="str">
        <v>cdm_imp_firewood</v>
      </c>
      <c r="M309">
        <v>1</v>
      </c>
      <c r="N309" t="str">
        <v>Asia</v>
      </c>
      <c r="O309" t="str">
        <v>Viet Nam</v>
      </c>
      <c r="P309" t="str">
        <v>Yen Bai Province</v>
      </c>
      <c r="Q309">
        <v>3.4</v>
      </c>
      <c r="R309">
        <v>0.77615999999999996</v>
      </c>
      <c r="S309">
        <v>0</v>
      </c>
      <c r="T309">
        <v>0.14499999999999999</v>
      </c>
      <c r="U309">
        <v>8120</v>
      </c>
      <c r="V309">
        <v>0</v>
      </c>
      <c r="W309">
        <v>214.0000000135</v>
      </c>
      <c r="X309">
        <v>0</v>
      </c>
      <c r="Y309">
        <v>1737680.0001096199</v>
      </c>
      <c r="Z309">
        <v>1</v>
      </c>
      <c r="AA309">
        <v>0</v>
      </c>
      <c r="AB309">
        <v>0</v>
      </c>
      <c r="AC309">
        <v>0</v>
      </c>
      <c r="AD309">
        <v>0</v>
      </c>
      <c r="AE309">
        <v>0</v>
      </c>
      <c r="AF309">
        <v>0</v>
      </c>
      <c r="AG309">
        <v>0</v>
      </c>
      <c r="AH309">
        <v>0</v>
      </c>
      <c r="AI309">
        <v>0</v>
      </c>
      <c r="AJ309">
        <v>0</v>
      </c>
      <c r="AK309">
        <v>0</v>
      </c>
      <c r="AL309">
        <v>0</v>
      </c>
      <c r="AM309">
        <v>0</v>
      </c>
      <c r="AN309">
        <v>5.8119658120000004</v>
      </c>
      <c r="AO309">
        <v>0</v>
      </c>
      <c r="AP309">
        <v>0</v>
      </c>
      <c r="AQ309">
        <v>0</v>
      </c>
      <c r="AR309">
        <v>0</v>
      </c>
      <c r="AS309">
        <v>0</v>
      </c>
      <c r="AT309">
        <v>0</v>
      </c>
      <c r="AU309">
        <v>0</v>
      </c>
      <c r="AV309">
        <v>0</v>
      </c>
      <c r="AW309">
        <v>0</v>
      </c>
      <c r="AX309">
        <v>0</v>
      </c>
      <c r="AY309">
        <v>0</v>
      </c>
      <c r="AZ309">
        <v>0</v>
      </c>
      <c r="BA309">
        <v>0</v>
      </c>
      <c r="BB309">
        <v>0</v>
      </c>
      <c r="BC309">
        <v>0</v>
      </c>
      <c r="BD309">
        <v>0.1</v>
      </c>
      <c r="BE309">
        <v>0</v>
      </c>
      <c r="BF309">
        <v>0</v>
      </c>
      <c r="BG309">
        <v>0</v>
      </c>
      <c r="BH309">
        <v>0</v>
      </c>
      <c r="BI309">
        <v>0</v>
      </c>
      <c r="BJ309">
        <v>0</v>
      </c>
      <c r="BK309">
        <v>0</v>
      </c>
      <c r="BL309">
        <v>0</v>
      </c>
      <c r="BM309">
        <v>0</v>
      </c>
      <c r="BN309">
        <v>0</v>
      </c>
      <c r="BO309">
        <v>0</v>
      </c>
      <c r="BP309">
        <v>0</v>
      </c>
      <c r="BQ309">
        <v>0</v>
      </c>
      <c r="BR309">
        <v>1.5599999999999999E-2</v>
      </c>
      <c r="BS309">
        <v>0</v>
      </c>
      <c r="BT309">
        <v>0</v>
      </c>
      <c r="BU309">
        <v>0</v>
      </c>
      <c r="BV309">
        <v>0</v>
      </c>
      <c r="BW309">
        <v>0</v>
      </c>
      <c r="BX309">
        <v>85.7</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1</v>
      </c>
      <c r="FS309">
        <v>0</v>
      </c>
      <c r="FT309">
        <v>0</v>
      </c>
      <c r="FU309">
        <v>0</v>
      </c>
      <c r="FV309">
        <v>0</v>
      </c>
      <c r="FW309">
        <v>0</v>
      </c>
      <c r="FX309">
        <v>0</v>
      </c>
      <c r="FY309">
        <v>2.9059829060000002</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0.28910000000000002</v>
      </c>
      <c r="GV309">
        <v>0</v>
      </c>
      <c r="GW309">
        <v>0</v>
      </c>
      <c r="GX309">
        <v>0</v>
      </c>
      <c r="GY309">
        <v>0</v>
      </c>
      <c r="GZ309">
        <v>0</v>
      </c>
      <c r="HA309">
        <v>0</v>
      </c>
      <c r="HB309">
        <v>0</v>
      </c>
      <c r="HC309">
        <v>0</v>
      </c>
      <c r="HD309">
        <v>0</v>
      </c>
      <c r="HE309">
        <v>0</v>
      </c>
      <c r="HF309">
        <v>0</v>
      </c>
      <c r="HG309">
        <v>0</v>
      </c>
      <c r="HH309">
        <v>0</v>
      </c>
      <c r="HI309">
        <v>1.5599999999999999E-2</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1</v>
      </c>
      <c r="LJ309">
        <v>1</v>
      </c>
      <c r="LK309">
        <v>0</v>
      </c>
      <c r="LL309">
        <v>0</v>
      </c>
      <c r="LM309">
        <v>1</v>
      </c>
      <c r="LN309">
        <v>0.95</v>
      </c>
      <c r="LO309">
        <v>0</v>
      </c>
      <c r="LP309">
        <v>1</v>
      </c>
      <c r="LQ309">
        <v>0.78</v>
      </c>
      <c r="LR309">
        <v>0</v>
      </c>
      <c r="LS309">
        <v>8.1300000000000039E-2</v>
      </c>
      <c r="LT309">
        <v>0</v>
      </c>
    </row>
    <row r="310" spans="1:332">
      <c r="A310" t="str">
        <v>CDM AMS II G</v>
      </c>
      <c r="B310" t="str">
        <v>AMS-II.G. Version 11</v>
      </c>
      <c r="C310">
        <v>10477</v>
      </c>
      <c r="D310" t="str">
        <v>PoA 10477-CPA8</v>
      </c>
      <c r="E310" t="str">
        <v>MR2: 2020-06-01~2020-12-31</v>
      </c>
      <c r="F310" t="str">
        <v>domestic 4G Batch 1</v>
      </c>
      <c r="G310">
        <v>1330</v>
      </c>
      <c r="H310" t="str">
        <v>firewood</v>
      </c>
      <c r="I310">
        <v>1330</v>
      </c>
      <c r="J310">
        <v>4.0914768075286188E-3</v>
      </c>
      <c r="K310">
        <v>0</v>
      </c>
      <c r="L310" t="str">
        <v>cdm_imp_firewood</v>
      </c>
      <c r="M310">
        <v>1</v>
      </c>
      <c r="N310" t="str">
        <v>Asia</v>
      </c>
      <c r="O310" t="str">
        <v>Viet Nam</v>
      </c>
      <c r="P310" t="str">
        <v>Yen Bai Province</v>
      </c>
      <c r="Q310">
        <v>3.4</v>
      </c>
      <c r="R310">
        <v>0.77615999999999996</v>
      </c>
      <c r="S310">
        <v>0</v>
      </c>
      <c r="T310">
        <v>0.14499999999999999</v>
      </c>
      <c r="U310">
        <v>1519</v>
      </c>
      <c r="V310">
        <v>0</v>
      </c>
      <c r="W310">
        <v>214.0000000135</v>
      </c>
      <c r="X310">
        <v>0</v>
      </c>
      <c r="Y310">
        <v>325066.0000205065</v>
      </c>
      <c r="Z310">
        <v>1</v>
      </c>
      <c r="AA310">
        <v>0</v>
      </c>
      <c r="AB310">
        <v>0</v>
      </c>
      <c r="AC310">
        <v>0</v>
      </c>
      <c r="AD310">
        <v>0</v>
      </c>
      <c r="AE310">
        <v>0</v>
      </c>
      <c r="AF310">
        <v>0</v>
      </c>
      <c r="AG310">
        <v>0</v>
      </c>
      <c r="AH310">
        <v>0</v>
      </c>
      <c r="AI310">
        <v>0</v>
      </c>
      <c r="AJ310">
        <v>0</v>
      </c>
      <c r="AK310">
        <v>0</v>
      </c>
      <c r="AL310">
        <v>0</v>
      </c>
      <c r="AM310">
        <v>0</v>
      </c>
      <c r="AN310">
        <v>5.8119658120000004</v>
      </c>
      <c r="AO310">
        <v>0</v>
      </c>
      <c r="AP310">
        <v>0</v>
      </c>
      <c r="AQ310">
        <v>0</v>
      </c>
      <c r="AR310">
        <v>0</v>
      </c>
      <c r="AS310">
        <v>0</v>
      </c>
      <c r="AT310">
        <v>0</v>
      </c>
      <c r="AU310">
        <v>0</v>
      </c>
      <c r="AV310">
        <v>0</v>
      </c>
      <c r="AW310">
        <v>0</v>
      </c>
      <c r="AX310">
        <v>0</v>
      </c>
      <c r="AY310">
        <v>0</v>
      </c>
      <c r="AZ310">
        <v>0</v>
      </c>
      <c r="BA310">
        <v>0</v>
      </c>
      <c r="BB310">
        <v>0</v>
      </c>
      <c r="BC310">
        <v>0</v>
      </c>
      <c r="BD310">
        <v>0.1</v>
      </c>
      <c r="BE310">
        <v>0</v>
      </c>
      <c r="BF310">
        <v>0</v>
      </c>
      <c r="BG310">
        <v>0</v>
      </c>
      <c r="BH310">
        <v>0</v>
      </c>
      <c r="BI310">
        <v>0</v>
      </c>
      <c r="BJ310">
        <v>0</v>
      </c>
      <c r="BK310">
        <v>0</v>
      </c>
      <c r="BL310">
        <v>0</v>
      </c>
      <c r="BM310">
        <v>0</v>
      </c>
      <c r="BN310">
        <v>0</v>
      </c>
      <c r="BO310">
        <v>0</v>
      </c>
      <c r="BP310">
        <v>0</v>
      </c>
      <c r="BQ310">
        <v>0</v>
      </c>
      <c r="BR310">
        <v>1.5599999999999999E-2</v>
      </c>
      <c r="BS310">
        <v>0</v>
      </c>
      <c r="BT310">
        <v>0</v>
      </c>
      <c r="BU310">
        <v>0</v>
      </c>
      <c r="BV310">
        <v>0</v>
      </c>
      <c r="BW310">
        <v>0</v>
      </c>
      <c r="BX310">
        <v>85.7</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1</v>
      </c>
      <c r="FS310">
        <v>0</v>
      </c>
      <c r="FT310">
        <v>0</v>
      </c>
      <c r="FU310">
        <v>0</v>
      </c>
      <c r="FV310">
        <v>0</v>
      </c>
      <c r="FW310">
        <v>0</v>
      </c>
      <c r="FX310">
        <v>0</v>
      </c>
      <c r="FY310">
        <v>2.9059829060000002</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0.28910000000000002</v>
      </c>
      <c r="GV310">
        <v>0</v>
      </c>
      <c r="GW310">
        <v>0</v>
      </c>
      <c r="GX310">
        <v>0</v>
      </c>
      <c r="GY310">
        <v>0</v>
      </c>
      <c r="GZ310">
        <v>0</v>
      </c>
      <c r="HA310">
        <v>0</v>
      </c>
      <c r="HB310">
        <v>0</v>
      </c>
      <c r="HC310">
        <v>0</v>
      </c>
      <c r="HD310">
        <v>0</v>
      </c>
      <c r="HE310">
        <v>0</v>
      </c>
      <c r="HF310">
        <v>0</v>
      </c>
      <c r="HG310">
        <v>0</v>
      </c>
      <c r="HH310">
        <v>0</v>
      </c>
      <c r="HI310">
        <v>1.5599999999999999E-2</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1</v>
      </c>
      <c r="LJ310">
        <v>1</v>
      </c>
      <c r="LK310">
        <v>0</v>
      </c>
      <c r="LL310">
        <v>0</v>
      </c>
      <c r="LM310">
        <v>1</v>
      </c>
      <c r="LN310">
        <v>0.95</v>
      </c>
      <c r="LO310">
        <v>0</v>
      </c>
      <c r="LP310">
        <v>1</v>
      </c>
      <c r="LQ310">
        <v>0.78</v>
      </c>
      <c r="LR310">
        <v>0</v>
      </c>
      <c r="LS310">
        <v>8.1300000000000039E-2</v>
      </c>
      <c r="LT310">
        <v>0</v>
      </c>
    </row>
    <row r="311" spans="1:332">
      <c r="A311" t="str">
        <v>CDM AMS II G</v>
      </c>
      <c r="B311" t="str">
        <v>AMS-II.G. Version 11</v>
      </c>
      <c r="C311">
        <v>10477</v>
      </c>
      <c r="D311" t="str">
        <v>PoA 10477-CPA8</v>
      </c>
      <c r="E311" t="str">
        <v>MR2: 2020-06-01~2020-12-31</v>
      </c>
      <c r="F311" t="str">
        <v>domestic 4G Batch 2</v>
      </c>
      <c r="G311">
        <v>14246</v>
      </c>
      <c r="H311" t="str">
        <v>firewood</v>
      </c>
      <c r="I311">
        <v>14246</v>
      </c>
      <c r="J311">
        <v>4.0925915070542489E-3</v>
      </c>
      <c r="K311">
        <v>0</v>
      </c>
      <c r="L311" t="str">
        <v>cdm_imp_firewood</v>
      </c>
      <c r="M311">
        <v>1</v>
      </c>
      <c r="N311" t="str">
        <v>Asia</v>
      </c>
      <c r="O311" t="str">
        <v>Viet Nam</v>
      </c>
      <c r="P311" t="str">
        <v>Yen Bai Province</v>
      </c>
      <c r="Q311">
        <v>3.4</v>
      </c>
      <c r="R311">
        <v>0.77615999999999996</v>
      </c>
      <c r="S311">
        <v>0</v>
      </c>
      <c r="T311">
        <v>0.14499999999999999</v>
      </c>
      <c r="U311">
        <v>16266</v>
      </c>
      <c r="V311">
        <v>0</v>
      </c>
      <c r="W311">
        <v>214.0000000135</v>
      </c>
      <c r="X311">
        <v>0</v>
      </c>
      <c r="Y311">
        <v>3480924.000219591</v>
      </c>
      <c r="Z311">
        <v>1</v>
      </c>
      <c r="AA311">
        <v>0</v>
      </c>
      <c r="AB311">
        <v>0</v>
      </c>
      <c r="AC311">
        <v>0</v>
      </c>
      <c r="AD311">
        <v>0</v>
      </c>
      <c r="AE311">
        <v>0</v>
      </c>
      <c r="AF311">
        <v>0</v>
      </c>
      <c r="AG311">
        <v>0</v>
      </c>
      <c r="AH311">
        <v>0</v>
      </c>
      <c r="AI311">
        <v>0</v>
      </c>
      <c r="AJ311">
        <v>0</v>
      </c>
      <c r="AK311">
        <v>0</v>
      </c>
      <c r="AL311">
        <v>0</v>
      </c>
      <c r="AM311">
        <v>0</v>
      </c>
      <c r="AN311">
        <v>5.8119658120000004</v>
      </c>
      <c r="AO311">
        <v>0</v>
      </c>
      <c r="AP311">
        <v>0</v>
      </c>
      <c r="AQ311">
        <v>0</v>
      </c>
      <c r="AR311">
        <v>0</v>
      </c>
      <c r="AS311">
        <v>0</v>
      </c>
      <c r="AT311">
        <v>0</v>
      </c>
      <c r="AU311">
        <v>0</v>
      </c>
      <c r="AV311">
        <v>0</v>
      </c>
      <c r="AW311">
        <v>0</v>
      </c>
      <c r="AX311">
        <v>0</v>
      </c>
      <c r="AY311">
        <v>0</v>
      </c>
      <c r="AZ311">
        <v>0</v>
      </c>
      <c r="BA311">
        <v>0</v>
      </c>
      <c r="BB311">
        <v>0</v>
      </c>
      <c r="BC311">
        <v>0</v>
      </c>
      <c r="BD311">
        <v>0.1</v>
      </c>
      <c r="BE311">
        <v>0</v>
      </c>
      <c r="BF311">
        <v>0</v>
      </c>
      <c r="BG311">
        <v>0</v>
      </c>
      <c r="BH311">
        <v>0</v>
      </c>
      <c r="BI311">
        <v>0</v>
      </c>
      <c r="BJ311">
        <v>0</v>
      </c>
      <c r="BK311">
        <v>0</v>
      </c>
      <c r="BL311">
        <v>0</v>
      </c>
      <c r="BM311">
        <v>0</v>
      </c>
      <c r="BN311">
        <v>0</v>
      </c>
      <c r="BO311">
        <v>0</v>
      </c>
      <c r="BP311">
        <v>0</v>
      </c>
      <c r="BQ311">
        <v>0</v>
      </c>
      <c r="BR311">
        <v>1.5599999999999999E-2</v>
      </c>
      <c r="BS311">
        <v>0</v>
      </c>
      <c r="BT311">
        <v>0</v>
      </c>
      <c r="BU311">
        <v>0</v>
      </c>
      <c r="BV311">
        <v>0</v>
      </c>
      <c r="BW311">
        <v>0</v>
      </c>
      <c r="BX311">
        <v>85.7</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1</v>
      </c>
      <c r="FS311">
        <v>0</v>
      </c>
      <c r="FT311">
        <v>0</v>
      </c>
      <c r="FU311">
        <v>0</v>
      </c>
      <c r="FV311">
        <v>0</v>
      </c>
      <c r="FW311">
        <v>0</v>
      </c>
      <c r="FX311">
        <v>0</v>
      </c>
      <c r="FY311">
        <v>2.9059829060000002</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0.28910000000000002</v>
      </c>
      <c r="GV311">
        <v>0</v>
      </c>
      <c r="GW311">
        <v>0</v>
      </c>
      <c r="GX311">
        <v>0</v>
      </c>
      <c r="GY311">
        <v>0</v>
      </c>
      <c r="GZ311">
        <v>0</v>
      </c>
      <c r="HA311">
        <v>0</v>
      </c>
      <c r="HB311">
        <v>0</v>
      </c>
      <c r="HC311">
        <v>0</v>
      </c>
      <c r="HD311">
        <v>0</v>
      </c>
      <c r="HE311">
        <v>0</v>
      </c>
      <c r="HF311">
        <v>0</v>
      </c>
      <c r="HG311">
        <v>0</v>
      </c>
      <c r="HH311">
        <v>0</v>
      </c>
      <c r="HI311">
        <v>1.5599999999999999E-2</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1</v>
      </c>
      <c r="LJ311">
        <v>1</v>
      </c>
      <c r="LK311">
        <v>0</v>
      </c>
      <c r="LL311">
        <v>0</v>
      </c>
      <c r="LM311">
        <v>1</v>
      </c>
      <c r="LN311">
        <v>0.95</v>
      </c>
      <c r="LO311">
        <v>0</v>
      </c>
      <c r="LP311">
        <v>1</v>
      </c>
      <c r="LQ311">
        <v>0.78</v>
      </c>
      <c r="LR311">
        <v>0</v>
      </c>
      <c r="LS311">
        <v>8.1300000000000039E-2</v>
      </c>
      <c r="LT311">
        <v>0</v>
      </c>
    </row>
    <row r="312" spans="1:332">
      <c r="A312" t="str">
        <v>CDM AMS II G</v>
      </c>
      <c r="B312" t="str">
        <v>AMS-II.G. Version 11</v>
      </c>
      <c r="C312">
        <v>10477</v>
      </c>
      <c r="D312" t="str">
        <v>PoA 10477-CPA8</v>
      </c>
      <c r="E312" t="str">
        <v>MR2: 2020-06-01~2020-12-31</v>
      </c>
      <c r="F312" t="str">
        <v>domestic 4G Batch 3</v>
      </c>
      <c r="G312">
        <v>7194</v>
      </c>
      <c r="H312" t="str">
        <v>firewood</v>
      </c>
      <c r="I312">
        <v>7194</v>
      </c>
      <c r="J312">
        <v>4.0921268932179984E-3</v>
      </c>
      <c r="K312">
        <v>0</v>
      </c>
      <c r="L312" t="str">
        <v>cdm_imp_firewood</v>
      </c>
      <c r="M312">
        <v>1</v>
      </c>
      <c r="N312" t="str">
        <v>Asia</v>
      </c>
      <c r="O312" t="str">
        <v>Viet Nam</v>
      </c>
      <c r="P312" t="str">
        <v>Yen Bai Province</v>
      </c>
      <c r="Q312">
        <v>3.4</v>
      </c>
      <c r="R312">
        <v>0.77615999999999996</v>
      </c>
      <c r="S312">
        <v>0</v>
      </c>
      <c r="T312">
        <v>0.14499999999999999</v>
      </c>
      <c r="U312">
        <v>8215</v>
      </c>
      <c r="V312">
        <v>0</v>
      </c>
      <c r="W312">
        <v>214.0000000135</v>
      </c>
      <c r="X312">
        <v>0</v>
      </c>
      <c r="Y312">
        <v>1758010.0001109026</v>
      </c>
      <c r="Z312">
        <v>1</v>
      </c>
      <c r="AA312">
        <v>0</v>
      </c>
      <c r="AB312">
        <v>0</v>
      </c>
      <c r="AC312">
        <v>0</v>
      </c>
      <c r="AD312">
        <v>0</v>
      </c>
      <c r="AE312">
        <v>0</v>
      </c>
      <c r="AF312">
        <v>0</v>
      </c>
      <c r="AG312">
        <v>0</v>
      </c>
      <c r="AH312">
        <v>0</v>
      </c>
      <c r="AI312">
        <v>0</v>
      </c>
      <c r="AJ312">
        <v>0</v>
      </c>
      <c r="AK312">
        <v>0</v>
      </c>
      <c r="AL312">
        <v>0</v>
      </c>
      <c r="AM312">
        <v>0</v>
      </c>
      <c r="AN312">
        <v>5.8119658120000004</v>
      </c>
      <c r="AO312">
        <v>0</v>
      </c>
      <c r="AP312">
        <v>0</v>
      </c>
      <c r="AQ312">
        <v>0</v>
      </c>
      <c r="AR312">
        <v>0</v>
      </c>
      <c r="AS312">
        <v>0</v>
      </c>
      <c r="AT312">
        <v>0</v>
      </c>
      <c r="AU312">
        <v>0</v>
      </c>
      <c r="AV312">
        <v>0</v>
      </c>
      <c r="AW312">
        <v>0</v>
      </c>
      <c r="AX312">
        <v>0</v>
      </c>
      <c r="AY312">
        <v>0</v>
      </c>
      <c r="AZ312">
        <v>0</v>
      </c>
      <c r="BA312">
        <v>0</v>
      </c>
      <c r="BB312">
        <v>0</v>
      </c>
      <c r="BC312">
        <v>0</v>
      </c>
      <c r="BD312">
        <v>0.1</v>
      </c>
      <c r="BE312">
        <v>0</v>
      </c>
      <c r="BF312">
        <v>0</v>
      </c>
      <c r="BG312">
        <v>0</v>
      </c>
      <c r="BH312">
        <v>0</v>
      </c>
      <c r="BI312">
        <v>0</v>
      </c>
      <c r="BJ312">
        <v>0</v>
      </c>
      <c r="BK312">
        <v>0</v>
      </c>
      <c r="BL312">
        <v>0</v>
      </c>
      <c r="BM312">
        <v>0</v>
      </c>
      <c r="BN312">
        <v>0</v>
      </c>
      <c r="BO312">
        <v>0</v>
      </c>
      <c r="BP312">
        <v>0</v>
      </c>
      <c r="BQ312">
        <v>0</v>
      </c>
      <c r="BR312">
        <v>1.5599999999999999E-2</v>
      </c>
      <c r="BS312">
        <v>0</v>
      </c>
      <c r="BT312">
        <v>0</v>
      </c>
      <c r="BU312">
        <v>0</v>
      </c>
      <c r="BV312">
        <v>0</v>
      </c>
      <c r="BW312">
        <v>0</v>
      </c>
      <c r="BX312">
        <v>85.7</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1</v>
      </c>
      <c r="FS312">
        <v>0</v>
      </c>
      <c r="FT312">
        <v>0</v>
      </c>
      <c r="FU312">
        <v>0</v>
      </c>
      <c r="FV312">
        <v>0</v>
      </c>
      <c r="FW312">
        <v>0</v>
      </c>
      <c r="FX312">
        <v>0</v>
      </c>
      <c r="FY312">
        <v>2.9059829060000002</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0.28910000000000002</v>
      </c>
      <c r="GV312">
        <v>0</v>
      </c>
      <c r="GW312">
        <v>0</v>
      </c>
      <c r="GX312">
        <v>0</v>
      </c>
      <c r="GY312">
        <v>0</v>
      </c>
      <c r="GZ312">
        <v>0</v>
      </c>
      <c r="HA312">
        <v>0</v>
      </c>
      <c r="HB312">
        <v>0</v>
      </c>
      <c r="HC312">
        <v>0</v>
      </c>
      <c r="HD312">
        <v>0</v>
      </c>
      <c r="HE312">
        <v>0</v>
      </c>
      <c r="HF312">
        <v>0</v>
      </c>
      <c r="HG312">
        <v>0</v>
      </c>
      <c r="HH312">
        <v>0</v>
      </c>
      <c r="HI312">
        <v>1.5599999999999999E-2</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1</v>
      </c>
      <c r="LJ312">
        <v>1</v>
      </c>
      <c r="LK312">
        <v>0</v>
      </c>
      <c r="LL312">
        <v>0</v>
      </c>
      <c r="LM312">
        <v>1</v>
      </c>
      <c r="LN312">
        <v>0.95</v>
      </c>
      <c r="LO312">
        <v>0</v>
      </c>
      <c r="LP312">
        <v>1</v>
      </c>
      <c r="LQ312">
        <v>0.78</v>
      </c>
      <c r="LR312">
        <v>0</v>
      </c>
      <c r="LS312">
        <v>8.1300000000000039E-2</v>
      </c>
      <c r="LT312">
        <v>0</v>
      </c>
    </row>
    <row r="313" spans="1:332">
      <c r="A313" t="str">
        <v>CDM AMS II G</v>
      </c>
      <c r="B313" t="str">
        <v>AMS-II.G. Version 11</v>
      </c>
      <c r="C313">
        <v>10477</v>
      </c>
      <c r="D313" t="str">
        <v>PoA 10477-CPA1</v>
      </c>
      <c r="E313" t="str">
        <v>MR2: 01/09/2019 to 31/05/2020</v>
      </c>
      <c r="F313" t="str">
        <v>domestic 3G</v>
      </c>
      <c r="G313">
        <v>23016</v>
      </c>
      <c r="H313" t="str">
        <v>firewood</v>
      </c>
      <c r="I313">
        <v>23016</v>
      </c>
      <c r="J313">
        <v>3.585046728745803E-3</v>
      </c>
      <c r="K313">
        <v>0</v>
      </c>
      <c r="L313" t="str">
        <v>cdm_imp_firewood</v>
      </c>
      <c r="M313">
        <v>1</v>
      </c>
      <c r="N313" t="str">
        <v>Asia</v>
      </c>
      <c r="O313" t="str">
        <v>Viet Nam</v>
      </c>
      <c r="P313" t="str">
        <v>Hoa Binh</v>
      </c>
      <c r="Q313">
        <v>3.4</v>
      </c>
      <c r="R313">
        <v>0.82679999999999998</v>
      </c>
      <c r="S313">
        <v>0</v>
      </c>
      <c r="T313">
        <v>0.153</v>
      </c>
      <c r="U313">
        <v>30000</v>
      </c>
      <c r="V313">
        <v>0</v>
      </c>
      <c r="W313">
        <v>214.0000000135</v>
      </c>
      <c r="X313">
        <v>0</v>
      </c>
      <c r="Y313">
        <v>6420000.0004049996</v>
      </c>
      <c r="Z313">
        <v>1</v>
      </c>
      <c r="AA313">
        <v>0</v>
      </c>
      <c r="AB313">
        <v>0</v>
      </c>
      <c r="AC313">
        <v>0</v>
      </c>
      <c r="AD313">
        <v>0</v>
      </c>
      <c r="AE313">
        <v>0</v>
      </c>
      <c r="AF313">
        <v>0</v>
      </c>
      <c r="AG313">
        <v>0</v>
      </c>
      <c r="AH313">
        <v>0</v>
      </c>
      <c r="AI313">
        <v>0</v>
      </c>
      <c r="AJ313">
        <v>0</v>
      </c>
      <c r="AK313">
        <v>0</v>
      </c>
      <c r="AL313">
        <v>0</v>
      </c>
      <c r="AM313">
        <v>0</v>
      </c>
      <c r="AN313">
        <v>5.8119658120000004</v>
      </c>
      <c r="AO313">
        <v>0</v>
      </c>
      <c r="AP313">
        <v>0</v>
      </c>
      <c r="AQ313">
        <v>0</v>
      </c>
      <c r="AR313">
        <v>0</v>
      </c>
      <c r="AS313">
        <v>0</v>
      </c>
      <c r="AT313">
        <v>0</v>
      </c>
      <c r="AU313">
        <v>0</v>
      </c>
      <c r="AV313">
        <v>0</v>
      </c>
      <c r="AW313">
        <v>0</v>
      </c>
      <c r="AX313">
        <v>0</v>
      </c>
      <c r="AY313">
        <v>0</v>
      </c>
      <c r="AZ313">
        <v>0</v>
      </c>
      <c r="BA313">
        <v>0</v>
      </c>
      <c r="BB313">
        <v>0</v>
      </c>
      <c r="BC313">
        <v>0</v>
      </c>
      <c r="BD313">
        <v>0.1</v>
      </c>
      <c r="BE313">
        <v>0</v>
      </c>
      <c r="BF313">
        <v>0</v>
      </c>
      <c r="BG313">
        <v>0</v>
      </c>
      <c r="BH313">
        <v>0</v>
      </c>
      <c r="BI313">
        <v>0</v>
      </c>
      <c r="BJ313">
        <v>0</v>
      </c>
      <c r="BK313">
        <v>0</v>
      </c>
      <c r="BL313">
        <v>0</v>
      </c>
      <c r="BM313">
        <v>0</v>
      </c>
      <c r="BN313">
        <v>0</v>
      </c>
      <c r="BO313">
        <v>0</v>
      </c>
      <c r="BP313">
        <v>0</v>
      </c>
      <c r="BQ313">
        <v>0</v>
      </c>
      <c r="BR313">
        <v>1.5599999999999999E-2</v>
      </c>
      <c r="BS313">
        <v>0</v>
      </c>
      <c r="BT313">
        <v>0</v>
      </c>
      <c r="BU313">
        <v>0</v>
      </c>
      <c r="BV313">
        <v>0</v>
      </c>
      <c r="BW313">
        <v>0</v>
      </c>
      <c r="BX313">
        <v>85.7</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1</v>
      </c>
      <c r="FS313">
        <v>0</v>
      </c>
      <c r="FT313">
        <v>0</v>
      </c>
      <c r="FU313">
        <v>0</v>
      </c>
      <c r="FV313">
        <v>0</v>
      </c>
      <c r="FW313">
        <v>0</v>
      </c>
      <c r="FX313">
        <v>0</v>
      </c>
      <c r="FY313">
        <v>2.9059829060000002</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0.26900000000000002</v>
      </c>
      <c r="GV313">
        <v>0</v>
      </c>
      <c r="GW313">
        <v>0</v>
      </c>
      <c r="GX313">
        <v>0</v>
      </c>
      <c r="GY313">
        <v>0</v>
      </c>
      <c r="GZ313">
        <v>0</v>
      </c>
      <c r="HA313">
        <v>0</v>
      </c>
      <c r="HB313">
        <v>0</v>
      </c>
      <c r="HC313">
        <v>0</v>
      </c>
      <c r="HD313">
        <v>0</v>
      </c>
      <c r="HE313">
        <v>0</v>
      </c>
      <c r="HF313">
        <v>0</v>
      </c>
      <c r="HG313">
        <v>0</v>
      </c>
      <c r="HH313">
        <v>0</v>
      </c>
      <c r="HI313">
        <v>1.5599999999999999E-2</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1</v>
      </c>
      <c r="LJ313">
        <v>1</v>
      </c>
      <c r="LK313">
        <v>0</v>
      </c>
      <c r="LL313">
        <v>0</v>
      </c>
      <c r="LM313">
        <v>1</v>
      </c>
      <c r="LN313">
        <v>0.95</v>
      </c>
      <c r="LO313">
        <v>0</v>
      </c>
      <c r="LP313">
        <v>1</v>
      </c>
      <c r="LQ313">
        <v>0.78</v>
      </c>
      <c r="LR313">
        <v>0</v>
      </c>
      <c r="LS313">
        <v>8.1300000000000039E-2</v>
      </c>
      <c r="LT313">
        <v>0</v>
      </c>
    </row>
    <row r="314" spans="1:332">
      <c r="A314" t="str">
        <v>CDM AMS II G</v>
      </c>
      <c r="B314" t="str">
        <v>AMS-II.G. Version 6</v>
      </c>
      <c r="C314">
        <v>10477</v>
      </c>
      <c r="D314" t="str">
        <v>PoA 10477-CPA2</v>
      </c>
      <c r="E314" t="str">
        <v>MR2: 01/09/2019 to 31/05/2020</v>
      </c>
      <c r="F314" t="str">
        <v>domestic 4G Batch 1</v>
      </c>
      <c r="G314">
        <v>9442</v>
      </c>
      <c r="H314" t="str">
        <v>firewood</v>
      </c>
      <c r="I314">
        <v>9442</v>
      </c>
      <c r="J314">
        <v>3.6890882378193507E-3</v>
      </c>
      <c r="K314">
        <v>0</v>
      </c>
      <c r="L314" t="str">
        <v>cdm_imp_firewood</v>
      </c>
      <c r="M314">
        <v>1</v>
      </c>
      <c r="N314" t="str">
        <v>Asia</v>
      </c>
      <c r="O314" t="str">
        <v>Viet Nam</v>
      </c>
      <c r="P314" t="str">
        <v>Hoa Binh</v>
      </c>
      <c r="Q314">
        <v>3.4</v>
      </c>
      <c r="R314">
        <v>0.82679999999999998</v>
      </c>
      <c r="S314">
        <v>0</v>
      </c>
      <c r="T314">
        <v>0.153</v>
      </c>
      <c r="U314">
        <v>11960</v>
      </c>
      <c r="V314">
        <v>0</v>
      </c>
      <c r="W314">
        <v>214.0000000135</v>
      </c>
      <c r="X314">
        <v>0</v>
      </c>
      <c r="Y314">
        <v>2559440.0001614601</v>
      </c>
      <c r="Z314">
        <v>1</v>
      </c>
      <c r="AA314">
        <v>0</v>
      </c>
      <c r="AB314">
        <v>0</v>
      </c>
      <c r="AC314">
        <v>0</v>
      </c>
      <c r="AD314">
        <v>0</v>
      </c>
      <c r="AE314">
        <v>0</v>
      </c>
      <c r="AF314">
        <v>0</v>
      </c>
      <c r="AG314">
        <v>0</v>
      </c>
      <c r="AH314">
        <v>0</v>
      </c>
      <c r="AI314">
        <v>0</v>
      </c>
      <c r="AJ314">
        <v>0</v>
      </c>
      <c r="AK314">
        <v>0</v>
      </c>
      <c r="AL314">
        <v>0</v>
      </c>
      <c r="AM314">
        <v>0</v>
      </c>
      <c r="AN314">
        <v>5.8119658120000004</v>
      </c>
      <c r="AO314">
        <v>0</v>
      </c>
      <c r="AP314">
        <v>0</v>
      </c>
      <c r="AQ314">
        <v>0</v>
      </c>
      <c r="AR314">
        <v>0</v>
      </c>
      <c r="AS314">
        <v>0</v>
      </c>
      <c r="AT314">
        <v>0</v>
      </c>
      <c r="AU314">
        <v>0</v>
      </c>
      <c r="AV314">
        <v>0</v>
      </c>
      <c r="AW314">
        <v>0</v>
      </c>
      <c r="AX314">
        <v>0</v>
      </c>
      <c r="AY314">
        <v>0</v>
      </c>
      <c r="AZ314">
        <v>0</v>
      </c>
      <c r="BA314">
        <v>0</v>
      </c>
      <c r="BB314">
        <v>0</v>
      </c>
      <c r="BC314">
        <v>0</v>
      </c>
      <c r="BD314">
        <v>0.1</v>
      </c>
      <c r="BE314">
        <v>0</v>
      </c>
      <c r="BF314">
        <v>0</v>
      </c>
      <c r="BG314">
        <v>0</v>
      </c>
      <c r="BH314">
        <v>0</v>
      </c>
      <c r="BI314">
        <v>0</v>
      </c>
      <c r="BJ314">
        <v>0</v>
      </c>
      <c r="BK314">
        <v>0</v>
      </c>
      <c r="BL314">
        <v>0</v>
      </c>
      <c r="BM314">
        <v>0</v>
      </c>
      <c r="BN314">
        <v>0</v>
      </c>
      <c r="BO314">
        <v>0</v>
      </c>
      <c r="BP314">
        <v>0</v>
      </c>
      <c r="BQ314">
        <v>0</v>
      </c>
      <c r="BR314">
        <v>1.5599999999999999E-2</v>
      </c>
      <c r="BS314">
        <v>0</v>
      </c>
      <c r="BT314">
        <v>0</v>
      </c>
      <c r="BU314">
        <v>0</v>
      </c>
      <c r="BV314">
        <v>0</v>
      </c>
      <c r="BW314">
        <v>0</v>
      </c>
      <c r="BX314">
        <v>85.7</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1</v>
      </c>
      <c r="FS314">
        <v>0</v>
      </c>
      <c r="FT314">
        <v>0</v>
      </c>
      <c r="FU314">
        <v>0</v>
      </c>
      <c r="FV314">
        <v>0</v>
      </c>
      <c r="FW314">
        <v>0</v>
      </c>
      <c r="FX314">
        <v>0</v>
      </c>
      <c r="FY314">
        <v>2.9059829060000002</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0.27850000000000003</v>
      </c>
      <c r="GV314">
        <v>0</v>
      </c>
      <c r="GW314">
        <v>0</v>
      </c>
      <c r="GX314">
        <v>0</v>
      </c>
      <c r="GY314">
        <v>0</v>
      </c>
      <c r="GZ314">
        <v>0</v>
      </c>
      <c r="HA314">
        <v>0</v>
      </c>
      <c r="HB314">
        <v>0</v>
      </c>
      <c r="HC314">
        <v>0</v>
      </c>
      <c r="HD314">
        <v>0</v>
      </c>
      <c r="HE314">
        <v>0</v>
      </c>
      <c r="HF314">
        <v>0</v>
      </c>
      <c r="HG314">
        <v>0</v>
      </c>
      <c r="HH314">
        <v>0</v>
      </c>
      <c r="HI314">
        <v>1.5599999999999999E-2</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1</v>
      </c>
      <c r="LJ314">
        <v>1</v>
      </c>
      <c r="LK314">
        <v>0</v>
      </c>
      <c r="LL314">
        <v>0</v>
      </c>
      <c r="LM314">
        <v>1</v>
      </c>
      <c r="LN314">
        <v>0.95</v>
      </c>
      <c r="LO314">
        <v>0</v>
      </c>
      <c r="LP314">
        <v>1</v>
      </c>
      <c r="LQ314">
        <v>0.78</v>
      </c>
      <c r="LR314">
        <v>0</v>
      </c>
      <c r="LS314">
        <v>8.1300000000000039E-2</v>
      </c>
      <c r="LT314">
        <v>0</v>
      </c>
    </row>
    <row r="315" spans="1:332">
      <c r="A315" t="str">
        <v>CDM AMS II G</v>
      </c>
      <c r="B315" t="str">
        <v>AMS-II.G. Version 6</v>
      </c>
      <c r="C315">
        <v>10477</v>
      </c>
      <c r="D315" t="str">
        <v>PoA 10477-CPA2</v>
      </c>
      <c r="E315" t="str">
        <v>MR2: 01/09/2019 to 31/05/2020</v>
      </c>
      <c r="F315" t="str">
        <v>domestic 4G Batch 2</v>
      </c>
      <c r="G315">
        <v>1352</v>
      </c>
      <c r="H315" t="str">
        <v>firewood</v>
      </c>
      <c r="I315">
        <v>1352</v>
      </c>
      <c r="J315">
        <v>3.6881243484805861E-3</v>
      </c>
      <c r="K315">
        <v>0</v>
      </c>
      <c r="L315" t="str">
        <v>cdm_imp_firewood</v>
      </c>
      <c r="M315">
        <v>1</v>
      </c>
      <c r="N315" t="str">
        <v>Asia</v>
      </c>
      <c r="O315" t="str">
        <v>Viet Nam</v>
      </c>
      <c r="P315" t="str">
        <v>Hoa Binh</v>
      </c>
      <c r="Q315">
        <v>3.4</v>
      </c>
      <c r="R315">
        <v>0.82679999999999998</v>
      </c>
      <c r="S315">
        <v>0</v>
      </c>
      <c r="T315">
        <v>0.153</v>
      </c>
      <c r="U315">
        <v>1713</v>
      </c>
      <c r="V315">
        <v>0</v>
      </c>
      <c r="W315">
        <v>214.0000000135</v>
      </c>
      <c r="X315">
        <v>0</v>
      </c>
      <c r="Y315">
        <v>366582.0000231255</v>
      </c>
      <c r="Z315">
        <v>1</v>
      </c>
      <c r="AA315">
        <v>0</v>
      </c>
      <c r="AB315">
        <v>0</v>
      </c>
      <c r="AC315">
        <v>0</v>
      </c>
      <c r="AD315">
        <v>0</v>
      </c>
      <c r="AE315">
        <v>0</v>
      </c>
      <c r="AF315">
        <v>0</v>
      </c>
      <c r="AG315">
        <v>0</v>
      </c>
      <c r="AH315">
        <v>0</v>
      </c>
      <c r="AI315">
        <v>0</v>
      </c>
      <c r="AJ315">
        <v>0</v>
      </c>
      <c r="AK315">
        <v>0</v>
      </c>
      <c r="AL315">
        <v>0</v>
      </c>
      <c r="AM315">
        <v>0</v>
      </c>
      <c r="AN315">
        <v>5.8119658120000004</v>
      </c>
      <c r="AO315">
        <v>0</v>
      </c>
      <c r="AP315">
        <v>0</v>
      </c>
      <c r="AQ315">
        <v>0</v>
      </c>
      <c r="AR315">
        <v>0</v>
      </c>
      <c r="AS315">
        <v>0</v>
      </c>
      <c r="AT315">
        <v>0</v>
      </c>
      <c r="AU315">
        <v>0</v>
      </c>
      <c r="AV315">
        <v>0</v>
      </c>
      <c r="AW315">
        <v>0</v>
      </c>
      <c r="AX315">
        <v>0</v>
      </c>
      <c r="AY315">
        <v>0</v>
      </c>
      <c r="AZ315">
        <v>0</v>
      </c>
      <c r="BA315">
        <v>0</v>
      </c>
      <c r="BB315">
        <v>0</v>
      </c>
      <c r="BC315">
        <v>0</v>
      </c>
      <c r="BD315">
        <v>0.1</v>
      </c>
      <c r="BE315">
        <v>0</v>
      </c>
      <c r="BF315">
        <v>0</v>
      </c>
      <c r="BG315">
        <v>0</v>
      </c>
      <c r="BH315">
        <v>0</v>
      </c>
      <c r="BI315">
        <v>0</v>
      </c>
      <c r="BJ315">
        <v>0</v>
      </c>
      <c r="BK315">
        <v>0</v>
      </c>
      <c r="BL315">
        <v>0</v>
      </c>
      <c r="BM315">
        <v>0</v>
      </c>
      <c r="BN315">
        <v>0</v>
      </c>
      <c r="BO315">
        <v>0</v>
      </c>
      <c r="BP315">
        <v>0</v>
      </c>
      <c r="BQ315">
        <v>0</v>
      </c>
      <c r="BR315">
        <v>1.5599999999999999E-2</v>
      </c>
      <c r="BS315">
        <v>0</v>
      </c>
      <c r="BT315">
        <v>0</v>
      </c>
      <c r="BU315">
        <v>0</v>
      </c>
      <c r="BV315">
        <v>0</v>
      </c>
      <c r="BW315">
        <v>0</v>
      </c>
      <c r="BX315">
        <v>85.7</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1</v>
      </c>
      <c r="FS315">
        <v>0</v>
      </c>
      <c r="FT315">
        <v>0</v>
      </c>
      <c r="FU315">
        <v>0</v>
      </c>
      <c r="FV315">
        <v>0</v>
      </c>
      <c r="FW315">
        <v>0</v>
      </c>
      <c r="FX315">
        <v>0</v>
      </c>
      <c r="FY315">
        <v>2.9059829060000002</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0.27850000000000003</v>
      </c>
      <c r="GV315">
        <v>0</v>
      </c>
      <c r="GW315">
        <v>0</v>
      </c>
      <c r="GX315">
        <v>0</v>
      </c>
      <c r="GY315">
        <v>0</v>
      </c>
      <c r="GZ315">
        <v>0</v>
      </c>
      <c r="HA315">
        <v>0</v>
      </c>
      <c r="HB315">
        <v>0</v>
      </c>
      <c r="HC315">
        <v>0</v>
      </c>
      <c r="HD315">
        <v>0</v>
      </c>
      <c r="HE315">
        <v>0</v>
      </c>
      <c r="HF315">
        <v>0</v>
      </c>
      <c r="HG315">
        <v>0</v>
      </c>
      <c r="HH315">
        <v>0</v>
      </c>
      <c r="HI315">
        <v>1.5599999999999999E-2</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1</v>
      </c>
      <c r="LJ315">
        <v>1</v>
      </c>
      <c r="LK315">
        <v>0</v>
      </c>
      <c r="LL315">
        <v>0</v>
      </c>
      <c r="LM315">
        <v>1</v>
      </c>
      <c r="LN315">
        <v>0.95</v>
      </c>
      <c r="LO315">
        <v>0</v>
      </c>
      <c r="LP315">
        <v>1</v>
      </c>
      <c r="LQ315">
        <v>0.78</v>
      </c>
      <c r="LR315">
        <v>0</v>
      </c>
      <c r="LS315">
        <v>8.1300000000000039E-2</v>
      </c>
      <c r="LT315">
        <v>0</v>
      </c>
    </row>
    <row r="316" spans="1:332">
      <c r="A316" t="str">
        <v>CDM AMS II G</v>
      </c>
      <c r="B316" t="str">
        <v>AMS-II.G. Version 6</v>
      </c>
      <c r="C316">
        <v>10477</v>
      </c>
      <c r="D316" t="str">
        <v>PoA 10477-CPA2</v>
      </c>
      <c r="E316" t="str">
        <v>MR2: 01/09/2019 to 31/05/2020</v>
      </c>
      <c r="F316" t="str">
        <v>domestic 4G Batch 3</v>
      </c>
      <c r="G316">
        <v>5242</v>
      </c>
      <c r="H316" t="str">
        <v>firewood</v>
      </c>
      <c r="I316">
        <v>5242</v>
      </c>
      <c r="J316">
        <v>3.6890552863341076E-3</v>
      </c>
      <c r="K316">
        <v>0</v>
      </c>
      <c r="L316" t="str">
        <v>cdm_imp_firewood</v>
      </c>
      <c r="M316">
        <v>1</v>
      </c>
      <c r="N316" t="str">
        <v>Asia</v>
      </c>
      <c r="O316" t="str">
        <v>Viet Nam</v>
      </c>
      <c r="P316" t="str">
        <v>Hoa Binh</v>
      </c>
      <c r="Q316">
        <v>3.4</v>
      </c>
      <c r="R316">
        <v>0.82679999999999998</v>
      </c>
      <c r="S316">
        <v>0</v>
      </c>
      <c r="T316">
        <v>0.153</v>
      </c>
      <c r="U316">
        <v>6640</v>
      </c>
      <c r="V316">
        <v>0</v>
      </c>
      <c r="W316">
        <v>214.0000000135</v>
      </c>
      <c r="X316">
        <v>0</v>
      </c>
      <c r="Y316">
        <v>1420960.00008964</v>
      </c>
      <c r="Z316">
        <v>1</v>
      </c>
      <c r="AA316">
        <v>0</v>
      </c>
      <c r="AB316">
        <v>0</v>
      </c>
      <c r="AC316">
        <v>0</v>
      </c>
      <c r="AD316">
        <v>0</v>
      </c>
      <c r="AE316">
        <v>0</v>
      </c>
      <c r="AF316">
        <v>0</v>
      </c>
      <c r="AG316">
        <v>0</v>
      </c>
      <c r="AH316">
        <v>0</v>
      </c>
      <c r="AI316">
        <v>0</v>
      </c>
      <c r="AJ316">
        <v>0</v>
      </c>
      <c r="AK316">
        <v>0</v>
      </c>
      <c r="AL316">
        <v>0</v>
      </c>
      <c r="AM316">
        <v>0</v>
      </c>
      <c r="AN316">
        <v>5.8119658120000004</v>
      </c>
      <c r="AO316">
        <v>0</v>
      </c>
      <c r="AP316">
        <v>0</v>
      </c>
      <c r="AQ316">
        <v>0</v>
      </c>
      <c r="AR316">
        <v>0</v>
      </c>
      <c r="AS316">
        <v>0</v>
      </c>
      <c r="AT316">
        <v>0</v>
      </c>
      <c r="AU316">
        <v>0</v>
      </c>
      <c r="AV316">
        <v>0</v>
      </c>
      <c r="AW316">
        <v>0</v>
      </c>
      <c r="AX316">
        <v>0</v>
      </c>
      <c r="AY316">
        <v>0</v>
      </c>
      <c r="AZ316">
        <v>0</v>
      </c>
      <c r="BA316">
        <v>0</v>
      </c>
      <c r="BB316">
        <v>0</v>
      </c>
      <c r="BC316">
        <v>0</v>
      </c>
      <c r="BD316">
        <v>0.1</v>
      </c>
      <c r="BE316">
        <v>0</v>
      </c>
      <c r="BF316">
        <v>0</v>
      </c>
      <c r="BG316">
        <v>0</v>
      </c>
      <c r="BH316">
        <v>0</v>
      </c>
      <c r="BI316">
        <v>0</v>
      </c>
      <c r="BJ316">
        <v>0</v>
      </c>
      <c r="BK316">
        <v>0</v>
      </c>
      <c r="BL316">
        <v>0</v>
      </c>
      <c r="BM316">
        <v>0</v>
      </c>
      <c r="BN316">
        <v>0</v>
      </c>
      <c r="BO316">
        <v>0</v>
      </c>
      <c r="BP316">
        <v>0</v>
      </c>
      <c r="BQ316">
        <v>0</v>
      </c>
      <c r="BR316">
        <v>1.5599999999999999E-2</v>
      </c>
      <c r="BS316">
        <v>0</v>
      </c>
      <c r="BT316">
        <v>0</v>
      </c>
      <c r="BU316">
        <v>0</v>
      </c>
      <c r="BV316">
        <v>0</v>
      </c>
      <c r="BW316">
        <v>0</v>
      </c>
      <c r="BX316">
        <v>85.7</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1</v>
      </c>
      <c r="FS316">
        <v>0</v>
      </c>
      <c r="FT316">
        <v>0</v>
      </c>
      <c r="FU316">
        <v>0</v>
      </c>
      <c r="FV316">
        <v>0</v>
      </c>
      <c r="FW316">
        <v>0</v>
      </c>
      <c r="FX316">
        <v>0</v>
      </c>
      <c r="FY316">
        <v>2.9059829060000002</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0.27850000000000003</v>
      </c>
      <c r="GV316">
        <v>0</v>
      </c>
      <c r="GW316">
        <v>0</v>
      </c>
      <c r="GX316">
        <v>0</v>
      </c>
      <c r="GY316">
        <v>0</v>
      </c>
      <c r="GZ316">
        <v>0</v>
      </c>
      <c r="HA316">
        <v>0</v>
      </c>
      <c r="HB316">
        <v>0</v>
      </c>
      <c r="HC316">
        <v>0</v>
      </c>
      <c r="HD316">
        <v>0</v>
      </c>
      <c r="HE316">
        <v>0</v>
      </c>
      <c r="HF316">
        <v>0</v>
      </c>
      <c r="HG316">
        <v>0</v>
      </c>
      <c r="HH316">
        <v>0</v>
      </c>
      <c r="HI316">
        <v>1.5599999999999999E-2</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1</v>
      </c>
      <c r="LJ316">
        <v>1</v>
      </c>
      <c r="LK316">
        <v>0</v>
      </c>
      <c r="LL316">
        <v>0</v>
      </c>
      <c r="LM316">
        <v>1</v>
      </c>
      <c r="LN316">
        <v>0.95</v>
      </c>
      <c r="LO316">
        <v>0</v>
      </c>
      <c r="LP316">
        <v>1</v>
      </c>
      <c r="LQ316">
        <v>0.78</v>
      </c>
      <c r="LR316">
        <v>0</v>
      </c>
      <c r="LS316">
        <v>8.1300000000000039E-2</v>
      </c>
      <c r="LT316">
        <v>0</v>
      </c>
    </row>
    <row r="317" spans="1:332">
      <c r="A317" t="str">
        <v>CDM AMS II G</v>
      </c>
      <c r="B317" t="str">
        <v>AMS-II.G. Version 6</v>
      </c>
      <c r="C317">
        <v>10477</v>
      </c>
      <c r="D317" t="str">
        <v>PoA 10477-CPA2</v>
      </c>
      <c r="E317" t="str">
        <v>MR2: 01/09/2019 to 31/05/2020</v>
      </c>
      <c r="F317" t="str">
        <v>domestic 4G Batch 4</v>
      </c>
      <c r="G317">
        <v>7648</v>
      </c>
      <c r="H317" t="str">
        <v>firewood</v>
      </c>
      <c r="I317">
        <v>7648</v>
      </c>
      <c r="J317">
        <v>3.6893070873082298E-3</v>
      </c>
      <c r="K317">
        <v>0</v>
      </c>
      <c r="L317" t="str">
        <v>cdm_imp_firewood</v>
      </c>
      <c r="M317">
        <v>1</v>
      </c>
      <c r="N317" t="str">
        <v>Asia</v>
      </c>
      <c r="O317" t="str">
        <v>Viet Nam</v>
      </c>
      <c r="P317" t="str">
        <v>Hoa Binh</v>
      </c>
      <c r="Q317">
        <v>3.4</v>
      </c>
      <c r="R317">
        <v>0.82679999999999998</v>
      </c>
      <c r="S317">
        <v>0</v>
      </c>
      <c r="T317">
        <v>0.153</v>
      </c>
      <c r="U317">
        <v>9687</v>
      </c>
      <c r="V317">
        <v>0</v>
      </c>
      <c r="W317">
        <v>214.0000000135</v>
      </c>
      <c r="X317">
        <v>0</v>
      </c>
      <c r="Y317">
        <v>2073018.0001307745</v>
      </c>
      <c r="Z317">
        <v>1</v>
      </c>
      <c r="AA317">
        <v>0</v>
      </c>
      <c r="AB317">
        <v>0</v>
      </c>
      <c r="AC317">
        <v>0</v>
      </c>
      <c r="AD317">
        <v>0</v>
      </c>
      <c r="AE317">
        <v>0</v>
      </c>
      <c r="AF317">
        <v>0</v>
      </c>
      <c r="AG317">
        <v>0</v>
      </c>
      <c r="AH317">
        <v>0</v>
      </c>
      <c r="AI317">
        <v>0</v>
      </c>
      <c r="AJ317">
        <v>0</v>
      </c>
      <c r="AK317">
        <v>0</v>
      </c>
      <c r="AL317">
        <v>0</v>
      </c>
      <c r="AM317">
        <v>0</v>
      </c>
      <c r="AN317">
        <v>5.8119658120000004</v>
      </c>
      <c r="AO317">
        <v>0</v>
      </c>
      <c r="AP317">
        <v>0</v>
      </c>
      <c r="AQ317">
        <v>0</v>
      </c>
      <c r="AR317">
        <v>0</v>
      </c>
      <c r="AS317">
        <v>0</v>
      </c>
      <c r="AT317">
        <v>0</v>
      </c>
      <c r="AU317">
        <v>0</v>
      </c>
      <c r="AV317">
        <v>0</v>
      </c>
      <c r="AW317">
        <v>0</v>
      </c>
      <c r="AX317">
        <v>0</v>
      </c>
      <c r="AY317">
        <v>0</v>
      </c>
      <c r="AZ317">
        <v>0</v>
      </c>
      <c r="BA317">
        <v>0</v>
      </c>
      <c r="BB317">
        <v>0</v>
      </c>
      <c r="BC317">
        <v>0</v>
      </c>
      <c r="BD317">
        <v>0.1</v>
      </c>
      <c r="BE317">
        <v>0</v>
      </c>
      <c r="BF317">
        <v>0</v>
      </c>
      <c r="BG317">
        <v>0</v>
      </c>
      <c r="BH317">
        <v>0</v>
      </c>
      <c r="BI317">
        <v>0</v>
      </c>
      <c r="BJ317">
        <v>0</v>
      </c>
      <c r="BK317">
        <v>0</v>
      </c>
      <c r="BL317">
        <v>0</v>
      </c>
      <c r="BM317">
        <v>0</v>
      </c>
      <c r="BN317">
        <v>0</v>
      </c>
      <c r="BO317">
        <v>0</v>
      </c>
      <c r="BP317">
        <v>0</v>
      </c>
      <c r="BQ317">
        <v>0</v>
      </c>
      <c r="BR317">
        <v>1.5599999999999999E-2</v>
      </c>
      <c r="BS317">
        <v>0</v>
      </c>
      <c r="BT317">
        <v>0</v>
      </c>
      <c r="BU317">
        <v>0</v>
      </c>
      <c r="BV317">
        <v>0</v>
      </c>
      <c r="BW317">
        <v>0</v>
      </c>
      <c r="BX317">
        <v>85.7</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1</v>
      </c>
      <c r="FS317">
        <v>0</v>
      </c>
      <c r="FT317">
        <v>0</v>
      </c>
      <c r="FU317">
        <v>0</v>
      </c>
      <c r="FV317">
        <v>0</v>
      </c>
      <c r="FW317">
        <v>0</v>
      </c>
      <c r="FX317">
        <v>0</v>
      </c>
      <c r="FY317">
        <v>2.9059829060000002</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0.27850000000000003</v>
      </c>
      <c r="GV317">
        <v>0</v>
      </c>
      <c r="GW317">
        <v>0</v>
      </c>
      <c r="GX317">
        <v>0</v>
      </c>
      <c r="GY317">
        <v>0</v>
      </c>
      <c r="GZ317">
        <v>0</v>
      </c>
      <c r="HA317">
        <v>0</v>
      </c>
      <c r="HB317">
        <v>0</v>
      </c>
      <c r="HC317">
        <v>0</v>
      </c>
      <c r="HD317">
        <v>0</v>
      </c>
      <c r="HE317">
        <v>0</v>
      </c>
      <c r="HF317">
        <v>0</v>
      </c>
      <c r="HG317">
        <v>0</v>
      </c>
      <c r="HH317">
        <v>0</v>
      </c>
      <c r="HI317">
        <v>1.5599999999999999E-2</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1</v>
      </c>
      <c r="LJ317">
        <v>1</v>
      </c>
      <c r="LK317">
        <v>0</v>
      </c>
      <c r="LL317">
        <v>0</v>
      </c>
      <c r="LM317">
        <v>1</v>
      </c>
      <c r="LN317">
        <v>0.95</v>
      </c>
      <c r="LO317">
        <v>0</v>
      </c>
      <c r="LP317">
        <v>1</v>
      </c>
      <c r="LQ317">
        <v>0.78</v>
      </c>
      <c r="LR317">
        <v>0</v>
      </c>
      <c r="LS317">
        <v>8.1300000000000039E-2</v>
      </c>
      <c r="LT317">
        <v>0</v>
      </c>
    </row>
    <row r="318" spans="1:332">
      <c r="A318" t="str">
        <v>CDM AMS II G</v>
      </c>
      <c r="B318" t="str">
        <v>AMS-II.G. Version 6</v>
      </c>
      <c r="C318">
        <v>10477</v>
      </c>
      <c r="D318" t="str">
        <v>PoA 10477-CPA3</v>
      </c>
      <c r="E318" t="str">
        <v>MR2: 01/09/2019 to 31/05/2020</v>
      </c>
      <c r="F318" t="str">
        <v>domestic 4G Batch 4</v>
      </c>
      <c r="G318">
        <v>13900</v>
      </c>
      <c r="H318" t="str">
        <v>firewood</v>
      </c>
      <c r="I318">
        <v>13900</v>
      </c>
      <c r="J318">
        <v>4.0045173257669455E-3</v>
      </c>
      <c r="K318">
        <v>0</v>
      </c>
      <c r="L318" t="str">
        <v>cdm_imp_firewood</v>
      </c>
      <c r="M318">
        <v>1</v>
      </c>
      <c r="N318" t="str">
        <v>Asia</v>
      </c>
      <c r="O318" t="str">
        <v>Viet Nam</v>
      </c>
      <c r="P318" t="str">
        <v>Hoa Binh</v>
      </c>
      <c r="Q318">
        <v>3.4</v>
      </c>
      <c r="R318">
        <v>0.83530000000000004</v>
      </c>
      <c r="S318">
        <v>0</v>
      </c>
      <c r="T318">
        <v>0.17616000000000001</v>
      </c>
      <c r="U318">
        <v>16220</v>
      </c>
      <c r="V318">
        <v>0</v>
      </c>
      <c r="W318">
        <v>214.0000000135</v>
      </c>
      <c r="X318">
        <v>0</v>
      </c>
      <c r="Y318">
        <v>3471080.0002189698</v>
      </c>
      <c r="Z318">
        <v>1</v>
      </c>
      <c r="AA318">
        <v>0</v>
      </c>
      <c r="AB318">
        <v>0</v>
      </c>
      <c r="AC318">
        <v>0</v>
      </c>
      <c r="AD318">
        <v>0</v>
      </c>
      <c r="AE318">
        <v>0</v>
      </c>
      <c r="AF318">
        <v>0</v>
      </c>
      <c r="AG318">
        <v>0</v>
      </c>
      <c r="AH318">
        <v>0</v>
      </c>
      <c r="AI318">
        <v>0</v>
      </c>
      <c r="AJ318">
        <v>0</v>
      </c>
      <c r="AK318">
        <v>0</v>
      </c>
      <c r="AL318">
        <v>0</v>
      </c>
      <c r="AM318">
        <v>0</v>
      </c>
      <c r="AN318">
        <v>5.8119658120000004</v>
      </c>
      <c r="AO318">
        <v>0</v>
      </c>
      <c r="AP318">
        <v>0</v>
      </c>
      <c r="AQ318">
        <v>0</v>
      </c>
      <c r="AR318">
        <v>0</v>
      </c>
      <c r="AS318">
        <v>0</v>
      </c>
      <c r="AT318">
        <v>0</v>
      </c>
      <c r="AU318">
        <v>0</v>
      </c>
      <c r="AV318">
        <v>0</v>
      </c>
      <c r="AW318">
        <v>0</v>
      </c>
      <c r="AX318">
        <v>0</v>
      </c>
      <c r="AY318">
        <v>0</v>
      </c>
      <c r="AZ318">
        <v>0</v>
      </c>
      <c r="BA318">
        <v>0</v>
      </c>
      <c r="BB318">
        <v>0</v>
      </c>
      <c r="BC318">
        <v>0</v>
      </c>
      <c r="BD318">
        <v>0.1</v>
      </c>
      <c r="BE318">
        <v>0</v>
      </c>
      <c r="BF318">
        <v>0</v>
      </c>
      <c r="BG318">
        <v>0</v>
      </c>
      <c r="BH318">
        <v>0</v>
      </c>
      <c r="BI318">
        <v>0</v>
      </c>
      <c r="BJ318">
        <v>0</v>
      </c>
      <c r="BK318">
        <v>0</v>
      </c>
      <c r="BL318">
        <v>0</v>
      </c>
      <c r="BM318">
        <v>0</v>
      </c>
      <c r="BN318">
        <v>0</v>
      </c>
      <c r="BO318">
        <v>0</v>
      </c>
      <c r="BP318">
        <v>0</v>
      </c>
      <c r="BQ318">
        <v>0</v>
      </c>
      <c r="BR318">
        <v>1.5599999999999999E-2</v>
      </c>
      <c r="BS318">
        <v>0</v>
      </c>
      <c r="BT318">
        <v>0</v>
      </c>
      <c r="BU318">
        <v>0</v>
      </c>
      <c r="BV318">
        <v>0</v>
      </c>
      <c r="BW318">
        <v>0</v>
      </c>
      <c r="BX318">
        <v>85.7</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1</v>
      </c>
      <c r="FS318">
        <v>0</v>
      </c>
      <c r="FT318">
        <v>0</v>
      </c>
      <c r="FU318">
        <v>0</v>
      </c>
      <c r="FV318">
        <v>0</v>
      </c>
      <c r="FW318">
        <v>0</v>
      </c>
      <c r="FX318">
        <v>0</v>
      </c>
      <c r="FY318">
        <v>2.9059829060000002</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0.27850000000000003</v>
      </c>
      <c r="GV318">
        <v>0</v>
      </c>
      <c r="GW318">
        <v>0</v>
      </c>
      <c r="GX318">
        <v>0</v>
      </c>
      <c r="GY318">
        <v>0</v>
      </c>
      <c r="GZ318">
        <v>0</v>
      </c>
      <c r="HA318">
        <v>0</v>
      </c>
      <c r="HB318">
        <v>0</v>
      </c>
      <c r="HC318">
        <v>0</v>
      </c>
      <c r="HD318">
        <v>0</v>
      </c>
      <c r="HE318">
        <v>0</v>
      </c>
      <c r="HF318">
        <v>0</v>
      </c>
      <c r="HG318">
        <v>0</v>
      </c>
      <c r="HH318">
        <v>0</v>
      </c>
      <c r="HI318">
        <v>1.5599999999999999E-2</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1</v>
      </c>
      <c r="LJ318">
        <v>1</v>
      </c>
      <c r="LK318">
        <v>0</v>
      </c>
      <c r="LL318">
        <v>0</v>
      </c>
      <c r="LM318">
        <v>1</v>
      </c>
      <c r="LN318">
        <v>0.95</v>
      </c>
      <c r="LO318">
        <v>0</v>
      </c>
      <c r="LP318">
        <v>1</v>
      </c>
      <c r="LQ318">
        <v>0.78</v>
      </c>
      <c r="LR318">
        <v>0</v>
      </c>
      <c r="LS318">
        <v>8.1300000000000039E-2</v>
      </c>
      <c r="LT318">
        <v>0</v>
      </c>
    </row>
    <row r="319" spans="1:332">
      <c r="A319" t="str">
        <v>CDM AMS II G</v>
      </c>
      <c r="B319" t="str">
        <v>AMS-II.G. Version 6</v>
      </c>
      <c r="C319">
        <v>10477</v>
      </c>
      <c r="D319" t="str">
        <v>PoA 10477-CPA3</v>
      </c>
      <c r="E319" t="str">
        <v>MR2: 01/09/2019 to 31/05/2020</v>
      </c>
      <c r="F319" t="str">
        <v>domestic 4G Batch 1</v>
      </c>
      <c r="G319">
        <v>882</v>
      </c>
      <c r="H319" t="str">
        <v>firewood</v>
      </c>
      <c r="I319">
        <v>882</v>
      </c>
      <c r="J319">
        <v>4.0014517736337895E-3</v>
      </c>
      <c r="K319">
        <v>0</v>
      </c>
      <c r="L319" t="str">
        <v>cdm_imp_firewood</v>
      </c>
      <c r="M319">
        <v>1</v>
      </c>
      <c r="N319" t="str">
        <v>Asia</v>
      </c>
      <c r="O319" t="str">
        <v>Viet Nam</v>
      </c>
      <c r="P319">
        <v>0</v>
      </c>
      <c r="Q319">
        <v>3.4</v>
      </c>
      <c r="R319">
        <v>0.83530000000000004</v>
      </c>
      <c r="S319">
        <v>0</v>
      </c>
      <c r="T319">
        <v>0.17616000000000001</v>
      </c>
      <c r="U319">
        <v>1030</v>
      </c>
      <c r="V319">
        <v>0</v>
      </c>
      <c r="W319">
        <v>214.0000000135</v>
      </c>
      <c r="X319">
        <v>0</v>
      </c>
      <c r="Y319">
        <v>220420.000013905</v>
      </c>
      <c r="Z319">
        <v>1</v>
      </c>
      <c r="AA319">
        <v>0</v>
      </c>
      <c r="AB319">
        <v>0</v>
      </c>
      <c r="AC319">
        <v>0</v>
      </c>
      <c r="AD319">
        <v>0</v>
      </c>
      <c r="AE319">
        <v>0</v>
      </c>
      <c r="AF319">
        <v>0</v>
      </c>
      <c r="AG319">
        <v>0</v>
      </c>
      <c r="AH319">
        <v>0</v>
      </c>
      <c r="AI319">
        <v>0</v>
      </c>
      <c r="AJ319">
        <v>0</v>
      </c>
      <c r="AK319">
        <v>0</v>
      </c>
      <c r="AL319">
        <v>0</v>
      </c>
      <c r="AM319">
        <v>0</v>
      </c>
      <c r="AN319">
        <v>5.8119658120000004</v>
      </c>
      <c r="AO319">
        <v>0</v>
      </c>
      <c r="AP319">
        <v>0</v>
      </c>
      <c r="AQ319">
        <v>0</v>
      </c>
      <c r="AR319">
        <v>0</v>
      </c>
      <c r="AS319">
        <v>0</v>
      </c>
      <c r="AT319">
        <v>0</v>
      </c>
      <c r="AU319">
        <v>0</v>
      </c>
      <c r="AV319">
        <v>0</v>
      </c>
      <c r="AW319">
        <v>0</v>
      </c>
      <c r="AX319">
        <v>0</v>
      </c>
      <c r="AY319">
        <v>0</v>
      </c>
      <c r="AZ319">
        <v>0</v>
      </c>
      <c r="BA319">
        <v>0</v>
      </c>
      <c r="BB319">
        <v>0</v>
      </c>
      <c r="BC319">
        <v>0</v>
      </c>
      <c r="BD319">
        <v>0.1</v>
      </c>
      <c r="BE319">
        <v>0</v>
      </c>
      <c r="BF319">
        <v>0</v>
      </c>
      <c r="BG319">
        <v>0</v>
      </c>
      <c r="BH319">
        <v>0</v>
      </c>
      <c r="BI319">
        <v>0</v>
      </c>
      <c r="BJ319">
        <v>0</v>
      </c>
      <c r="BK319">
        <v>0</v>
      </c>
      <c r="BL319">
        <v>0</v>
      </c>
      <c r="BM319">
        <v>0</v>
      </c>
      <c r="BN319">
        <v>0</v>
      </c>
      <c r="BO319">
        <v>0</v>
      </c>
      <c r="BP319">
        <v>0</v>
      </c>
      <c r="BQ319">
        <v>0</v>
      </c>
      <c r="BR319">
        <v>1.5599999999999999E-2</v>
      </c>
      <c r="BS319">
        <v>0</v>
      </c>
      <c r="BT319">
        <v>0</v>
      </c>
      <c r="BU319">
        <v>0</v>
      </c>
      <c r="BV319">
        <v>0</v>
      </c>
      <c r="BW319">
        <v>0</v>
      </c>
      <c r="BX319">
        <v>85.7</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1</v>
      </c>
      <c r="FS319">
        <v>0</v>
      </c>
      <c r="FT319">
        <v>0</v>
      </c>
      <c r="FU319">
        <v>0</v>
      </c>
      <c r="FV319">
        <v>0</v>
      </c>
      <c r="FW319">
        <v>0</v>
      </c>
      <c r="FX319">
        <v>0</v>
      </c>
      <c r="FY319">
        <v>2.9059829060000002</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0.27850000000000003</v>
      </c>
      <c r="GV319">
        <v>0</v>
      </c>
      <c r="GW319">
        <v>0</v>
      </c>
      <c r="GX319">
        <v>0</v>
      </c>
      <c r="GY319">
        <v>0</v>
      </c>
      <c r="GZ319">
        <v>0</v>
      </c>
      <c r="HA319">
        <v>0</v>
      </c>
      <c r="HB319">
        <v>0</v>
      </c>
      <c r="HC319">
        <v>0</v>
      </c>
      <c r="HD319">
        <v>0</v>
      </c>
      <c r="HE319">
        <v>0</v>
      </c>
      <c r="HF319">
        <v>0</v>
      </c>
      <c r="HG319">
        <v>0</v>
      </c>
      <c r="HH319">
        <v>0</v>
      </c>
      <c r="HI319">
        <v>1.5599999999999999E-2</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1</v>
      </c>
      <c r="LJ319">
        <v>1</v>
      </c>
      <c r="LK319">
        <v>0</v>
      </c>
      <c r="LL319">
        <v>0</v>
      </c>
      <c r="LM319">
        <v>1</v>
      </c>
      <c r="LN319">
        <v>0.95</v>
      </c>
      <c r="LO319">
        <v>0</v>
      </c>
      <c r="LP319">
        <v>1</v>
      </c>
      <c r="LQ319">
        <v>0.78</v>
      </c>
      <c r="LR319">
        <v>0</v>
      </c>
      <c r="LS319">
        <v>8.1300000000000039E-2</v>
      </c>
      <c r="LT319">
        <v>0</v>
      </c>
    </row>
    <row r="320" spans="1:332">
      <c r="A320" t="str">
        <v>CDM AMS II G</v>
      </c>
      <c r="B320" t="str">
        <v>AMS-II.G. Version 6</v>
      </c>
      <c r="C320">
        <v>10477</v>
      </c>
      <c r="D320" t="str">
        <v>PoA 10477-CPA3</v>
      </c>
      <c r="E320" t="str">
        <v>MR2: 01/09/2019 to 31/05/2020</v>
      </c>
      <c r="F320" t="str">
        <v>domestic 4G Batch 2</v>
      </c>
      <c r="G320">
        <v>5750</v>
      </c>
      <c r="H320" t="str">
        <v>firewood</v>
      </c>
      <c r="I320">
        <v>5750</v>
      </c>
      <c r="J320">
        <v>4.0043455852175345E-3</v>
      </c>
      <c r="K320">
        <v>0</v>
      </c>
      <c r="L320" t="str">
        <v>cdm_imp_firewood</v>
      </c>
      <c r="M320">
        <v>1</v>
      </c>
      <c r="N320" t="str">
        <v>Asia</v>
      </c>
      <c r="O320" t="str">
        <v>Viet Nam</v>
      </c>
      <c r="P320">
        <v>0</v>
      </c>
      <c r="Q320">
        <v>3.4</v>
      </c>
      <c r="R320">
        <v>0.83530000000000004</v>
      </c>
      <c r="S320">
        <v>0</v>
      </c>
      <c r="T320">
        <v>0.17616000000000001</v>
      </c>
      <c r="U320">
        <v>6710</v>
      </c>
      <c r="V320">
        <v>0</v>
      </c>
      <c r="W320">
        <v>214.0000000135</v>
      </c>
      <c r="X320">
        <v>0</v>
      </c>
      <c r="Y320">
        <v>1435940.0000905851</v>
      </c>
      <c r="Z320">
        <v>1</v>
      </c>
      <c r="AA320">
        <v>0</v>
      </c>
      <c r="AB320">
        <v>0</v>
      </c>
      <c r="AC320">
        <v>0</v>
      </c>
      <c r="AD320">
        <v>0</v>
      </c>
      <c r="AE320">
        <v>0</v>
      </c>
      <c r="AF320">
        <v>0</v>
      </c>
      <c r="AG320">
        <v>0</v>
      </c>
      <c r="AH320">
        <v>0</v>
      </c>
      <c r="AI320">
        <v>0</v>
      </c>
      <c r="AJ320">
        <v>0</v>
      </c>
      <c r="AK320">
        <v>0</v>
      </c>
      <c r="AL320">
        <v>0</v>
      </c>
      <c r="AM320">
        <v>0</v>
      </c>
      <c r="AN320">
        <v>5.8119658120000004</v>
      </c>
      <c r="AO320">
        <v>0</v>
      </c>
      <c r="AP320">
        <v>0</v>
      </c>
      <c r="AQ320">
        <v>0</v>
      </c>
      <c r="AR320">
        <v>0</v>
      </c>
      <c r="AS320">
        <v>0</v>
      </c>
      <c r="AT320">
        <v>0</v>
      </c>
      <c r="AU320">
        <v>0</v>
      </c>
      <c r="AV320">
        <v>0</v>
      </c>
      <c r="AW320">
        <v>0</v>
      </c>
      <c r="AX320">
        <v>0</v>
      </c>
      <c r="AY320">
        <v>0</v>
      </c>
      <c r="AZ320">
        <v>0</v>
      </c>
      <c r="BA320">
        <v>0</v>
      </c>
      <c r="BB320">
        <v>0</v>
      </c>
      <c r="BC320">
        <v>0</v>
      </c>
      <c r="BD320">
        <v>0.1</v>
      </c>
      <c r="BE320">
        <v>0</v>
      </c>
      <c r="BF320">
        <v>0</v>
      </c>
      <c r="BG320">
        <v>0</v>
      </c>
      <c r="BH320">
        <v>0</v>
      </c>
      <c r="BI320">
        <v>0</v>
      </c>
      <c r="BJ320">
        <v>0</v>
      </c>
      <c r="BK320">
        <v>0</v>
      </c>
      <c r="BL320">
        <v>0</v>
      </c>
      <c r="BM320">
        <v>0</v>
      </c>
      <c r="BN320">
        <v>0</v>
      </c>
      <c r="BO320">
        <v>0</v>
      </c>
      <c r="BP320">
        <v>0</v>
      </c>
      <c r="BQ320">
        <v>0</v>
      </c>
      <c r="BR320">
        <v>1.5599999999999999E-2</v>
      </c>
      <c r="BS320">
        <v>0</v>
      </c>
      <c r="BT320">
        <v>0</v>
      </c>
      <c r="BU320">
        <v>0</v>
      </c>
      <c r="BV320">
        <v>0</v>
      </c>
      <c r="BW320">
        <v>0</v>
      </c>
      <c r="BX320">
        <v>85.7</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1</v>
      </c>
      <c r="FS320">
        <v>0</v>
      </c>
      <c r="FT320">
        <v>0</v>
      </c>
      <c r="FU320">
        <v>0</v>
      </c>
      <c r="FV320">
        <v>0</v>
      </c>
      <c r="FW320">
        <v>0</v>
      </c>
      <c r="FX320">
        <v>0</v>
      </c>
      <c r="FY320">
        <v>2.9059829060000002</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0.27850000000000003</v>
      </c>
      <c r="GV320">
        <v>0</v>
      </c>
      <c r="GW320">
        <v>0</v>
      </c>
      <c r="GX320">
        <v>0</v>
      </c>
      <c r="GY320">
        <v>0</v>
      </c>
      <c r="GZ320">
        <v>0</v>
      </c>
      <c r="HA320">
        <v>0</v>
      </c>
      <c r="HB320">
        <v>0</v>
      </c>
      <c r="HC320">
        <v>0</v>
      </c>
      <c r="HD320">
        <v>0</v>
      </c>
      <c r="HE320">
        <v>0</v>
      </c>
      <c r="HF320">
        <v>0</v>
      </c>
      <c r="HG320">
        <v>0</v>
      </c>
      <c r="HH320">
        <v>0</v>
      </c>
      <c r="HI320">
        <v>1.5599999999999999E-2</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1</v>
      </c>
      <c r="LJ320">
        <v>1</v>
      </c>
      <c r="LK320">
        <v>0</v>
      </c>
      <c r="LL320">
        <v>0</v>
      </c>
      <c r="LM320">
        <v>1</v>
      </c>
      <c r="LN320">
        <v>0.95</v>
      </c>
      <c r="LO320">
        <v>0</v>
      </c>
      <c r="LP320">
        <v>1</v>
      </c>
      <c r="LQ320">
        <v>0.78</v>
      </c>
      <c r="LR320">
        <v>0</v>
      </c>
      <c r="LS320">
        <v>8.1300000000000039E-2</v>
      </c>
      <c r="LT320">
        <v>0</v>
      </c>
    </row>
    <row r="321" spans="1:332">
      <c r="A321" t="str">
        <v>CDM AMS II G</v>
      </c>
      <c r="B321" t="str">
        <v>AMS-II.G. Version 6</v>
      </c>
      <c r="C321">
        <v>10477</v>
      </c>
      <c r="D321" t="str">
        <v>PoA 10477-CPA3</v>
      </c>
      <c r="E321" t="str">
        <v>MR2: 01/09/2019 to 31/05/2020</v>
      </c>
      <c r="F321" t="str">
        <v>domestic 4G Batch 3</v>
      </c>
      <c r="G321">
        <v>3462</v>
      </c>
      <c r="H321" t="str">
        <v>firewood</v>
      </c>
      <c r="I321">
        <v>3462</v>
      </c>
      <c r="J321">
        <v>4.0043490327815335E-3</v>
      </c>
      <c r="K321">
        <v>0</v>
      </c>
      <c r="L321" t="str">
        <v>cdm_imp_firewood</v>
      </c>
      <c r="M321">
        <v>1</v>
      </c>
      <c r="N321" t="str">
        <v>Asia</v>
      </c>
      <c r="O321" t="str">
        <v>Viet Nam</v>
      </c>
      <c r="P321">
        <v>0</v>
      </c>
      <c r="Q321">
        <v>3.4</v>
      </c>
      <c r="R321">
        <v>0.83530000000000004</v>
      </c>
      <c r="S321">
        <v>0</v>
      </c>
      <c r="T321">
        <v>0.17616000000000001</v>
      </c>
      <c r="U321">
        <v>4040</v>
      </c>
      <c r="V321">
        <v>0</v>
      </c>
      <c r="W321">
        <v>214.0000000135</v>
      </c>
      <c r="X321">
        <v>0</v>
      </c>
      <c r="Y321">
        <v>864560.00005454</v>
      </c>
      <c r="Z321">
        <v>1</v>
      </c>
      <c r="AA321">
        <v>0</v>
      </c>
      <c r="AB321">
        <v>0</v>
      </c>
      <c r="AC321">
        <v>0</v>
      </c>
      <c r="AD321">
        <v>0</v>
      </c>
      <c r="AE321">
        <v>0</v>
      </c>
      <c r="AF321">
        <v>0</v>
      </c>
      <c r="AG321">
        <v>0</v>
      </c>
      <c r="AH321">
        <v>0</v>
      </c>
      <c r="AI321">
        <v>0</v>
      </c>
      <c r="AJ321">
        <v>0</v>
      </c>
      <c r="AK321">
        <v>0</v>
      </c>
      <c r="AL321">
        <v>0</v>
      </c>
      <c r="AM321">
        <v>0</v>
      </c>
      <c r="AN321">
        <v>5.8119658120000004</v>
      </c>
      <c r="AO321">
        <v>0</v>
      </c>
      <c r="AP321">
        <v>0</v>
      </c>
      <c r="AQ321">
        <v>0</v>
      </c>
      <c r="AR321">
        <v>0</v>
      </c>
      <c r="AS321">
        <v>0</v>
      </c>
      <c r="AT321">
        <v>0</v>
      </c>
      <c r="AU321">
        <v>0</v>
      </c>
      <c r="AV321">
        <v>0</v>
      </c>
      <c r="AW321">
        <v>0</v>
      </c>
      <c r="AX321">
        <v>0</v>
      </c>
      <c r="AY321">
        <v>0</v>
      </c>
      <c r="AZ321">
        <v>0</v>
      </c>
      <c r="BA321">
        <v>0</v>
      </c>
      <c r="BB321">
        <v>0</v>
      </c>
      <c r="BC321">
        <v>0</v>
      </c>
      <c r="BD321">
        <v>0.1</v>
      </c>
      <c r="BE321">
        <v>0</v>
      </c>
      <c r="BF321">
        <v>0</v>
      </c>
      <c r="BG321">
        <v>0</v>
      </c>
      <c r="BH321">
        <v>0</v>
      </c>
      <c r="BI321">
        <v>0</v>
      </c>
      <c r="BJ321">
        <v>0</v>
      </c>
      <c r="BK321">
        <v>0</v>
      </c>
      <c r="BL321">
        <v>0</v>
      </c>
      <c r="BM321">
        <v>0</v>
      </c>
      <c r="BN321">
        <v>0</v>
      </c>
      <c r="BO321">
        <v>0</v>
      </c>
      <c r="BP321">
        <v>0</v>
      </c>
      <c r="BQ321">
        <v>0</v>
      </c>
      <c r="BR321">
        <v>1.5599999999999999E-2</v>
      </c>
      <c r="BS321">
        <v>0</v>
      </c>
      <c r="BT321">
        <v>0</v>
      </c>
      <c r="BU321">
        <v>0</v>
      </c>
      <c r="BV321">
        <v>0</v>
      </c>
      <c r="BW321">
        <v>0</v>
      </c>
      <c r="BX321">
        <v>85.7</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1</v>
      </c>
      <c r="FS321">
        <v>0</v>
      </c>
      <c r="FT321">
        <v>0</v>
      </c>
      <c r="FU321">
        <v>0</v>
      </c>
      <c r="FV321">
        <v>0</v>
      </c>
      <c r="FW321">
        <v>0</v>
      </c>
      <c r="FX321">
        <v>0</v>
      </c>
      <c r="FY321">
        <v>2.9059829060000002</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0.27850000000000003</v>
      </c>
      <c r="GV321">
        <v>0</v>
      </c>
      <c r="GW321">
        <v>0</v>
      </c>
      <c r="GX321">
        <v>0</v>
      </c>
      <c r="GY321">
        <v>0</v>
      </c>
      <c r="GZ321">
        <v>0</v>
      </c>
      <c r="HA321">
        <v>0</v>
      </c>
      <c r="HB321">
        <v>0</v>
      </c>
      <c r="HC321">
        <v>0</v>
      </c>
      <c r="HD321">
        <v>0</v>
      </c>
      <c r="HE321">
        <v>0</v>
      </c>
      <c r="HF321">
        <v>0</v>
      </c>
      <c r="HG321">
        <v>0</v>
      </c>
      <c r="HH321">
        <v>0</v>
      </c>
      <c r="HI321">
        <v>1.5599999999999999E-2</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1</v>
      </c>
      <c r="LJ321">
        <v>1</v>
      </c>
      <c r="LK321">
        <v>0</v>
      </c>
      <c r="LL321">
        <v>0</v>
      </c>
      <c r="LM321">
        <v>1</v>
      </c>
      <c r="LN321">
        <v>0.95</v>
      </c>
      <c r="LO321">
        <v>0</v>
      </c>
      <c r="LP321">
        <v>1</v>
      </c>
      <c r="LQ321">
        <v>0.78</v>
      </c>
      <c r="LR321">
        <v>0</v>
      </c>
      <c r="LS321">
        <v>8.1300000000000039E-2</v>
      </c>
      <c r="LT321">
        <v>0</v>
      </c>
    </row>
    <row r="322" spans="1:332">
      <c r="A322" t="str">
        <v>CDM AMS II G</v>
      </c>
      <c r="B322" t="str">
        <v>AMS-II.G. Version 6</v>
      </c>
      <c r="C322">
        <v>10477</v>
      </c>
      <c r="D322" t="str">
        <v>PoA 10477-CPA4</v>
      </c>
      <c r="E322" t="str">
        <v>MR3: 2020-06-01~2020-12-31</v>
      </c>
      <c r="F322" t="str">
        <v>domestic TK90 Batch 1</v>
      </c>
      <c r="G322">
        <v>11768</v>
      </c>
      <c r="H322" t="str">
        <v>firewood</v>
      </c>
      <c r="I322">
        <v>11768</v>
      </c>
      <c r="J322">
        <v>3.9964138228298285E-3</v>
      </c>
      <c r="K322">
        <v>0</v>
      </c>
      <c r="L322" t="str">
        <v>cdm_imp_firewood</v>
      </c>
      <c r="M322">
        <v>1</v>
      </c>
      <c r="N322" t="str">
        <v>Asia</v>
      </c>
      <c r="O322" t="str">
        <v>Viet Nam</v>
      </c>
      <c r="P322" t="str">
        <v>Phu Tho
Province</v>
      </c>
      <c r="Q322">
        <v>3.4</v>
      </c>
      <c r="R322">
        <v>0.83530000000000004</v>
      </c>
      <c r="S322">
        <v>0</v>
      </c>
      <c r="T322">
        <v>0.17616000000000001</v>
      </c>
      <c r="U322">
        <v>13760</v>
      </c>
      <c r="V322">
        <v>0</v>
      </c>
      <c r="W322">
        <v>214.0000000135</v>
      </c>
      <c r="X322">
        <v>0</v>
      </c>
      <c r="Y322">
        <v>2944640.0001857602</v>
      </c>
      <c r="Z322">
        <v>1</v>
      </c>
      <c r="AA322">
        <v>0</v>
      </c>
      <c r="AB322">
        <v>0</v>
      </c>
      <c r="AC322">
        <v>0</v>
      </c>
      <c r="AD322">
        <v>0</v>
      </c>
      <c r="AE322">
        <v>0</v>
      </c>
      <c r="AF322">
        <v>0</v>
      </c>
      <c r="AG322">
        <v>0</v>
      </c>
      <c r="AH322">
        <v>0</v>
      </c>
      <c r="AI322">
        <v>0</v>
      </c>
      <c r="AJ322">
        <v>0</v>
      </c>
      <c r="AK322">
        <v>0</v>
      </c>
      <c r="AL322">
        <v>0</v>
      </c>
      <c r="AM322">
        <v>0</v>
      </c>
      <c r="AN322">
        <v>5.8119658120000004</v>
      </c>
      <c r="AO322">
        <v>0</v>
      </c>
      <c r="AP322">
        <v>0</v>
      </c>
      <c r="AQ322">
        <v>0</v>
      </c>
      <c r="AR322">
        <v>0</v>
      </c>
      <c r="AS322">
        <v>0</v>
      </c>
      <c r="AT322">
        <v>0</v>
      </c>
      <c r="AU322">
        <v>0</v>
      </c>
      <c r="AV322">
        <v>0</v>
      </c>
      <c r="AW322">
        <v>0</v>
      </c>
      <c r="AX322">
        <v>0</v>
      </c>
      <c r="AY322">
        <v>0</v>
      </c>
      <c r="AZ322">
        <v>0</v>
      </c>
      <c r="BA322">
        <v>0</v>
      </c>
      <c r="BB322">
        <v>0</v>
      </c>
      <c r="BC322">
        <v>0</v>
      </c>
      <c r="BD322">
        <v>0.1</v>
      </c>
      <c r="BE322">
        <v>0</v>
      </c>
      <c r="BF322">
        <v>0</v>
      </c>
      <c r="BG322">
        <v>0</v>
      </c>
      <c r="BH322">
        <v>0</v>
      </c>
      <c r="BI322">
        <v>0</v>
      </c>
      <c r="BJ322">
        <v>0</v>
      </c>
      <c r="BK322">
        <v>0</v>
      </c>
      <c r="BL322">
        <v>0</v>
      </c>
      <c r="BM322">
        <v>0</v>
      </c>
      <c r="BN322">
        <v>0</v>
      </c>
      <c r="BO322">
        <v>0</v>
      </c>
      <c r="BP322">
        <v>0</v>
      </c>
      <c r="BQ322">
        <v>0</v>
      </c>
      <c r="BR322">
        <v>1.5599999999999999E-2</v>
      </c>
      <c r="BS322">
        <v>0</v>
      </c>
      <c r="BT322">
        <v>0</v>
      </c>
      <c r="BU322">
        <v>0</v>
      </c>
      <c r="BV322">
        <v>0</v>
      </c>
      <c r="BW322">
        <v>0</v>
      </c>
      <c r="BX322">
        <v>85.7</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1</v>
      </c>
      <c r="FS322">
        <v>0</v>
      </c>
      <c r="FT322">
        <v>0</v>
      </c>
      <c r="FU322">
        <v>0</v>
      </c>
      <c r="FV322">
        <v>0</v>
      </c>
      <c r="FW322">
        <v>0</v>
      </c>
      <c r="FX322">
        <v>0</v>
      </c>
      <c r="FY322">
        <v>2.9059829060000002</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0.26950000000000002</v>
      </c>
      <c r="GV322">
        <v>0</v>
      </c>
      <c r="GW322">
        <v>0</v>
      </c>
      <c r="GX322">
        <v>0</v>
      </c>
      <c r="GY322">
        <v>0</v>
      </c>
      <c r="GZ322">
        <v>0</v>
      </c>
      <c r="HA322">
        <v>0</v>
      </c>
      <c r="HB322">
        <v>0</v>
      </c>
      <c r="HC322">
        <v>0</v>
      </c>
      <c r="HD322">
        <v>0</v>
      </c>
      <c r="HE322">
        <v>0</v>
      </c>
      <c r="HF322">
        <v>0</v>
      </c>
      <c r="HG322">
        <v>0</v>
      </c>
      <c r="HH322">
        <v>0</v>
      </c>
      <c r="HI322">
        <v>1.5599999999999999E-2</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1</v>
      </c>
      <c r="LJ322">
        <v>1</v>
      </c>
      <c r="LK322">
        <v>0</v>
      </c>
      <c r="LL322">
        <v>0</v>
      </c>
      <c r="LM322">
        <v>1</v>
      </c>
      <c r="LN322">
        <v>0.95</v>
      </c>
      <c r="LO322">
        <v>0</v>
      </c>
      <c r="LP322">
        <v>1</v>
      </c>
      <c r="LQ322">
        <v>0.78</v>
      </c>
      <c r="LR322">
        <v>0</v>
      </c>
      <c r="LS322">
        <v>8.1300000000000039E-2</v>
      </c>
      <c r="LT322">
        <v>0</v>
      </c>
    </row>
    <row r="323" spans="1:332">
      <c r="A323" t="str">
        <v>CDM AMS II G</v>
      </c>
      <c r="B323" t="str">
        <v>AMS-II.G. Version 6</v>
      </c>
      <c r="C323">
        <v>10477</v>
      </c>
      <c r="D323" t="str">
        <v>PoA 10477-CPA4</v>
      </c>
      <c r="E323" t="str">
        <v>MR3: 2020-06-01~2020-12-31</v>
      </c>
      <c r="F323" t="str">
        <v>domestic TK90 Batch 2</v>
      </c>
      <c r="G323">
        <v>966</v>
      </c>
      <c r="H323" t="str">
        <v>firewood</v>
      </c>
      <c r="I323">
        <v>966</v>
      </c>
      <c r="J323">
        <v>3.9947068064637367E-3</v>
      </c>
      <c r="K323">
        <v>0</v>
      </c>
      <c r="L323" t="str">
        <v>cdm_imp_firewood</v>
      </c>
      <c r="M323">
        <v>1</v>
      </c>
      <c r="N323" t="str">
        <v>Asia</v>
      </c>
      <c r="O323" t="str">
        <v>Viet Nam</v>
      </c>
      <c r="P323" t="str">
        <v>Phu Tho
Province</v>
      </c>
      <c r="Q323">
        <v>3.4</v>
      </c>
      <c r="R323">
        <v>0.83530000000000004</v>
      </c>
      <c r="S323">
        <v>0</v>
      </c>
      <c r="T323">
        <v>0.17616000000000001</v>
      </c>
      <c r="U323">
        <v>1130</v>
      </c>
      <c r="V323">
        <v>0</v>
      </c>
      <c r="W323">
        <v>214.0000000135</v>
      </c>
      <c r="X323">
        <v>0</v>
      </c>
      <c r="Y323">
        <v>241820.00001525501</v>
      </c>
      <c r="Z323">
        <v>1</v>
      </c>
      <c r="AA323">
        <v>0</v>
      </c>
      <c r="AB323">
        <v>0</v>
      </c>
      <c r="AC323">
        <v>0</v>
      </c>
      <c r="AD323">
        <v>0</v>
      </c>
      <c r="AE323">
        <v>0</v>
      </c>
      <c r="AF323">
        <v>0</v>
      </c>
      <c r="AG323">
        <v>0</v>
      </c>
      <c r="AH323">
        <v>0</v>
      </c>
      <c r="AI323">
        <v>0</v>
      </c>
      <c r="AJ323">
        <v>0</v>
      </c>
      <c r="AK323">
        <v>0</v>
      </c>
      <c r="AL323">
        <v>0</v>
      </c>
      <c r="AM323">
        <v>0</v>
      </c>
      <c r="AN323">
        <v>5.8119658120000004</v>
      </c>
      <c r="AO323">
        <v>0</v>
      </c>
      <c r="AP323">
        <v>0</v>
      </c>
      <c r="AQ323">
        <v>0</v>
      </c>
      <c r="AR323">
        <v>0</v>
      </c>
      <c r="AS323">
        <v>0</v>
      </c>
      <c r="AT323">
        <v>0</v>
      </c>
      <c r="AU323">
        <v>0</v>
      </c>
      <c r="AV323">
        <v>0</v>
      </c>
      <c r="AW323">
        <v>0</v>
      </c>
      <c r="AX323">
        <v>0</v>
      </c>
      <c r="AY323">
        <v>0</v>
      </c>
      <c r="AZ323">
        <v>0</v>
      </c>
      <c r="BA323">
        <v>0</v>
      </c>
      <c r="BB323">
        <v>0</v>
      </c>
      <c r="BC323">
        <v>0</v>
      </c>
      <c r="BD323">
        <v>0.1</v>
      </c>
      <c r="BE323">
        <v>0</v>
      </c>
      <c r="BF323">
        <v>0</v>
      </c>
      <c r="BG323">
        <v>0</v>
      </c>
      <c r="BH323">
        <v>0</v>
      </c>
      <c r="BI323">
        <v>0</v>
      </c>
      <c r="BJ323">
        <v>0</v>
      </c>
      <c r="BK323">
        <v>0</v>
      </c>
      <c r="BL323">
        <v>0</v>
      </c>
      <c r="BM323">
        <v>0</v>
      </c>
      <c r="BN323">
        <v>0</v>
      </c>
      <c r="BO323">
        <v>0</v>
      </c>
      <c r="BP323">
        <v>0</v>
      </c>
      <c r="BQ323">
        <v>0</v>
      </c>
      <c r="BR323">
        <v>1.5599999999999999E-2</v>
      </c>
      <c r="BS323">
        <v>0</v>
      </c>
      <c r="BT323">
        <v>0</v>
      </c>
      <c r="BU323">
        <v>0</v>
      </c>
      <c r="BV323">
        <v>0</v>
      </c>
      <c r="BW323">
        <v>0</v>
      </c>
      <c r="BX323">
        <v>85.7</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1</v>
      </c>
      <c r="FS323">
        <v>0</v>
      </c>
      <c r="FT323">
        <v>0</v>
      </c>
      <c r="FU323">
        <v>0</v>
      </c>
      <c r="FV323">
        <v>0</v>
      </c>
      <c r="FW323">
        <v>0</v>
      </c>
      <c r="FX323">
        <v>0</v>
      </c>
      <c r="FY323">
        <v>2.9059829060000002</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0.26950000000000002</v>
      </c>
      <c r="GV323">
        <v>0</v>
      </c>
      <c r="GW323">
        <v>0</v>
      </c>
      <c r="GX323">
        <v>0</v>
      </c>
      <c r="GY323">
        <v>0</v>
      </c>
      <c r="GZ323">
        <v>0</v>
      </c>
      <c r="HA323">
        <v>0</v>
      </c>
      <c r="HB323">
        <v>0</v>
      </c>
      <c r="HC323">
        <v>0</v>
      </c>
      <c r="HD323">
        <v>0</v>
      </c>
      <c r="HE323">
        <v>0</v>
      </c>
      <c r="HF323">
        <v>0</v>
      </c>
      <c r="HG323">
        <v>0</v>
      </c>
      <c r="HH323">
        <v>0</v>
      </c>
      <c r="HI323">
        <v>1.5599999999999999E-2</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1</v>
      </c>
      <c r="LJ323">
        <v>1</v>
      </c>
      <c r="LK323">
        <v>0</v>
      </c>
      <c r="LL323">
        <v>0</v>
      </c>
      <c r="LM323">
        <v>1</v>
      </c>
      <c r="LN323">
        <v>0.95</v>
      </c>
      <c r="LO323">
        <v>0</v>
      </c>
      <c r="LP323">
        <v>1</v>
      </c>
      <c r="LQ323">
        <v>0.78</v>
      </c>
      <c r="LR323">
        <v>0</v>
      </c>
      <c r="LS323">
        <v>8.1300000000000039E-2</v>
      </c>
      <c r="LT323">
        <v>0</v>
      </c>
    </row>
    <row r="324" spans="1:332">
      <c r="A324" t="str">
        <v>CDM AMS II G</v>
      </c>
      <c r="B324" t="str">
        <v>AMS-II.G. Version 6</v>
      </c>
      <c r="C324">
        <v>10477</v>
      </c>
      <c r="D324" t="str">
        <v>PoA 10477-CPA4</v>
      </c>
      <c r="E324" t="str">
        <v>MR3: 2020-06-01~2020-12-31</v>
      </c>
      <c r="F324" t="str">
        <v>domestic TK90 Batch 3</v>
      </c>
      <c r="G324">
        <v>5165</v>
      </c>
      <c r="H324" t="str">
        <v>firewood</v>
      </c>
      <c r="I324">
        <v>5165</v>
      </c>
      <c r="J324">
        <v>3.9959460293326199E-3</v>
      </c>
      <c r="K324">
        <v>0</v>
      </c>
      <c r="L324" t="str">
        <v>cdm_imp_firewood</v>
      </c>
      <c r="M324">
        <v>1</v>
      </c>
      <c r="N324" t="str">
        <v>Asia</v>
      </c>
      <c r="O324" t="str">
        <v>Viet Nam</v>
      </c>
      <c r="P324" t="str">
        <v>Phu Tho
Province</v>
      </c>
      <c r="Q324">
        <v>3.4</v>
      </c>
      <c r="R324">
        <v>0.83530000000000004</v>
      </c>
      <c r="S324">
        <v>0</v>
      </c>
      <c r="T324">
        <v>0.17616000000000001</v>
      </c>
      <c r="U324">
        <v>6040</v>
      </c>
      <c r="V324">
        <v>0</v>
      </c>
      <c r="W324">
        <v>214.0000000135</v>
      </c>
      <c r="X324">
        <v>0</v>
      </c>
      <c r="Y324">
        <v>1292560.0000815401</v>
      </c>
      <c r="Z324">
        <v>1</v>
      </c>
      <c r="AA324">
        <v>0</v>
      </c>
      <c r="AB324">
        <v>0</v>
      </c>
      <c r="AC324">
        <v>0</v>
      </c>
      <c r="AD324">
        <v>0</v>
      </c>
      <c r="AE324">
        <v>0</v>
      </c>
      <c r="AF324">
        <v>0</v>
      </c>
      <c r="AG324">
        <v>0</v>
      </c>
      <c r="AH324">
        <v>0</v>
      </c>
      <c r="AI324">
        <v>0</v>
      </c>
      <c r="AJ324">
        <v>0</v>
      </c>
      <c r="AK324">
        <v>0</v>
      </c>
      <c r="AL324">
        <v>0</v>
      </c>
      <c r="AM324">
        <v>0</v>
      </c>
      <c r="AN324">
        <v>5.8119658120000004</v>
      </c>
      <c r="AO324">
        <v>0</v>
      </c>
      <c r="AP324">
        <v>0</v>
      </c>
      <c r="AQ324">
        <v>0</v>
      </c>
      <c r="AR324">
        <v>0</v>
      </c>
      <c r="AS324">
        <v>0</v>
      </c>
      <c r="AT324">
        <v>0</v>
      </c>
      <c r="AU324">
        <v>0</v>
      </c>
      <c r="AV324">
        <v>0</v>
      </c>
      <c r="AW324">
        <v>0</v>
      </c>
      <c r="AX324">
        <v>0</v>
      </c>
      <c r="AY324">
        <v>0</v>
      </c>
      <c r="AZ324">
        <v>0</v>
      </c>
      <c r="BA324">
        <v>0</v>
      </c>
      <c r="BB324">
        <v>0</v>
      </c>
      <c r="BC324">
        <v>0</v>
      </c>
      <c r="BD324">
        <v>0.1</v>
      </c>
      <c r="BE324">
        <v>0</v>
      </c>
      <c r="BF324">
        <v>0</v>
      </c>
      <c r="BG324">
        <v>0</v>
      </c>
      <c r="BH324">
        <v>0</v>
      </c>
      <c r="BI324">
        <v>0</v>
      </c>
      <c r="BJ324">
        <v>0</v>
      </c>
      <c r="BK324">
        <v>0</v>
      </c>
      <c r="BL324">
        <v>0</v>
      </c>
      <c r="BM324">
        <v>0</v>
      </c>
      <c r="BN324">
        <v>0</v>
      </c>
      <c r="BO324">
        <v>0</v>
      </c>
      <c r="BP324">
        <v>0</v>
      </c>
      <c r="BQ324">
        <v>0</v>
      </c>
      <c r="BR324">
        <v>1.5599999999999999E-2</v>
      </c>
      <c r="BS324">
        <v>0</v>
      </c>
      <c r="BT324">
        <v>0</v>
      </c>
      <c r="BU324">
        <v>0</v>
      </c>
      <c r="BV324">
        <v>0</v>
      </c>
      <c r="BW324">
        <v>0</v>
      </c>
      <c r="BX324">
        <v>85.7</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1</v>
      </c>
      <c r="FS324">
        <v>0</v>
      </c>
      <c r="FT324">
        <v>0</v>
      </c>
      <c r="FU324">
        <v>0</v>
      </c>
      <c r="FV324">
        <v>0</v>
      </c>
      <c r="FW324">
        <v>0</v>
      </c>
      <c r="FX324">
        <v>0</v>
      </c>
      <c r="FY324">
        <v>2.9059829060000002</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0.26950000000000002</v>
      </c>
      <c r="GV324">
        <v>0</v>
      </c>
      <c r="GW324">
        <v>0</v>
      </c>
      <c r="GX324">
        <v>0</v>
      </c>
      <c r="GY324">
        <v>0</v>
      </c>
      <c r="GZ324">
        <v>0</v>
      </c>
      <c r="HA324">
        <v>0</v>
      </c>
      <c r="HB324">
        <v>0</v>
      </c>
      <c r="HC324">
        <v>0</v>
      </c>
      <c r="HD324">
        <v>0</v>
      </c>
      <c r="HE324">
        <v>0</v>
      </c>
      <c r="HF324">
        <v>0</v>
      </c>
      <c r="HG324">
        <v>0</v>
      </c>
      <c r="HH324">
        <v>0</v>
      </c>
      <c r="HI324">
        <v>1.5599999999999999E-2</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1</v>
      </c>
      <c r="LJ324">
        <v>1</v>
      </c>
      <c r="LK324">
        <v>0</v>
      </c>
      <c r="LL324">
        <v>0</v>
      </c>
      <c r="LM324">
        <v>1</v>
      </c>
      <c r="LN324">
        <v>0.95</v>
      </c>
      <c r="LO324">
        <v>0</v>
      </c>
      <c r="LP324">
        <v>1</v>
      </c>
      <c r="LQ324">
        <v>0.78</v>
      </c>
      <c r="LR324">
        <v>0</v>
      </c>
      <c r="LS324">
        <v>8.1300000000000039E-2</v>
      </c>
      <c r="LT324">
        <v>0</v>
      </c>
    </row>
    <row r="325" spans="1:332">
      <c r="A325" t="str">
        <v>CDM AMS II G</v>
      </c>
      <c r="B325" t="str">
        <v>AMS-II.G. Version 6</v>
      </c>
      <c r="C325">
        <v>10477</v>
      </c>
      <c r="D325" t="str">
        <v>PoA 10477-CPA4</v>
      </c>
      <c r="E325" t="str">
        <v>MR3: 2020-06-01~2020-12-31</v>
      </c>
      <c r="F325" t="str">
        <v>domestic TK90 Batch 4</v>
      </c>
      <c r="G325">
        <v>6046</v>
      </c>
      <c r="H325" t="str">
        <v>firewood</v>
      </c>
      <c r="I325">
        <v>6046</v>
      </c>
      <c r="J325">
        <v>3.9960871919117198E-3</v>
      </c>
      <c r="K325">
        <v>0</v>
      </c>
      <c r="L325" t="str">
        <v>cdm_imp_firewood</v>
      </c>
      <c r="M325">
        <v>1</v>
      </c>
      <c r="N325" t="str">
        <v>Asia</v>
      </c>
      <c r="O325" t="str">
        <v>Viet Nam</v>
      </c>
      <c r="P325" t="str">
        <v>Phu Tho
Province</v>
      </c>
      <c r="Q325">
        <v>3.4</v>
      </c>
      <c r="R325">
        <v>0.83530000000000004</v>
      </c>
      <c r="S325">
        <v>0</v>
      </c>
      <c r="T325">
        <v>0.17616000000000001</v>
      </c>
      <c r="U325">
        <v>7070</v>
      </c>
      <c r="V325">
        <v>0</v>
      </c>
      <c r="W325">
        <v>214.0000000135</v>
      </c>
      <c r="X325">
        <v>0</v>
      </c>
      <c r="Y325">
        <v>1512980.000095445</v>
      </c>
      <c r="Z325">
        <v>1</v>
      </c>
      <c r="AA325">
        <v>0</v>
      </c>
      <c r="AB325">
        <v>0</v>
      </c>
      <c r="AC325">
        <v>0</v>
      </c>
      <c r="AD325">
        <v>0</v>
      </c>
      <c r="AE325">
        <v>0</v>
      </c>
      <c r="AF325">
        <v>0</v>
      </c>
      <c r="AG325">
        <v>0</v>
      </c>
      <c r="AH325">
        <v>0</v>
      </c>
      <c r="AI325">
        <v>0</v>
      </c>
      <c r="AJ325">
        <v>0</v>
      </c>
      <c r="AK325">
        <v>0</v>
      </c>
      <c r="AL325">
        <v>0</v>
      </c>
      <c r="AM325">
        <v>0</v>
      </c>
      <c r="AN325">
        <v>5.8119658120000004</v>
      </c>
      <c r="AO325">
        <v>0</v>
      </c>
      <c r="AP325">
        <v>0</v>
      </c>
      <c r="AQ325">
        <v>0</v>
      </c>
      <c r="AR325">
        <v>0</v>
      </c>
      <c r="AS325">
        <v>0</v>
      </c>
      <c r="AT325">
        <v>0</v>
      </c>
      <c r="AU325">
        <v>0</v>
      </c>
      <c r="AV325">
        <v>0</v>
      </c>
      <c r="AW325">
        <v>0</v>
      </c>
      <c r="AX325">
        <v>0</v>
      </c>
      <c r="AY325">
        <v>0</v>
      </c>
      <c r="AZ325">
        <v>0</v>
      </c>
      <c r="BA325">
        <v>0</v>
      </c>
      <c r="BB325">
        <v>0</v>
      </c>
      <c r="BC325">
        <v>0</v>
      </c>
      <c r="BD325">
        <v>0.1</v>
      </c>
      <c r="BE325">
        <v>0</v>
      </c>
      <c r="BF325">
        <v>0</v>
      </c>
      <c r="BG325">
        <v>0</v>
      </c>
      <c r="BH325">
        <v>0</v>
      </c>
      <c r="BI325">
        <v>0</v>
      </c>
      <c r="BJ325">
        <v>0</v>
      </c>
      <c r="BK325">
        <v>0</v>
      </c>
      <c r="BL325">
        <v>0</v>
      </c>
      <c r="BM325">
        <v>0</v>
      </c>
      <c r="BN325">
        <v>0</v>
      </c>
      <c r="BO325">
        <v>0</v>
      </c>
      <c r="BP325">
        <v>0</v>
      </c>
      <c r="BQ325">
        <v>0</v>
      </c>
      <c r="BR325">
        <v>1.5599999999999999E-2</v>
      </c>
      <c r="BS325">
        <v>0</v>
      </c>
      <c r="BT325">
        <v>0</v>
      </c>
      <c r="BU325">
        <v>0</v>
      </c>
      <c r="BV325">
        <v>0</v>
      </c>
      <c r="BW325">
        <v>0</v>
      </c>
      <c r="BX325">
        <v>85.7</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1</v>
      </c>
      <c r="FS325">
        <v>0</v>
      </c>
      <c r="FT325">
        <v>0</v>
      </c>
      <c r="FU325">
        <v>0</v>
      </c>
      <c r="FV325">
        <v>0</v>
      </c>
      <c r="FW325">
        <v>0</v>
      </c>
      <c r="FX325">
        <v>0</v>
      </c>
      <c r="FY325">
        <v>2.9059829060000002</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0.26950000000000002</v>
      </c>
      <c r="GV325">
        <v>0</v>
      </c>
      <c r="GW325">
        <v>0</v>
      </c>
      <c r="GX325">
        <v>0</v>
      </c>
      <c r="GY325">
        <v>0</v>
      </c>
      <c r="GZ325">
        <v>0</v>
      </c>
      <c r="HA325">
        <v>0</v>
      </c>
      <c r="HB325">
        <v>0</v>
      </c>
      <c r="HC325">
        <v>0</v>
      </c>
      <c r="HD325">
        <v>0</v>
      </c>
      <c r="HE325">
        <v>0</v>
      </c>
      <c r="HF325">
        <v>0</v>
      </c>
      <c r="HG325">
        <v>0</v>
      </c>
      <c r="HH325">
        <v>0</v>
      </c>
      <c r="HI325">
        <v>1.5599999999999999E-2</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1</v>
      </c>
      <c r="LJ325">
        <v>1</v>
      </c>
      <c r="LK325">
        <v>0</v>
      </c>
      <c r="LL325">
        <v>0</v>
      </c>
      <c r="LM325">
        <v>1</v>
      </c>
      <c r="LN325">
        <v>0.95</v>
      </c>
      <c r="LO325">
        <v>0</v>
      </c>
      <c r="LP325">
        <v>1</v>
      </c>
      <c r="LQ325">
        <v>0.78</v>
      </c>
      <c r="LR325">
        <v>0</v>
      </c>
      <c r="LS325">
        <v>8.1300000000000039E-2</v>
      </c>
      <c r="LT325">
        <v>0</v>
      </c>
    </row>
    <row r="326" spans="1:332">
      <c r="A326" t="str">
        <v>CDM AMS II G</v>
      </c>
      <c r="B326" t="str">
        <v>AMS-II.G. Version 6</v>
      </c>
      <c r="C326">
        <v>10477</v>
      </c>
      <c r="D326" t="str">
        <v>PoA 10477-CPA5</v>
      </c>
      <c r="E326" t="str">
        <v>MR3: 2020-06-01~2020-12-31</v>
      </c>
      <c r="F326" t="str">
        <v>domestic 4G Batch 1</v>
      </c>
      <c r="G326">
        <v>8463</v>
      </c>
      <c r="H326" t="str">
        <v>firewood</v>
      </c>
      <c r="I326">
        <v>8463</v>
      </c>
      <c r="J326">
        <v>3.9448108697723539E-3</v>
      </c>
      <c r="K326">
        <v>0</v>
      </c>
      <c r="L326" t="str">
        <v>cdm_imp_firewood</v>
      </c>
      <c r="M326">
        <v>1</v>
      </c>
      <c r="N326" t="str">
        <v>Asia</v>
      </c>
      <c r="O326" t="str">
        <v>Viet Nam</v>
      </c>
      <c r="P326" t="str">
        <v>Phu Tho
Province</v>
      </c>
      <c r="Q326">
        <v>3.4</v>
      </c>
      <c r="R326">
        <v>0.83530000000000004</v>
      </c>
      <c r="S326">
        <v>0</v>
      </c>
      <c r="T326">
        <v>0.17616000000000001</v>
      </c>
      <c r="U326">
        <v>10025</v>
      </c>
      <c r="V326">
        <v>0</v>
      </c>
      <c r="W326">
        <v>214.0000000135</v>
      </c>
      <c r="X326">
        <v>0</v>
      </c>
      <c r="Y326">
        <v>2145350.0001353375</v>
      </c>
      <c r="Z326">
        <v>1</v>
      </c>
      <c r="AA326">
        <v>0</v>
      </c>
      <c r="AB326">
        <v>0</v>
      </c>
      <c r="AC326">
        <v>0</v>
      </c>
      <c r="AD326">
        <v>0</v>
      </c>
      <c r="AE326">
        <v>0</v>
      </c>
      <c r="AF326">
        <v>0</v>
      </c>
      <c r="AG326">
        <v>0</v>
      </c>
      <c r="AH326">
        <v>0</v>
      </c>
      <c r="AI326">
        <v>0</v>
      </c>
      <c r="AJ326">
        <v>0</v>
      </c>
      <c r="AK326">
        <v>0</v>
      </c>
      <c r="AL326">
        <v>0</v>
      </c>
      <c r="AM326">
        <v>0</v>
      </c>
      <c r="AN326">
        <v>5.8119658120000004</v>
      </c>
      <c r="AO326">
        <v>0</v>
      </c>
      <c r="AP326">
        <v>0</v>
      </c>
      <c r="AQ326">
        <v>0</v>
      </c>
      <c r="AR326">
        <v>0</v>
      </c>
      <c r="AS326">
        <v>0</v>
      </c>
      <c r="AT326">
        <v>0</v>
      </c>
      <c r="AU326">
        <v>0</v>
      </c>
      <c r="AV326">
        <v>0</v>
      </c>
      <c r="AW326">
        <v>0</v>
      </c>
      <c r="AX326">
        <v>0</v>
      </c>
      <c r="AY326">
        <v>0</v>
      </c>
      <c r="AZ326">
        <v>0</v>
      </c>
      <c r="BA326">
        <v>0</v>
      </c>
      <c r="BB326">
        <v>0</v>
      </c>
      <c r="BC326">
        <v>0</v>
      </c>
      <c r="BD326">
        <v>0.1</v>
      </c>
      <c r="BE326">
        <v>0</v>
      </c>
      <c r="BF326">
        <v>0</v>
      </c>
      <c r="BG326">
        <v>0</v>
      </c>
      <c r="BH326">
        <v>0</v>
      </c>
      <c r="BI326">
        <v>0</v>
      </c>
      <c r="BJ326">
        <v>0</v>
      </c>
      <c r="BK326">
        <v>0</v>
      </c>
      <c r="BL326">
        <v>0</v>
      </c>
      <c r="BM326">
        <v>0</v>
      </c>
      <c r="BN326">
        <v>0</v>
      </c>
      <c r="BO326">
        <v>0</v>
      </c>
      <c r="BP326">
        <v>0</v>
      </c>
      <c r="BQ326">
        <v>0</v>
      </c>
      <c r="BR326">
        <v>1.5599999999999999E-2</v>
      </c>
      <c r="BS326">
        <v>0</v>
      </c>
      <c r="BT326">
        <v>0</v>
      </c>
      <c r="BU326">
        <v>0</v>
      </c>
      <c r="BV326">
        <v>0</v>
      </c>
      <c r="BW326">
        <v>0</v>
      </c>
      <c r="BX326">
        <v>85.7</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1</v>
      </c>
      <c r="FS326">
        <v>0</v>
      </c>
      <c r="FT326">
        <v>0</v>
      </c>
      <c r="FU326">
        <v>0</v>
      </c>
      <c r="FV326">
        <v>0</v>
      </c>
      <c r="FW326">
        <v>0</v>
      </c>
      <c r="FX326">
        <v>0</v>
      </c>
      <c r="FY326">
        <v>2.9059829060000002</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0.27850000000000003</v>
      </c>
      <c r="GV326">
        <v>0</v>
      </c>
      <c r="GW326">
        <v>0</v>
      </c>
      <c r="GX326">
        <v>0</v>
      </c>
      <c r="GY326">
        <v>0</v>
      </c>
      <c r="GZ326">
        <v>0</v>
      </c>
      <c r="HA326">
        <v>0</v>
      </c>
      <c r="HB326">
        <v>0</v>
      </c>
      <c r="HC326">
        <v>0</v>
      </c>
      <c r="HD326">
        <v>0</v>
      </c>
      <c r="HE326">
        <v>0</v>
      </c>
      <c r="HF326">
        <v>0</v>
      </c>
      <c r="HG326">
        <v>0</v>
      </c>
      <c r="HH326">
        <v>0</v>
      </c>
      <c r="HI326">
        <v>1.5599999999999999E-2</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1</v>
      </c>
      <c r="LJ326">
        <v>1</v>
      </c>
      <c r="LK326">
        <v>0</v>
      </c>
      <c r="LL326">
        <v>0</v>
      </c>
      <c r="LM326">
        <v>1</v>
      </c>
      <c r="LN326">
        <v>0.95</v>
      </c>
      <c r="LO326">
        <v>0</v>
      </c>
      <c r="LP326">
        <v>1</v>
      </c>
      <c r="LQ326">
        <v>0.78</v>
      </c>
      <c r="LR326">
        <v>0</v>
      </c>
      <c r="LS326">
        <v>8.1300000000000039E-2</v>
      </c>
      <c r="LT326">
        <v>0</v>
      </c>
    </row>
    <row r="327" spans="1:332">
      <c r="A327" t="str">
        <v>CDM AMS II G</v>
      </c>
      <c r="B327" t="str">
        <v>AMS-II.G. Version 6</v>
      </c>
      <c r="C327">
        <v>10477</v>
      </c>
      <c r="D327" t="str">
        <v>PoA 10477-CPA5</v>
      </c>
      <c r="E327" t="str">
        <v>MR3: 2020-06-01~2020-12-31</v>
      </c>
      <c r="F327" t="str">
        <v>domestic 4G Batch 2</v>
      </c>
      <c r="G327">
        <v>1097</v>
      </c>
      <c r="H327" t="str">
        <v>firewood</v>
      </c>
      <c r="I327">
        <v>1097</v>
      </c>
      <c r="J327">
        <v>3.9432063261351426E-3</v>
      </c>
      <c r="K327">
        <v>0</v>
      </c>
      <c r="L327" t="str">
        <v>cdm_imp_firewood</v>
      </c>
      <c r="M327">
        <v>1</v>
      </c>
      <c r="N327" t="str">
        <v>Asia</v>
      </c>
      <c r="O327" t="str">
        <v>Viet Nam</v>
      </c>
      <c r="P327" t="str">
        <v>Phu Tho
Province</v>
      </c>
      <c r="Q327">
        <v>3.4</v>
      </c>
      <c r="R327">
        <v>0.83530000000000004</v>
      </c>
      <c r="S327">
        <v>0</v>
      </c>
      <c r="T327">
        <v>0.17616000000000001</v>
      </c>
      <c r="U327">
        <v>1300</v>
      </c>
      <c r="V327">
        <v>0</v>
      </c>
      <c r="W327">
        <v>214.0000000135</v>
      </c>
      <c r="X327">
        <v>0</v>
      </c>
      <c r="Y327">
        <v>278200.00001755002</v>
      </c>
      <c r="Z327">
        <v>1</v>
      </c>
      <c r="AA327">
        <v>0</v>
      </c>
      <c r="AB327">
        <v>0</v>
      </c>
      <c r="AC327">
        <v>0</v>
      </c>
      <c r="AD327">
        <v>0</v>
      </c>
      <c r="AE327">
        <v>0</v>
      </c>
      <c r="AF327">
        <v>0</v>
      </c>
      <c r="AG327">
        <v>0</v>
      </c>
      <c r="AH327">
        <v>0</v>
      </c>
      <c r="AI327">
        <v>0</v>
      </c>
      <c r="AJ327">
        <v>0</v>
      </c>
      <c r="AK327">
        <v>0</v>
      </c>
      <c r="AL327">
        <v>0</v>
      </c>
      <c r="AM327">
        <v>0</v>
      </c>
      <c r="AN327">
        <v>5.8119658120000004</v>
      </c>
      <c r="AO327">
        <v>0</v>
      </c>
      <c r="AP327">
        <v>0</v>
      </c>
      <c r="AQ327">
        <v>0</v>
      </c>
      <c r="AR327">
        <v>0</v>
      </c>
      <c r="AS327">
        <v>0</v>
      </c>
      <c r="AT327">
        <v>0</v>
      </c>
      <c r="AU327">
        <v>0</v>
      </c>
      <c r="AV327">
        <v>0</v>
      </c>
      <c r="AW327">
        <v>0</v>
      </c>
      <c r="AX327">
        <v>0</v>
      </c>
      <c r="AY327">
        <v>0</v>
      </c>
      <c r="AZ327">
        <v>0</v>
      </c>
      <c r="BA327">
        <v>0</v>
      </c>
      <c r="BB327">
        <v>0</v>
      </c>
      <c r="BC327">
        <v>0</v>
      </c>
      <c r="BD327">
        <v>0.1</v>
      </c>
      <c r="BE327">
        <v>0</v>
      </c>
      <c r="BF327">
        <v>0</v>
      </c>
      <c r="BG327">
        <v>0</v>
      </c>
      <c r="BH327">
        <v>0</v>
      </c>
      <c r="BI327">
        <v>0</v>
      </c>
      <c r="BJ327">
        <v>0</v>
      </c>
      <c r="BK327">
        <v>0</v>
      </c>
      <c r="BL327">
        <v>0</v>
      </c>
      <c r="BM327">
        <v>0</v>
      </c>
      <c r="BN327">
        <v>0</v>
      </c>
      <c r="BO327">
        <v>0</v>
      </c>
      <c r="BP327">
        <v>0</v>
      </c>
      <c r="BQ327">
        <v>0</v>
      </c>
      <c r="BR327">
        <v>1.5599999999999999E-2</v>
      </c>
      <c r="BS327">
        <v>0</v>
      </c>
      <c r="BT327">
        <v>0</v>
      </c>
      <c r="BU327">
        <v>0</v>
      </c>
      <c r="BV327">
        <v>0</v>
      </c>
      <c r="BW327">
        <v>0</v>
      </c>
      <c r="BX327">
        <v>85.7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1</v>
      </c>
      <c r="FS327">
        <v>0</v>
      </c>
      <c r="FT327">
        <v>0</v>
      </c>
      <c r="FU327">
        <v>0</v>
      </c>
      <c r="FV327">
        <v>0</v>
      </c>
      <c r="FW327">
        <v>0</v>
      </c>
      <c r="FX327">
        <v>0</v>
      </c>
      <c r="FY327">
        <v>2.9059829060000002</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0.27850000000000003</v>
      </c>
      <c r="GV327">
        <v>0</v>
      </c>
      <c r="GW327">
        <v>0</v>
      </c>
      <c r="GX327">
        <v>0</v>
      </c>
      <c r="GY327">
        <v>0</v>
      </c>
      <c r="GZ327">
        <v>0</v>
      </c>
      <c r="HA327">
        <v>0</v>
      </c>
      <c r="HB327">
        <v>0</v>
      </c>
      <c r="HC327">
        <v>0</v>
      </c>
      <c r="HD327">
        <v>0</v>
      </c>
      <c r="HE327">
        <v>0</v>
      </c>
      <c r="HF327">
        <v>0</v>
      </c>
      <c r="HG327">
        <v>0</v>
      </c>
      <c r="HH327">
        <v>0</v>
      </c>
      <c r="HI327">
        <v>1.5599999999999999E-2</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1</v>
      </c>
      <c r="LJ327">
        <v>1</v>
      </c>
      <c r="LK327">
        <v>0</v>
      </c>
      <c r="LL327">
        <v>0</v>
      </c>
      <c r="LM327">
        <v>1</v>
      </c>
      <c r="LN327">
        <v>0.95</v>
      </c>
      <c r="LO327">
        <v>0</v>
      </c>
      <c r="LP327">
        <v>1</v>
      </c>
      <c r="LQ327">
        <v>0.78</v>
      </c>
      <c r="LR327">
        <v>0</v>
      </c>
      <c r="LS327">
        <v>8.1300000000000039E-2</v>
      </c>
      <c r="LT327">
        <v>0</v>
      </c>
    </row>
    <row r="328" spans="1:332">
      <c r="A328" t="str">
        <v>CDM AMS II G</v>
      </c>
      <c r="B328" t="str">
        <v>AMS-II.G. Version 6</v>
      </c>
      <c r="C328">
        <v>10477</v>
      </c>
      <c r="D328" t="str">
        <v>PoA 10477-CPA5</v>
      </c>
      <c r="E328" t="str">
        <v>MR3: 2020-06-01~2020-12-31</v>
      </c>
      <c r="F328" t="str">
        <v>domestic 4G Batch 3</v>
      </c>
      <c r="G328">
        <v>3642</v>
      </c>
      <c r="H328" t="str">
        <v>firewood</v>
      </c>
      <c r="I328">
        <v>3642</v>
      </c>
      <c r="J328">
        <v>3.9440768453560694E-3</v>
      </c>
      <c r="K328">
        <v>0</v>
      </c>
      <c r="L328" t="str">
        <v>cdm_imp_firewood</v>
      </c>
      <c r="M328">
        <v>1</v>
      </c>
      <c r="N328" t="str">
        <v>Asia</v>
      </c>
      <c r="O328" t="str">
        <v>Viet Nam</v>
      </c>
      <c r="P328" t="str">
        <v>Phu Tho
Province</v>
      </c>
      <c r="Q328">
        <v>3.4</v>
      </c>
      <c r="R328">
        <v>0.83530000000000004</v>
      </c>
      <c r="S328">
        <v>0</v>
      </c>
      <c r="T328">
        <v>0.17616000000000001</v>
      </c>
      <c r="U328">
        <v>4315</v>
      </c>
      <c r="V328">
        <v>0</v>
      </c>
      <c r="W328">
        <v>214.0000000135</v>
      </c>
      <c r="X328">
        <v>0</v>
      </c>
      <c r="Y328">
        <v>923410.00005825248</v>
      </c>
      <c r="Z328">
        <v>1</v>
      </c>
      <c r="AA328">
        <v>0</v>
      </c>
      <c r="AB328">
        <v>0</v>
      </c>
      <c r="AC328">
        <v>0</v>
      </c>
      <c r="AD328">
        <v>0</v>
      </c>
      <c r="AE328">
        <v>0</v>
      </c>
      <c r="AF328">
        <v>0</v>
      </c>
      <c r="AG328">
        <v>0</v>
      </c>
      <c r="AH328">
        <v>0</v>
      </c>
      <c r="AI328">
        <v>0</v>
      </c>
      <c r="AJ328">
        <v>0</v>
      </c>
      <c r="AK328">
        <v>0</v>
      </c>
      <c r="AL328">
        <v>0</v>
      </c>
      <c r="AM328">
        <v>0</v>
      </c>
      <c r="AN328">
        <v>5.8119658120000004</v>
      </c>
      <c r="AO328">
        <v>0</v>
      </c>
      <c r="AP328">
        <v>0</v>
      </c>
      <c r="AQ328">
        <v>0</v>
      </c>
      <c r="AR328">
        <v>0</v>
      </c>
      <c r="AS328">
        <v>0</v>
      </c>
      <c r="AT328">
        <v>0</v>
      </c>
      <c r="AU328">
        <v>0</v>
      </c>
      <c r="AV328">
        <v>0</v>
      </c>
      <c r="AW328">
        <v>0</v>
      </c>
      <c r="AX328">
        <v>0</v>
      </c>
      <c r="AY328">
        <v>0</v>
      </c>
      <c r="AZ328">
        <v>0</v>
      </c>
      <c r="BA328">
        <v>0</v>
      </c>
      <c r="BB328">
        <v>0</v>
      </c>
      <c r="BC328">
        <v>0</v>
      </c>
      <c r="BD328">
        <v>0.1</v>
      </c>
      <c r="BE328">
        <v>0</v>
      </c>
      <c r="BF328">
        <v>0</v>
      </c>
      <c r="BG328">
        <v>0</v>
      </c>
      <c r="BH328">
        <v>0</v>
      </c>
      <c r="BI328">
        <v>0</v>
      </c>
      <c r="BJ328">
        <v>0</v>
      </c>
      <c r="BK328">
        <v>0</v>
      </c>
      <c r="BL328">
        <v>0</v>
      </c>
      <c r="BM328">
        <v>0</v>
      </c>
      <c r="BN328">
        <v>0</v>
      </c>
      <c r="BO328">
        <v>0</v>
      </c>
      <c r="BP328">
        <v>0</v>
      </c>
      <c r="BQ328">
        <v>0</v>
      </c>
      <c r="BR328">
        <v>1.5599999999999999E-2</v>
      </c>
      <c r="BS328">
        <v>0</v>
      </c>
      <c r="BT328">
        <v>0</v>
      </c>
      <c r="BU328">
        <v>0</v>
      </c>
      <c r="BV328">
        <v>0</v>
      </c>
      <c r="BW328">
        <v>0</v>
      </c>
      <c r="BX328">
        <v>85.7</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1</v>
      </c>
      <c r="FS328">
        <v>0</v>
      </c>
      <c r="FT328">
        <v>0</v>
      </c>
      <c r="FU328">
        <v>0</v>
      </c>
      <c r="FV328">
        <v>0</v>
      </c>
      <c r="FW328">
        <v>0</v>
      </c>
      <c r="FX328">
        <v>0</v>
      </c>
      <c r="FY328">
        <v>2.9059829060000002</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0.27850000000000003</v>
      </c>
      <c r="GV328">
        <v>0</v>
      </c>
      <c r="GW328">
        <v>0</v>
      </c>
      <c r="GX328">
        <v>0</v>
      </c>
      <c r="GY328">
        <v>0</v>
      </c>
      <c r="GZ328">
        <v>0</v>
      </c>
      <c r="HA328">
        <v>0</v>
      </c>
      <c r="HB328">
        <v>0</v>
      </c>
      <c r="HC328">
        <v>0</v>
      </c>
      <c r="HD328">
        <v>0</v>
      </c>
      <c r="HE328">
        <v>0</v>
      </c>
      <c r="HF328">
        <v>0</v>
      </c>
      <c r="HG328">
        <v>0</v>
      </c>
      <c r="HH328">
        <v>0</v>
      </c>
      <c r="HI328">
        <v>1.5599999999999999E-2</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1</v>
      </c>
      <c r="LJ328">
        <v>1</v>
      </c>
      <c r="LK328">
        <v>0</v>
      </c>
      <c r="LL328">
        <v>0</v>
      </c>
      <c r="LM328">
        <v>1</v>
      </c>
      <c r="LN328">
        <v>0.95</v>
      </c>
      <c r="LO328">
        <v>0</v>
      </c>
      <c r="LP328">
        <v>1</v>
      </c>
      <c r="LQ328">
        <v>0.78</v>
      </c>
      <c r="LR328">
        <v>0</v>
      </c>
      <c r="LS328">
        <v>8.1300000000000039E-2</v>
      </c>
      <c r="LT328">
        <v>0</v>
      </c>
    </row>
    <row r="329" spans="1:332">
      <c r="A329" t="str">
        <v>CDM AMS II G</v>
      </c>
      <c r="B329" t="str">
        <v>AMS-II.G. Version 6</v>
      </c>
      <c r="C329">
        <v>10477</v>
      </c>
      <c r="D329" t="str">
        <v>PoA 10477-CPA5</v>
      </c>
      <c r="E329" t="str">
        <v>MR3: 2020-06-01~2020-12-31</v>
      </c>
      <c r="F329" t="str">
        <v>domestic 4G Batch 4</v>
      </c>
      <c r="G329">
        <v>10434</v>
      </c>
      <c r="H329" t="str">
        <v>firewood</v>
      </c>
      <c r="I329">
        <v>10434</v>
      </c>
      <c r="J329">
        <v>3.9447418562070071E-3</v>
      </c>
      <c r="K329">
        <v>0</v>
      </c>
      <c r="L329" t="str">
        <v>cdm_imp_firewood</v>
      </c>
      <c r="M329">
        <v>1</v>
      </c>
      <c r="N329" t="str">
        <v>Asia</v>
      </c>
      <c r="O329" t="str">
        <v>Viet Nam</v>
      </c>
      <c r="P329" t="str">
        <v>Phu Tho
Province</v>
      </c>
      <c r="Q329">
        <v>3.4</v>
      </c>
      <c r="R329">
        <v>0.83530000000000004</v>
      </c>
      <c r="S329">
        <v>0</v>
      </c>
      <c r="T329">
        <v>0.17616000000000001</v>
      </c>
      <c r="U329">
        <v>12360</v>
      </c>
      <c r="V329">
        <v>0</v>
      </c>
      <c r="W329">
        <v>214.0000000135</v>
      </c>
      <c r="X329">
        <v>0</v>
      </c>
      <c r="Y329">
        <v>2645040.0001668599</v>
      </c>
      <c r="Z329">
        <v>1</v>
      </c>
      <c r="AA329">
        <v>0</v>
      </c>
      <c r="AB329">
        <v>0</v>
      </c>
      <c r="AC329">
        <v>0</v>
      </c>
      <c r="AD329">
        <v>0</v>
      </c>
      <c r="AE329">
        <v>0</v>
      </c>
      <c r="AF329">
        <v>0</v>
      </c>
      <c r="AG329">
        <v>0</v>
      </c>
      <c r="AH329">
        <v>0</v>
      </c>
      <c r="AI329">
        <v>0</v>
      </c>
      <c r="AJ329">
        <v>0</v>
      </c>
      <c r="AK329">
        <v>0</v>
      </c>
      <c r="AL329">
        <v>0</v>
      </c>
      <c r="AM329">
        <v>0</v>
      </c>
      <c r="AN329">
        <v>5.8119658120000004</v>
      </c>
      <c r="AO329">
        <v>0</v>
      </c>
      <c r="AP329">
        <v>0</v>
      </c>
      <c r="AQ329">
        <v>0</v>
      </c>
      <c r="AR329">
        <v>0</v>
      </c>
      <c r="AS329">
        <v>0</v>
      </c>
      <c r="AT329">
        <v>0</v>
      </c>
      <c r="AU329">
        <v>0</v>
      </c>
      <c r="AV329">
        <v>0</v>
      </c>
      <c r="AW329">
        <v>0</v>
      </c>
      <c r="AX329">
        <v>0</v>
      </c>
      <c r="AY329">
        <v>0</v>
      </c>
      <c r="AZ329">
        <v>0</v>
      </c>
      <c r="BA329">
        <v>0</v>
      </c>
      <c r="BB329">
        <v>0</v>
      </c>
      <c r="BC329">
        <v>0</v>
      </c>
      <c r="BD329">
        <v>0.1</v>
      </c>
      <c r="BE329">
        <v>0</v>
      </c>
      <c r="BF329">
        <v>0</v>
      </c>
      <c r="BG329">
        <v>0</v>
      </c>
      <c r="BH329">
        <v>0</v>
      </c>
      <c r="BI329">
        <v>0</v>
      </c>
      <c r="BJ329">
        <v>0</v>
      </c>
      <c r="BK329">
        <v>0</v>
      </c>
      <c r="BL329">
        <v>0</v>
      </c>
      <c r="BM329">
        <v>0</v>
      </c>
      <c r="BN329">
        <v>0</v>
      </c>
      <c r="BO329">
        <v>0</v>
      </c>
      <c r="BP329">
        <v>0</v>
      </c>
      <c r="BQ329">
        <v>0</v>
      </c>
      <c r="BR329">
        <v>1.5599999999999999E-2</v>
      </c>
      <c r="BS329">
        <v>0</v>
      </c>
      <c r="BT329">
        <v>0</v>
      </c>
      <c r="BU329">
        <v>0</v>
      </c>
      <c r="BV329">
        <v>0</v>
      </c>
      <c r="BW329">
        <v>0</v>
      </c>
      <c r="BX329">
        <v>85.7</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1</v>
      </c>
      <c r="FS329">
        <v>0</v>
      </c>
      <c r="FT329">
        <v>0</v>
      </c>
      <c r="FU329">
        <v>0</v>
      </c>
      <c r="FV329">
        <v>0</v>
      </c>
      <c r="FW329">
        <v>0</v>
      </c>
      <c r="FX329">
        <v>0</v>
      </c>
      <c r="FY329">
        <v>2.9059829060000002</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0.27850000000000003</v>
      </c>
      <c r="GV329">
        <v>0</v>
      </c>
      <c r="GW329">
        <v>0</v>
      </c>
      <c r="GX329">
        <v>0</v>
      </c>
      <c r="GY329">
        <v>0</v>
      </c>
      <c r="GZ329">
        <v>0</v>
      </c>
      <c r="HA329">
        <v>0</v>
      </c>
      <c r="HB329">
        <v>0</v>
      </c>
      <c r="HC329">
        <v>0</v>
      </c>
      <c r="HD329">
        <v>0</v>
      </c>
      <c r="HE329">
        <v>0</v>
      </c>
      <c r="HF329">
        <v>0</v>
      </c>
      <c r="HG329">
        <v>0</v>
      </c>
      <c r="HH329">
        <v>0</v>
      </c>
      <c r="HI329">
        <v>1.5599999999999999E-2</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1</v>
      </c>
      <c r="LJ329">
        <v>1</v>
      </c>
      <c r="LK329">
        <v>0</v>
      </c>
      <c r="LL329">
        <v>0</v>
      </c>
      <c r="LM329">
        <v>1</v>
      </c>
      <c r="LN329">
        <v>0.95</v>
      </c>
      <c r="LO329">
        <v>0</v>
      </c>
      <c r="LP329">
        <v>1</v>
      </c>
      <c r="LQ329">
        <v>0.78</v>
      </c>
      <c r="LR329">
        <v>0</v>
      </c>
      <c r="LS329">
        <v>8.1300000000000039E-2</v>
      </c>
      <c r="LT329">
        <v>0</v>
      </c>
    </row>
    <row r="330" spans="1:332">
      <c r="A330" t="str">
        <v>CDM AMS II G</v>
      </c>
      <c r="B330" t="str">
        <v>AMS-II.G. Version 6</v>
      </c>
      <c r="C330">
        <v>10477</v>
      </c>
      <c r="D330" t="str">
        <v>PoA 10477-CPA6</v>
      </c>
      <c r="E330" t="str">
        <v>MR3: 2020-06-01~2020-12-31</v>
      </c>
      <c r="F330" t="str">
        <v>domestic 4G Batch 1</v>
      </c>
      <c r="G330">
        <v>8420</v>
      </c>
      <c r="H330" t="str">
        <v>firewood</v>
      </c>
      <c r="I330">
        <v>8420</v>
      </c>
      <c r="J330">
        <v>3.8292743931913646E-3</v>
      </c>
      <c r="K330">
        <v>0</v>
      </c>
      <c r="L330" t="str">
        <v>cdm_imp_firewood</v>
      </c>
      <c r="M330">
        <v>1</v>
      </c>
      <c r="N330" t="str">
        <v>Asia</v>
      </c>
      <c r="O330" t="str">
        <v>Viet Nam</v>
      </c>
      <c r="P330" t="str">
        <v>Phu Tho
Province</v>
      </c>
      <c r="Q330">
        <v>3.4</v>
      </c>
      <c r="R330">
        <v>0.83530000000000004</v>
      </c>
      <c r="S330">
        <v>0</v>
      </c>
      <c r="T330">
        <v>0.17616000000000001</v>
      </c>
      <c r="U330">
        <v>10275</v>
      </c>
      <c r="V330">
        <v>0</v>
      </c>
      <c r="W330">
        <v>214.0000000135</v>
      </c>
      <c r="X330">
        <v>0</v>
      </c>
      <c r="Y330">
        <v>2198850.0001387126</v>
      </c>
      <c r="Z330">
        <v>1</v>
      </c>
      <c r="AA330">
        <v>0</v>
      </c>
      <c r="AB330">
        <v>0</v>
      </c>
      <c r="AC330">
        <v>0</v>
      </c>
      <c r="AD330">
        <v>0</v>
      </c>
      <c r="AE330">
        <v>0</v>
      </c>
      <c r="AF330">
        <v>0</v>
      </c>
      <c r="AG330">
        <v>0</v>
      </c>
      <c r="AH330">
        <v>0</v>
      </c>
      <c r="AI330">
        <v>0</v>
      </c>
      <c r="AJ330">
        <v>0</v>
      </c>
      <c r="AK330">
        <v>0</v>
      </c>
      <c r="AL330">
        <v>0</v>
      </c>
      <c r="AM330">
        <v>0</v>
      </c>
      <c r="AN330">
        <v>5.8119658120000004</v>
      </c>
      <c r="AO330">
        <v>0</v>
      </c>
      <c r="AP330">
        <v>0</v>
      </c>
      <c r="AQ330">
        <v>0</v>
      </c>
      <c r="AR330">
        <v>0</v>
      </c>
      <c r="AS330">
        <v>0</v>
      </c>
      <c r="AT330">
        <v>0</v>
      </c>
      <c r="AU330">
        <v>0</v>
      </c>
      <c r="AV330">
        <v>0</v>
      </c>
      <c r="AW330">
        <v>0</v>
      </c>
      <c r="AX330">
        <v>0</v>
      </c>
      <c r="AY330">
        <v>0</v>
      </c>
      <c r="AZ330">
        <v>0</v>
      </c>
      <c r="BA330">
        <v>0</v>
      </c>
      <c r="BB330">
        <v>0</v>
      </c>
      <c r="BC330">
        <v>0</v>
      </c>
      <c r="BD330">
        <v>0.1</v>
      </c>
      <c r="BE330">
        <v>0</v>
      </c>
      <c r="BF330">
        <v>0</v>
      </c>
      <c r="BG330">
        <v>0</v>
      </c>
      <c r="BH330">
        <v>0</v>
      </c>
      <c r="BI330">
        <v>0</v>
      </c>
      <c r="BJ330">
        <v>0</v>
      </c>
      <c r="BK330">
        <v>0</v>
      </c>
      <c r="BL330">
        <v>0</v>
      </c>
      <c r="BM330">
        <v>0</v>
      </c>
      <c r="BN330">
        <v>0</v>
      </c>
      <c r="BO330">
        <v>0</v>
      </c>
      <c r="BP330">
        <v>0</v>
      </c>
      <c r="BQ330">
        <v>0</v>
      </c>
      <c r="BR330">
        <v>1.5599999999999999E-2</v>
      </c>
      <c r="BS330">
        <v>0</v>
      </c>
      <c r="BT330">
        <v>0</v>
      </c>
      <c r="BU330">
        <v>0</v>
      </c>
      <c r="BV330">
        <v>0</v>
      </c>
      <c r="BW330">
        <v>0</v>
      </c>
      <c r="BX330">
        <v>85.7</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1</v>
      </c>
      <c r="FS330">
        <v>0</v>
      </c>
      <c r="FT330">
        <v>0</v>
      </c>
      <c r="FU330">
        <v>0</v>
      </c>
      <c r="FV330">
        <v>0</v>
      </c>
      <c r="FW330">
        <v>0</v>
      </c>
      <c r="FX330">
        <v>0</v>
      </c>
      <c r="FY330">
        <v>2.9059829060000002</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0.27850000000000003</v>
      </c>
      <c r="GV330">
        <v>0</v>
      </c>
      <c r="GW330">
        <v>0</v>
      </c>
      <c r="GX330">
        <v>0</v>
      </c>
      <c r="GY330">
        <v>0</v>
      </c>
      <c r="GZ330">
        <v>0</v>
      </c>
      <c r="HA330">
        <v>0</v>
      </c>
      <c r="HB330">
        <v>0</v>
      </c>
      <c r="HC330">
        <v>0</v>
      </c>
      <c r="HD330">
        <v>0</v>
      </c>
      <c r="HE330">
        <v>0</v>
      </c>
      <c r="HF330">
        <v>0</v>
      </c>
      <c r="HG330">
        <v>0</v>
      </c>
      <c r="HH330">
        <v>0</v>
      </c>
      <c r="HI330">
        <v>1.5599999999999999E-2</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1</v>
      </c>
      <c r="LJ330">
        <v>1</v>
      </c>
      <c r="LK330">
        <v>0</v>
      </c>
      <c r="LL330">
        <v>0</v>
      </c>
      <c r="LM330">
        <v>1</v>
      </c>
      <c r="LN330">
        <v>0.95</v>
      </c>
      <c r="LO330">
        <v>0</v>
      </c>
      <c r="LP330">
        <v>1</v>
      </c>
      <c r="LQ330">
        <v>0.78</v>
      </c>
      <c r="LR330">
        <v>0</v>
      </c>
      <c r="LS330">
        <v>8.1300000000000039E-2</v>
      </c>
      <c r="LT330">
        <v>0</v>
      </c>
    </row>
    <row r="331" spans="1:332">
      <c r="A331" t="str">
        <v>CDM AMS II G</v>
      </c>
      <c r="B331" t="str">
        <v>AMS-II.G. Version 6</v>
      </c>
      <c r="C331">
        <v>10477</v>
      </c>
      <c r="D331" t="str">
        <v>PoA 10477-CPA6</v>
      </c>
      <c r="E331" t="str">
        <v>MR3: 2020-06-01~2020-12-31</v>
      </c>
      <c r="F331" t="str">
        <v>domestic 4G Batch 2</v>
      </c>
      <c r="G331">
        <v>1393</v>
      </c>
      <c r="H331" t="str">
        <v>firewood</v>
      </c>
      <c r="I331">
        <v>1393</v>
      </c>
      <c r="J331">
        <v>3.8290269376364044E-3</v>
      </c>
      <c r="K331">
        <v>0</v>
      </c>
      <c r="L331" t="str">
        <v>cdm_imp_firewood</v>
      </c>
      <c r="M331">
        <v>1</v>
      </c>
      <c r="N331" t="str">
        <v>Asia</v>
      </c>
      <c r="O331" t="str">
        <v>Viet Nam</v>
      </c>
      <c r="P331" t="str">
        <v>Phu Tho
Province</v>
      </c>
      <c r="Q331">
        <v>3.4</v>
      </c>
      <c r="R331">
        <v>0.83530000000000004</v>
      </c>
      <c r="S331">
        <v>0</v>
      </c>
      <c r="T331">
        <v>0.17616000000000001</v>
      </c>
      <c r="U331">
        <v>1700</v>
      </c>
      <c r="V331">
        <v>0</v>
      </c>
      <c r="W331">
        <v>214.0000000135</v>
      </c>
      <c r="X331">
        <v>0</v>
      </c>
      <c r="Y331">
        <v>363800.00002295</v>
      </c>
      <c r="Z331">
        <v>1</v>
      </c>
      <c r="AA331">
        <v>0</v>
      </c>
      <c r="AB331">
        <v>0</v>
      </c>
      <c r="AC331">
        <v>0</v>
      </c>
      <c r="AD331">
        <v>0</v>
      </c>
      <c r="AE331">
        <v>0</v>
      </c>
      <c r="AF331">
        <v>0</v>
      </c>
      <c r="AG331">
        <v>0</v>
      </c>
      <c r="AH331">
        <v>0</v>
      </c>
      <c r="AI331">
        <v>0</v>
      </c>
      <c r="AJ331">
        <v>0</v>
      </c>
      <c r="AK331">
        <v>0</v>
      </c>
      <c r="AL331">
        <v>0</v>
      </c>
      <c r="AM331">
        <v>0</v>
      </c>
      <c r="AN331">
        <v>5.8119658120000102</v>
      </c>
      <c r="AO331">
        <v>0</v>
      </c>
      <c r="AP331">
        <v>0</v>
      </c>
      <c r="AQ331">
        <v>0</v>
      </c>
      <c r="AR331">
        <v>0</v>
      </c>
      <c r="AS331">
        <v>0</v>
      </c>
      <c r="AT331">
        <v>0</v>
      </c>
      <c r="AU331">
        <v>0</v>
      </c>
      <c r="AV331">
        <v>0</v>
      </c>
      <c r="AW331">
        <v>0</v>
      </c>
      <c r="AX331">
        <v>0</v>
      </c>
      <c r="AY331">
        <v>0</v>
      </c>
      <c r="AZ331">
        <v>0</v>
      </c>
      <c r="BA331">
        <v>0</v>
      </c>
      <c r="BB331">
        <v>0</v>
      </c>
      <c r="BC331">
        <v>0</v>
      </c>
      <c r="BD331">
        <v>0.1</v>
      </c>
      <c r="BE331">
        <v>0</v>
      </c>
      <c r="BF331">
        <v>0</v>
      </c>
      <c r="BG331">
        <v>0</v>
      </c>
      <c r="BH331">
        <v>0</v>
      </c>
      <c r="BI331">
        <v>0</v>
      </c>
      <c r="BJ331">
        <v>0</v>
      </c>
      <c r="BK331">
        <v>0</v>
      </c>
      <c r="BL331">
        <v>0</v>
      </c>
      <c r="BM331">
        <v>0</v>
      </c>
      <c r="BN331">
        <v>0</v>
      </c>
      <c r="BO331">
        <v>0</v>
      </c>
      <c r="BP331">
        <v>0</v>
      </c>
      <c r="BQ331">
        <v>0</v>
      </c>
      <c r="BR331">
        <v>1.5599999999999999E-2</v>
      </c>
      <c r="BS331">
        <v>0</v>
      </c>
      <c r="BT331">
        <v>0</v>
      </c>
      <c r="BU331">
        <v>0</v>
      </c>
      <c r="BV331">
        <v>0</v>
      </c>
      <c r="BW331">
        <v>0</v>
      </c>
      <c r="BX331">
        <v>85.7</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1</v>
      </c>
      <c r="FS331">
        <v>0</v>
      </c>
      <c r="FT331">
        <v>0</v>
      </c>
      <c r="FU331">
        <v>0</v>
      </c>
      <c r="FV331">
        <v>0</v>
      </c>
      <c r="FW331">
        <v>0</v>
      </c>
      <c r="FX331">
        <v>0</v>
      </c>
      <c r="FY331">
        <v>2.9059829060000002</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0.27850000000000003</v>
      </c>
      <c r="GV331">
        <v>0</v>
      </c>
      <c r="GW331">
        <v>0</v>
      </c>
      <c r="GX331">
        <v>0</v>
      </c>
      <c r="GY331">
        <v>0</v>
      </c>
      <c r="GZ331">
        <v>0</v>
      </c>
      <c r="HA331">
        <v>0</v>
      </c>
      <c r="HB331">
        <v>0</v>
      </c>
      <c r="HC331">
        <v>0</v>
      </c>
      <c r="HD331">
        <v>0</v>
      </c>
      <c r="HE331">
        <v>0</v>
      </c>
      <c r="HF331">
        <v>0</v>
      </c>
      <c r="HG331">
        <v>0</v>
      </c>
      <c r="HH331">
        <v>0</v>
      </c>
      <c r="HI331">
        <v>1.5599999999999999E-2</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1</v>
      </c>
      <c r="LJ331">
        <v>1</v>
      </c>
      <c r="LK331">
        <v>0</v>
      </c>
      <c r="LL331">
        <v>0</v>
      </c>
      <c r="LM331">
        <v>1</v>
      </c>
      <c r="LN331">
        <v>0.95</v>
      </c>
      <c r="LO331">
        <v>0</v>
      </c>
      <c r="LP331">
        <v>1</v>
      </c>
      <c r="LQ331">
        <v>0.78</v>
      </c>
      <c r="LR331">
        <v>0</v>
      </c>
      <c r="LS331">
        <v>8.1300000000000039E-2</v>
      </c>
      <c r="LT331">
        <v>0</v>
      </c>
    </row>
    <row r="332" spans="1:332">
      <c r="A332" t="str">
        <v>CDM AMS II G</v>
      </c>
      <c r="B332" t="str">
        <v>AMS-II.G. Version 6</v>
      </c>
      <c r="C332">
        <v>10477</v>
      </c>
      <c r="D332" t="str">
        <v>PoA 10477-CPA6</v>
      </c>
      <c r="E332" t="str">
        <v>MR3: 2020-06-01~2020-12-31</v>
      </c>
      <c r="F332" t="str">
        <v>domestic 4G Batch 3</v>
      </c>
      <c r="G332">
        <v>2474</v>
      </c>
      <c r="H332" t="str">
        <v>firewood</v>
      </c>
      <c r="I332">
        <v>2474</v>
      </c>
      <c r="J332">
        <v>3.8280621400073188E-3</v>
      </c>
      <c r="K332">
        <v>0</v>
      </c>
      <c r="L332" t="str">
        <v>cdm_imp_firewood</v>
      </c>
      <c r="M332">
        <v>1</v>
      </c>
      <c r="N332" t="str">
        <v>Asia</v>
      </c>
      <c r="O332" t="str">
        <v>Viet Nam</v>
      </c>
      <c r="P332" t="str">
        <v>Phu Tho
Province</v>
      </c>
      <c r="Q332">
        <v>3.4</v>
      </c>
      <c r="R332">
        <v>0.83530000000000004</v>
      </c>
      <c r="S332">
        <v>0</v>
      </c>
      <c r="T332">
        <v>0.17616000000000001</v>
      </c>
      <c r="U332">
        <v>3020</v>
      </c>
      <c r="V332">
        <v>0</v>
      </c>
      <c r="W332">
        <v>214.0000000135</v>
      </c>
      <c r="X332">
        <v>0</v>
      </c>
      <c r="Y332">
        <v>646280.00004077004</v>
      </c>
      <c r="Z332">
        <v>1</v>
      </c>
      <c r="AA332">
        <v>0</v>
      </c>
      <c r="AB332">
        <v>0</v>
      </c>
      <c r="AC332">
        <v>0</v>
      </c>
      <c r="AD332">
        <v>0</v>
      </c>
      <c r="AE332">
        <v>0</v>
      </c>
      <c r="AF332">
        <v>0</v>
      </c>
      <c r="AG332">
        <v>0</v>
      </c>
      <c r="AH332">
        <v>0</v>
      </c>
      <c r="AI332">
        <v>0</v>
      </c>
      <c r="AJ332">
        <v>0</v>
      </c>
      <c r="AK332">
        <v>0</v>
      </c>
      <c r="AL332">
        <v>0</v>
      </c>
      <c r="AM332">
        <v>0</v>
      </c>
      <c r="AN332">
        <v>5.8119658120000102</v>
      </c>
      <c r="AO332">
        <v>0</v>
      </c>
      <c r="AP332">
        <v>0</v>
      </c>
      <c r="AQ332">
        <v>0</v>
      </c>
      <c r="AR332">
        <v>0</v>
      </c>
      <c r="AS332">
        <v>0</v>
      </c>
      <c r="AT332">
        <v>0</v>
      </c>
      <c r="AU332">
        <v>0</v>
      </c>
      <c r="AV332">
        <v>0</v>
      </c>
      <c r="AW332">
        <v>0</v>
      </c>
      <c r="AX332">
        <v>0</v>
      </c>
      <c r="AY332">
        <v>0</v>
      </c>
      <c r="AZ332">
        <v>0</v>
      </c>
      <c r="BA332">
        <v>0</v>
      </c>
      <c r="BB332">
        <v>0</v>
      </c>
      <c r="BC332">
        <v>0</v>
      </c>
      <c r="BD332">
        <v>0.1</v>
      </c>
      <c r="BE332">
        <v>0</v>
      </c>
      <c r="BF332">
        <v>0</v>
      </c>
      <c r="BG332">
        <v>0</v>
      </c>
      <c r="BH332">
        <v>0</v>
      </c>
      <c r="BI332">
        <v>0</v>
      </c>
      <c r="BJ332">
        <v>0</v>
      </c>
      <c r="BK332">
        <v>0</v>
      </c>
      <c r="BL332">
        <v>0</v>
      </c>
      <c r="BM332">
        <v>0</v>
      </c>
      <c r="BN332">
        <v>0</v>
      </c>
      <c r="BO332">
        <v>0</v>
      </c>
      <c r="BP332">
        <v>0</v>
      </c>
      <c r="BQ332">
        <v>0</v>
      </c>
      <c r="BR332">
        <v>1.5599999999999999E-2</v>
      </c>
      <c r="BS332">
        <v>0</v>
      </c>
      <c r="BT332">
        <v>0</v>
      </c>
      <c r="BU332">
        <v>0</v>
      </c>
      <c r="BV332">
        <v>0</v>
      </c>
      <c r="BW332">
        <v>0</v>
      </c>
      <c r="BX332">
        <v>85.7</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1</v>
      </c>
      <c r="FS332">
        <v>0</v>
      </c>
      <c r="FT332">
        <v>0</v>
      </c>
      <c r="FU332">
        <v>0</v>
      </c>
      <c r="FV332">
        <v>0</v>
      </c>
      <c r="FW332">
        <v>0</v>
      </c>
      <c r="FX332">
        <v>0</v>
      </c>
      <c r="FY332">
        <v>2.9059829060000002</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0.27850000000000003</v>
      </c>
      <c r="GV332">
        <v>0</v>
      </c>
      <c r="GW332">
        <v>0</v>
      </c>
      <c r="GX332">
        <v>0</v>
      </c>
      <c r="GY332">
        <v>0</v>
      </c>
      <c r="GZ332">
        <v>0</v>
      </c>
      <c r="HA332">
        <v>0</v>
      </c>
      <c r="HB332">
        <v>0</v>
      </c>
      <c r="HC332">
        <v>0</v>
      </c>
      <c r="HD332">
        <v>0</v>
      </c>
      <c r="HE332">
        <v>0</v>
      </c>
      <c r="HF332">
        <v>0</v>
      </c>
      <c r="HG332">
        <v>0</v>
      </c>
      <c r="HH332">
        <v>0</v>
      </c>
      <c r="HI332">
        <v>1.5599999999999999E-2</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1</v>
      </c>
      <c r="LJ332">
        <v>1</v>
      </c>
      <c r="LK332">
        <v>0</v>
      </c>
      <c r="LL332">
        <v>0</v>
      </c>
      <c r="LM332">
        <v>1</v>
      </c>
      <c r="LN332">
        <v>0.95</v>
      </c>
      <c r="LO332">
        <v>0</v>
      </c>
      <c r="LP332">
        <v>1</v>
      </c>
      <c r="LQ332">
        <v>0.78</v>
      </c>
      <c r="LR332">
        <v>0</v>
      </c>
      <c r="LS332">
        <v>8.1300000000000039E-2</v>
      </c>
      <c r="LT332">
        <v>0</v>
      </c>
    </row>
    <row r="333" spans="1:332">
      <c r="A333" t="str">
        <v>CDM AMS II G</v>
      </c>
      <c r="B333" t="str">
        <v>AMS-II.G. Version 6</v>
      </c>
      <c r="C333">
        <v>10477</v>
      </c>
      <c r="D333" t="str">
        <v>PoA 10477-CPA6</v>
      </c>
      <c r="E333" t="str">
        <v>MR3: 2020-06-01~2020-12-31</v>
      </c>
      <c r="F333" t="str">
        <v>domestic 4G Batch 4</v>
      </c>
      <c r="G333">
        <v>10657</v>
      </c>
      <c r="H333" t="str">
        <v>firewood</v>
      </c>
      <c r="I333">
        <v>10657</v>
      </c>
      <c r="J333">
        <v>3.8292245611241229E-3</v>
      </c>
      <c r="K333">
        <v>0</v>
      </c>
      <c r="L333" t="str">
        <v>cdm_imp_firewood</v>
      </c>
      <c r="M333">
        <v>1</v>
      </c>
      <c r="N333" t="str">
        <v>Asia</v>
      </c>
      <c r="O333" t="str">
        <v>Viet Nam</v>
      </c>
      <c r="P333" t="str">
        <v>Phu Tho
Province</v>
      </c>
      <c r="Q333">
        <v>3.4</v>
      </c>
      <c r="R333">
        <v>0.83530000000000004</v>
      </c>
      <c r="S333">
        <v>0</v>
      </c>
      <c r="T333">
        <v>0.17616000000000001</v>
      </c>
      <c r="U333">
        <v>13005</v>
      </c>
      <c r="V333">
        <v>0</v>
      </c>
      <c r="W333">
        <v>214.0000000135</v>
      </c>
      <c r="X333">
        <v>0</v>
      </c>
      <c r="Y333">
        <v>2783070.0001755673</v>
      </c>
      <c r="Z333">
        <v>1</v>
      </c>
      <c r="AA333">
        <v>0</v>
      </c>
      <c r="AB333">
        <v>0</v>
      </c>
      <c r="AC333">
        <v>0</v>
      </c>
      <c r="AD333">
        <v>0</v>
      </c>
      <c r="AE333">
        <v>0</v>
      </c>
      <c r="AF333">
        <v>0</v>
      </c>
      <c r="AG333">
        <v>0</v>
      </c>
      <c r="AH333">
        <v>0</v>
      </c>
      <c r="AI333">
        <v>0</v>
      </c>
      <c r="AJ333">
        <v>0</v>
      </c>
      <c r="AK333">
        <v>0</v>
      </c>
      <c r="AL333">
        <v>0</v>
      </c>
      <c r="AM333">
        <v>0</v>
      </c>
      <c r="AN333">
        <v>5.8119658120000102</v>
      </c>
      <c r="AO333">
        <v>0</v>
      </c>
      <c r="AP333">
        <v>0</v>
      </c>
      <c r="AQ333">
        <v>0</v>
      </c>
      <c r="AR333">
        <v>0</v>
      </c>
      <c r="AS333">
        <v>0</v>
      </c>
      <c r="AT333">
        <v>0</v>
      </c>
      <c r="AU333">
        <v>0</v>
      </c>
      <c r="AV333">
        <v>0</v>
      </c>
      <c r="AW333">
        <v>0</v>
      </c>
      <c r="AX333">
        <v>0</v>
      </c>
      <c r="AY333">
        <v>0</v>
      </c>
      <c r="AZ333">
        <v>0</v>
      </c>
      <c r="BA333">
        <v>0</v>
      </c>
      <c r="BB333">
        <v>0</v>
      </c>
      <c r="BC333">
        <v>0</v>
      </c>
      <c r="BD333">
        <v>0.1</v>
      </c>
      <c r="BE333">
        <v>0</v>
      </c>
      <c r="BF333">
        <v>0</v>
      </c>
      <c r="BG333">
        <v>0</v>
      </c>
      <c r="BH333">
        <v>0</v>
      </c>
      <c r="BI333">
        <v>0</v>
      </c>
      <c r="BJ333">
        <v>0</v>
      </c>
      <c r="BK333">
        <v>0</v>
      </c>
      <c r="BL333">
        <v>0</v>
      </c>
      <c r="BM333">
        <v>0</v>
      </c>
      <c r="BN333">
        <v>0</v>
      </c>
      <c r="BO333">
        <v>0</v>
      </c>
      <c r="BP333">
        <v>0</v>
      </c>
      <c r="BQ333">
        <v>0</v>
      </c>
      <c r="BR333">
        <v>1.5599999999999999E-2</v>
      </c>
      <c r="BS333">
        <v>0</v>
      </c>
      <c r="BT333">
        <v>0</v>
      </c>
      <c r="BU333">
        <v>0</v>
      </c>
      <c r="BV333">
        <v>0</v>
      </c>
      <c r="BW333">
        <v>0</v>
      </c>
      <c r="BX333">
        <v>85.7</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1</v>
      </c>
      <c r="FS333">
        <v>0</v>
      </c>
      <c r="FT333">
        <v>0</v>
      </c>
      <c r="FU333">
        <v>0</v>
      </c>
      <c r="FV333">
        <v>0</v>
      </c>
      <c r="FW333">
        <v>0</v>
      </c>
      <c r="FX333">
        <v>0</v>
      </c>
      <c r="FY333">
        <v>2.9059829060000002</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0.27850000000000003</v>
      </c>
      <c r="GV333">
        <v>0</v>
      </c>
      <c r="GW333">
        <v>0</v>
      </c>
      <c r="GX333">
        <v>0</v>
      </c>
      <c r="GY333">
        <v>0</v>
      </c>
      <c r="GZ333">
        <v>0</v>
      </c>
      <c r="HA333">
        <v>0</v>
      </c>
      <c r="HB333">
        <v>0</v>
      </c>
      <c r="HC333">
        <v>0</v>
      </c>
      <c r="HD333">
        <v>0</v>
      </c>
      <c r="HE333">
        <v>0</v>
      </c>
      <c r="HF333">
        <v>0</v>
      </c>
      <c r="HG333">
        <v>0</v>
      </c>
      <c r="HH333">
        <v>0</v>
      </c>
      <c r="HI333">
        <v>1.5599999999999999E-2</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1</v>
      </c>
      <c r="LJ333">
        <v>1</v>
      </c>
      <c r="LK333">
        <v>0</v>
      </c>
      <c r="LL333">
        <v>0</v>
      </c>
      <c r="LM333">
        <v>1</v>
      </c>
      <c r="LN333">
        <v>0.95</v>
      </c>
      <c r="LO333">
        <v>0</v>
      </c>
      <c r="LP333">
        <v>1</v>
      </c>
      <c r="LQ333">
        <v>0.78</v>
      </c>
      <c r="LR333">
        <v>0</v>
      </c>
      <c r="LS333">
        <v>8.1300000000000039E-2</v>
      </c>
      <c r="LT333">
        <v>0</v>
      </c>
    </row>
    <row r="334" spans="1:332">
      <c r="A334" t="str">
        <v>CDM AMS II G</v>
      </c>
      <c r="B334" t="str">
        <v>AMS-II.G. Version 8</v>
      </c>
      <c r="C334">
        <v>10431</v>
      </c>
      <c r="D334" t="str">
        <v>PoA 10431-CPA1</v>
      </c>
      <c r="E334" t="str">
        <v xml:space="preserve">MP1 </v>
      </c>
      <c r="F334" t="str">
        <v>domestic</v>
      </c>
      <c r="G334">
        <v>2338</v>
      </c>
      <c r="H334" t="str">
        <v>firewood</v>
      </c>
      <c r="I334">
        <v>2338</v>
      </c>
      <c r="J334">
        <v>4.1860256928629384E-3</v>
      </c>
      <c r="K334">
        <v>0</v>
      </c>
      <c r="L334" t="str">
        <v>cdm_imp_firewood</v>
      </c>
      <c r="M334">
        <v>1</v>
      </c>
      <c r="N334" t="str">
        <v>Asia</v>
      </c>
      <c r="O334" t="str">
        <v>Bangladesh</v>
      </c>
      <c r="P334" t="str">
        <v>Bangladesh tot</v>
      </c>
      <c r="Q334">
        <v>4.3</v>
      </c>
      <c r="R334">
        <v>0.84</v>
      </c>
      <c r="S334">
        <v>0</v>
      </c>
      <c r="T334">
        <v>0.39</v>
      </c>
      <c r="U334">
        <v>50775</v>
      </c>
      <c r="V334">
        <v>0</v>
      </c>
      <c r="W334">
        <v>10.9999999995</v>
      </c>
      <c r="X334">
        <v>0</v>
      </c>
      <c r="Y334">
        <v>558524.9999746125</v>
      </c>
      <c r="Z334">
        <v>1</v>
      </c>
      <c r="AA334">
        <v>0</v>
      </c>
      <c r="AB334">
        <v>0</v>
      </c>
      <c r="AC334">
        <v>0</v>
      </c>
      <c r="AD334">
        <v>0</v>
      </c>
      <c r="AE334">
        <v>0</v>
      </c>
      <c r="AF334">
        <v>0</v>
      </c>
      <c r="AG334">
        <v>0</v>
      </c>
      <c r="AH334">
        <v>0</v>
      </c>
      <c r="AI334">
        <v>0</v>
      </c>
      <c r="AJ334">
        <v>0</v>
      </c>
      <c r="AK334">
        <v>0</v>
      </c>
      <c r="AL334">
        <v>0</v>
      </c>
      <c r="AM334">
        <v>0</v>
      </c>
      <c r="AN334">
        <v>6.3013698630136989</v>
      </c>
      <c r="AO334">
        <v>0</v>
      </c>
      <c r="AP334">
        <v>0</v>
      </c>
      <c r="AQ334">
        <v>0</v>
      </c>
      <c r="AR334">
        <v>0</v>
      </c>
      <c r="AS334">
        <v>0</v>
      </c>
      <c r="AT334">
        <v>0</v>
      </c>
      <c r="AU334">
        <v>0</v>
      </c>
      <c r="AV334">
        <v>0</v>
      </c>
      <c r="AW334">
        <v>0</v>
      </c>
      <c r="AX334">
        <v>0</v>
      </c>
      <c r="AY334">
        <v>0</v>
      </c>
      <c r="AZ334">
        <v>0</v>
      </c>
      <c r="BA334">
        <v>0</v>
      </c>
      <c r="BB334">
        <v>0</v>
      </c>
      <c r="BC334">
        <v>0</v>
      </c>
      <c r="BD334">
        <v>0.11</v>
      </c>
      <c r="BE334">
        <v>0</v>
      </c>
      <c r="BF334">
        <v>0</v>
      </c>
      <c r="BG334">
        <v>0</v>
      </c>
      <c r="BH334">
        <v>0</v>
      </c>
      <c r="BI334">
        <v>0</v>
      </c>
      <c r="BJ334">
        <v>0</v>
      </c>
      <c r="BK334">
        <v>0</v>
      </c>
      <c r="BL334">
        <v>0</v>
      </c>
      <c r="BM334">
        <v>0</v>
      </c>
      <c r="BN334">
        <v>0</v>
      </c>
      <c r="BO334">
        <v>0</v>
      </c>
      <c r="BP334">
        <v>0</v>
      </c>
      <c r="BQ334">
        <v>0</v>
      </c>
      <c r="BR334">
        <v>1.4999999999999999E-2</v>
      </c>
      <c r="BS334">
        <v>0</v>
      </c>
      <c r="BT334">
        <v>0</v>
      </c>
      <c r="BU334">
        <v>0</v>
      </c>
      <c r="BV334">
        <v>0</v>
      </c>
      <c r="BW334">
        <v>0</v>
      </c>
      <c r="BX334">
        <v>81.599999999999994</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1</v>
      </c>
      <c r="FS334">
        <v>0</v>
      </c>
      <c r="FT334">
        <v>0</v>
      </c>
      <c r="FU334">
        <v>0</v>
      </c>
      <c r="FV334">
        <v>0</v>
      </c>
      <c r="FW334">
        <v>0</v>
      </c>
      <c r="FX334">
        <v>0</v>
      </c>
      <c r="FY334">
        <v>3.931623931623931</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0.34120798029999999</v>
      </c>
      <c r="GV334">
        <v>0</v>
      </c>
      <c r="GW334">
        <v>0</v>
      </c>
      <c r="GX334">
        <v>0</v>
      </c>
      <c r="GY334">
        <v>0</v>
      </c>
      <c r="GZ334">
        <v>0</v>
      </c>
      <c r="HA334">
        <v>0</v>
      </c>
      <c r="HB334">
        <v>0</v>
      </c>
      <c r="HC334">
        <v>0</v>
      </c>
      <c r="HD334">
        <v>0</v>
      </c>
      <c r="HE334">
        <v>0</v>
      </c>
      <c r="HF334">
        <v>0</v>
      </c>
      <c r="HG334">
        <v>0</v>
      </c>
      <c r="HH334">
        <v>0</v>
      </c>
      <c r="HI334">
        <v>1.4999999999999999E-2</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1</v>
      </c>
      <c r="LJ334">
        <v>1</v>
      </c>
      <c r="LK334">
        <v>0</v>
      </c>
      <c r="LL334">
        <v>0</v>
      </c>
      <c r="LM334">
        <v>1</v>
      </c>
      <c r="LN334">
        <v>0.95</v>
      </c>
      <c r="LO334">
        <v>0</v>
      </c>
      <c r="LP334">
        <v>1</v>
      </c>
      <c r="LQ334">
        <v>0.78</v>
      </c>
      <c r="LR334">
        <v>0</v>
      </c>
      <c r="LS334">
        <v>0</v>
      </c>
      <c r="LT334">
        <v>0</v>
      </c>
    </row>
    <row r="335" spans="1:332">
      <c r="A335" t="str">
        <v>CDM AMS II G</v>
      </c>
      <c r="B335" t="str">
        <v>AMS-II.G. Version 8</v>
      </c>
      <c r="C335">
        <v>10431</v>
      </c>
      <c r="D335" t="str">
        <v>PoA 10431-CPA2</v>
      </c>
      <c r="E335" t="str">
        <v xml:space="preserve">MP1 </v>
      </c>
      <c r="F335" t="str">
        <v xml:space="preserve">domestic </v>
      </c>
      <c r="G335">
        <v>32</v>
      </c>
      <c r="H335" t="str">
        <v>firewood</v>
      </c>
      <c r="I335">
        <v>32</v>
      </c>
      <c r="J335">
        <v>3.7647058823529413E-3</v>
      </c>
      <c r="K335">
        <v>0</v>
      </c>
      <c r="L335" t="str">
        <v>cdm_imp_firewood</v>
      </c>
      <c r="M335">
        <v>1</v>
      </c>
      <c r="N335" t="str">
        <v>Asia</v>
      </c>
      <c r="O335" t="str">
        <v>Bangladesh</v>
      </c>
      <c r="P335" t="str">
        <v>Bangladesh tot</v>
      </c>
      <c r="Q335">
        <v>4.3</v>
      </c>
      <c r="R335">
        <v>0.84</v>
      </c>
      <c r="S335">
        <v>0</v>
      </c>
      <c r="T335">
        <v>0.39</v>
      </c>
      <c r="U335">
        <v>500</v>
      </c>
      <c r="V335">
        <v>0</v>
      </c>
      <c r="W335">
        <v>17</v>
      </c>
      <c r="X335">
        <v>0</v>
      </c>
      <c r="Y335">
        <v>8500</v>
      </c>
      <c r="Z335">
        <v>1</v>
      </c>
      <c r="AA335">
        <v>0</v>
      </c>
      <c r="AB335">
        <v>0</v>
      </c>
      <c r="AC335">
        <v>0</v>
      </c>
      <c r="AD335">
        <v>0</v>
      </c>
      <c r="AE335">
        <v>0</v>
      </c>
      <c r="AF335">
        <v>0</v>
      </c>
      <c r="AG335">
        <v>0</v>
      </c>
      <c r="AH335">
        <v>0</v>
      </c>
      <c r="AI335">
        <v>0</v>
      </c>
      <c r="AJ335">
        <v>0</v>
      </c>
      <c r="AK335">
        <v>0</v>
      </c>
      <c r="AL335">
        <v>0</v>
      </c>
      <c r="AM335">
        <v>0</v>
      </c>
      <c r="AN335">
        <v>5.8904109589041092</v>
      </c>
      <c r="AO335">
        <v>0</v>
      </c>
      <c r="AP335">
        <v>0</v>
      </c>
      <c r="AQ335">
        <v>0</v>
      </c>
      <c r="AR335">
        <v>0</v>
      </c>
      <c r="AS335">
        <v>0</v>
      </c>
      <c r="AT335">
        <v>0</v>
      </c>
      <c r="AU335">
        <v>0</v>
      </c>
      <c r="AV335">
        <v>0</v>
      </c>
      <c r="AW335">
        <v>0</v>
      </c>
      <c r="AX335">
        <v>0</v>
      </c>
      <c r="AY335">
        <v>0</v>
      </c>
      <c r="AZ335">
        <v>0</v>
      </c>
      <c r="BA335">
        <v>0</v>
      </c>
      <c r="BB335">
        <v>0</v>
      </c>
      <c r="BC335">
        <v>0</v>
      </c>
      <c r="BD335">
        <v>0.11</v>
      </c>
      <c r="BE335">
        <v>0</v>
      </c>
      <c r="BF335">
        <v>0</v>
      </c>
      <c r="BG335">
        <v>0</v>
      </c>
      <c r="BH335">
        <v>0</v>
      </c>
      <c r="BI335">
        <v>0</v>
      </c>
      <c r="BJ335">
        <v>0</v>
      </c>
      <c r="BK335">
        <v>0</v>
      </c>
      <c r="BL335">
        <v>0</v>
      </c>
      <c r="BM335">
        <v>0</v>
      </c>
      <c r="BN335">
        <v>0</v>
      </c>
      <c r="BO335">
        <v>0</v>
      </c>
      <c r="BP335">
        <v>0</v>
      </c>
      <c r="BQ335">
        <v>0</v>
      </c>
      <c r="BR335">
        <v>1.4999999999999999E-2</v>
      </c>
      <c r="BS335">
        <v>0</v>
      </c>
      <c r="BT335">
        <v>0</v>
      </c>
      <c r="BU335">
        <v>0</v>
      </c>
      <c r="BV335">
        <v>0</v>
      </c>
      <c r="BW335">
        <v>0</v>
      </c>
      <c r="BX335">
        <v>81.599999999999994</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1</v>
      </c>
      <c r="FS335">
        <v>0</v>
      </c>
      <c r="FT335">
        <v>0</v>
      </c>
      <c r="FU335">
        <v>0</v>
      </c>
      <c r="FV335">
        <v>0</v>
      </c>
      <c r="FW335">
        <v>0</v>
      </c>
      <c r="FX335">
        <v>0</v>
      </c>
      <c r="FY335">
        <v>3.6752136750000002</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0.33481179420000001</v>
      </c>
      <c r="GV335">
        <v>0</v>
      </c>
      <c r="GW335">
        <v>0</v>
      </c>
      <c r="GX335">
        <v>0</v>
      </c>
      <c r="GY335">
        <v>0</v>
      </c>
      <c r="GZ335">
        <v>0</v>
      </c>
      <c r="HA335">
        <v>0</v>
      </c>
      <c r="HB335">
        <v>0</v>
      </c>
      <c r="HC335">
        <v>0</v>
      </c>
      <c r="HD335">
        <v>0</v>
      </c>
      <c r="HE335">
        <v>0</v>
      </c>
      <c r="HF335">
        <v>0</v>
      </c>
      <c r="HG335">
        <v>0</v>
      </c>
      <c r="HH335">
        <v>0</v>
      </c>
      <c r="HI335">
        <v>1.4999999999999999E-2</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1</v>
      </c>
      <c r="LJ335">
        <v>1</v>
      </c>
      <c r="LK335">
        <v>0</v>
      </c>
      <c r="LL335">
        <v>0</v>
      </c>
      <c r="LM335">
        <v>1</v>
      </c>
      <c r="LN335">
        <v>0.95</v>
      </c>
      <c r="LO335">
        <v>0</v>
      </c>
      <c r="LP335">
        <v>1</v>
      </c>
      <c r="LQ335">
        <v>0.78</v>
      </c>
      <c r="LR335">
        <v>0</v>
      </c>
      <c r="LS335">
        <v>0</v>
      </c>
      <c r="LT335">
        <v>0</v>
      </c>
    </row>
    <row r="336" spans="1:332">
      <c r="A336" t="str">
        <v>CDM AMS II G</v>
      </c>
      <c r="B336" t="str">
        <v>AMS-II.G. Version 8</v>
      </c>
      <c r="C336">
        <v>10431</v>
      </c>
      <c r="D336" t="str">
        <v>PoA 10431-CPA3</v>
      </c>
      <c r="E336" t="str">
        <v xml:space="preserve">MP1 </v>
      </c>
      <c r="F336" t="str">
        <v>domestic</v>
      </c>
      <c r="G336">
        <v>32</v>
      </c>
      <c r="H336" t="str">
        <v>firewood</v>
      </c>
      <c r="I336">
        <v>32</v>
      </c>
      <c r="J336">
        <v>3.7647058823529413E-3</v>
      </c>
      <c r="K336">
        <v>0</v>
      </c>
      <c r="L336" t="str">
        <v>cdm_imp_firewood</v>
      </c>
      <c r="M336">
        <v>1</v>
      </c>
      <c r="N336" t="str">
        <v>Asia</v>
      </c>
      <c r="O336" t="str">
        <v>Bangladesh</v>
      </c>
      <c r="P336" t="str">
        <v>Bangladesh tot</v>
      </c>
      <c r="Q336">
        <v>4.3</v>
      </c>
      <c r="R336">
        <v>0.84</v>
      </c>
      <c r="S336">
        <v>0</v>
      </c>
      <c r="T336">
        <v>0.39</v>
      </c>
      <c r="U336">
        <v>500</v>
      </c>
      <c r="V336">
        <v>0</v>
      </c>
      <c r="W336">
        <v>17</v>
      </c>
      <c r="X336">
        <v>0</v>
      </c>
      <c r="Y336">
        <v>8500</v>
      </c>
      <c r="Z336">
        <v>1</v>
      </c>
      <c r="AA336">
        <v>0</v>
      </c>
      <c r="AB336">
        <v>0</v>
      </c>
      <c r="AC336">
        <v>0</v>
      </c>
      <c r="AD336">
        <v>0</v>
      </c>
      <c r="AE336">
        <v>0</v>
      </c>
      <c r="AF336">
        <v>0</v>
      </c>
      <c r="AG336">
        <v>0</v>
      </c>
      <c r="AH336">
        <v>0</v>
      </c>
      <c r="AI336">
        <v>0</v>
      </c>
      <c r="AJ336">
        <v>0</v>
      </c>
      <c r="AK336">
        <v>0</v>
      </c>
      <c r="AL336">
        <v>0</v>
      </c>
      <c r="AM336">
        <v>0</v>
      </c>
      <c r="AN336">
        <v>5.8904109589041092</v>
      </c>
      <c r="AO336">
        <v>0</v>
      </c>
      <c r="AP336">
        <v>0</v>
      </c>
      <c r="AQ336">
        <v>0</v>
      </c>
      <c r="AR336">
        <v>0</v>
      </c>
      <c r="AS336">
        <v>0</v>
      </c>
      <c r="AT336">
        <v>0</v>
      </c>
      <c r="AU336">
        <v>0</v>
      </c>
      <c r="AV336">
        <v>0</v>
      </c>
      <c r="AW336">
        <v>0</v>
      </c>
      <c r="AX336">
        <v>0</v>
      </c>
      <c r="AY336">
        <v>0</v>
      </c>
      <c r="AZ336">
        <v>0</v>
      </c>
      <c r="BA336">
        <v>0</v>
      </c>
      <c r="BB336">
        <v>0</v>
      </c>
      <c r="BC336">
        <v>0</v>
      </c>
      <c r="BD336">
        <v>0.11</v>
      </c>
      <c r="BE336">
        <v>0</v>
      </c>
      <c r="BF336">
        <v>0</v>
      </c>
      <c r="BG336">
        <v>0</v>
      </c>
      <c r="BH336">
        <v>0</v>
      </c>
      <c r="BI336">
        <v>0</v>
      </c>
      <c r="BJ336">
        <v>0</v>
      </c>
      <c r="BK336">
        <v>0</v>
      </c>
      <c r="BL336">
        <v>0</v>
      </c>
      <c r="BM336">
        <v>0</v>
      </c>
      <c r="BN336">
        <v>0</v>
      </c>
      <c r="BO336">
        <v>0</v>
      </c>
      <c r="BP336">
        <v>0</v>
      </c>
      <c r="BQ336">
        <v>0</v>
      </c>
      <c r="BR336">
        <v>1.4999999999999999E-2</v>
      </c>
      <c r="BS336">
        <v>0</v>
      </c>
      <c r="BT336">
        <v>0</v>
      </c>
      <c r="BU336">
        <v>0</v>
      </c>
      <c r="BV336">
        <v>0</v>
      </c>
      <c r="BW336">
        <v>0</v>
      </c>
      <c r="BX336">
        <v>81.599999999999994</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1</v>
      </c>
      <c r="FS336">
        <v>0</v>
      </c>
      <c r="FT336">
        <v>0</v>
      </c>
      <c r="FU336">
        <v>0</v>
      </c>
      <c r="FV336">
        <v>0</v>
      </c>
      <c r="FW336">
        <v>0</v>
      </c>
      <c r="FX336">
        <v>0</v>
      </c>
      <c r="FY336">
        <v>3.6752136750000002</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0.33481179420000001</v>
      </c>
      <c r="GV336">
        <v>0</v>
      </c>
      <c r="GW336">
        <v>0</v>
      </c>
      <c r="GX336">
        <v>0</v>
      </c>
      <c r="GY336">
        <v>0</v>
      </c>
      <c r="GZ336">
        <v>0</v>
      </c>
      <c r="HA336">
        <v>0</v>
      </c>
      <c r="HB336">
        <v>0</v>
      </c>
      <c r="HC336">
        <v>0</v>
      </c>
      <c r="HD336">
        <v>0</v>
      </c>
      <c r="HE336">
        <v>0</v>
      </c>
      <c r="HF336">
        <v>0</v>
      </c>
      <c r="HG336">
        <v>0</v>
      </c>
      <c r="HH336">
        <v>0</v>
      </c>
      <c r="HI336">
        <v>1.4999999999999999E-2</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1</v>
      </c>
      <c r="LJ336">
        <v>1</v>
      </c>
      <c r="LK336">
        <v>0</v>
      </c>
      <c r="LL336">
        <v>0</v>
      </c>
      <c r="LM336">
        <v>1</v>
      </c>
      <c r="LN336">
        <v>0.95</v>
      </c>
      <c r="LO336">
        <v>0</v>
      </c>
      <c r="LP336">
        <v>1</v>
      </c>
      <c r="LQ336">
        <v>0.78</v>
      </c>
      <c r="LR336">
        <v>0</v>
      </c>
      <c r="LS336">
        <v>0</v>
      </c>
      <c r="LT336">
        <v>0</v>
      </c>
    </row>
    <row r="337" spans="1:332">
      <c r="A337" t="str">
        <v>CDM AMS II G</v>
      </c>
      <c r="B337" t="str">
        <v>AMS-II.G. Version 8</v>
      </c>
      <c r="C337">
        <v>10431</v>
      </c>
      <c r="D337" t="str">
        <v>PoA 10431-CPA1</v>
      </c>
      <c r="E337" t="str">
        <v>MP2</v>
      </c>
      <c r="F337" t="str">
        <v xml:space="preserve">domestic </v>
      </c>
      <c r="G337">
        <v>355543</v>
      </c>
      <c r="H337" t="str">
        <v>firewood</v>
      </c>
      <c r="I337">
        <v>355543</v>
      </c>
      <c r="J337">
        <v>4.1456906974559685E-3</v>
      </c>
      <c r="K337">
        <v>0</v>
      </c>
      <c r="L337" t="str">
        <v>cdm_imp_firewood</v>
      </c>
      <c r="M337">
        <v>1</v>
      </c>
      <c r="N337" t="str">
        <v>Asia</v>
      </c>
      <c r="O337" t="str">
        <v>Bangladesh</v>
      </c>
      <c r="P337" t="str">
        <v>Bangladesh tot</v>
      </c>
      <c r="Q337">
        <v>4.3</v>
      </c>
      <c r="R337">
        <v>0.84</v>
      </c>
      <c r="S337">
        <v>0</v>
      </c>
      <c r="T337">
        <v>0.39</v>
      </c>
      <c r="U337">
        <v>565157</v>
      </c>
      <c r="V337">
        <v>0</v>
      </c>
      <c r="W337">
        <v>151.74910014450001</v>
      </c>
      <c r="X337">
        <v>0</v>
      </c>
      <c r="Y337">
        <v>85762066.190365195</v>
      </c>
      <c r="Z337">
        <v>1</v>
      </c>
      <c r="AA337">
        <v>0</v>
      </c>
      <c r="AB337">
        <v>0</v>
      </c>
      <c r="AC337">
        <v>0</v>
      </c>
      <c r="AD337">
        <v>0</v>
      </c>
      <c r="AE337">
        <v>0</v>
      </c>
      <c r="AF337">
        <v>0</v>
      </c>
      <c r="AG337">
        <v>0</v>
      </c>
      <c r="AH337">
        <v>0</v>
      </c>
      <c r="AI337">
        <v>0</v>
      </c>
      <c r="AJ337">
        <v>0</v>
      </c>
      <c r="AK337">
        <v>0</v>
      </c>
      <c r="AL337">
        <v>0</v>
      </c>
      <c r="AM337">
        <v>0</v>
      </c>
      <c r="AN337">
        <v>6.3013698630136989</v>
      </c>
      <c r="AO337">
        <v>0</v>
      </c>
      <c r="AP337">
        <v>0</v>
      </c>
      <c r="AQ337">
        <v>0</v>
      </c>
      <c r="AR337">
        <v>0</v>
      </c>
      <c r="AS337">
        <v>0</v>
      </c>
      <c r="AT337">
        <v>0</v>
      </c>
      <c r="AU337">
        <v>0</v>
      </c>
      <c r="AV337">
        <v>0</v>
      </c>
      <c r="AW337">
        <v>0</v>
      </c>
      <c r="AX337">
        <v>0</v>
      </c>
      <c r="AY337">
        <v>0</v>
      </c>
      <c r="AZ337">
        <v>0</v>
      </c>
      <c r="BA337">
        <v>0</v>
      </c>
      <c r="BB337">
        <v>0</v>
      </c>
      <c r="BC337">
        <v>0</v>
      </c>
      <c r="BD337">
        <v>0.11</v>
      </c>
      <c r="BE337">
        <v>0</v>
      </c>
      <c r="BF337">
        <v>0</v>
      </c>
      <c r="BG337">
        <v>0</v>
      </c>
      <c r="BH337">
        <v>0</v>
      </c>
      <c r="BI337">
        <v>0</v>
      </c>
      <c r="BJ337">
        <v>0</v>
      </c>
      <c r="BK337">
        <v>0</v>
      </c>
      <c r="BL337">
        <v>0</v>
      </c>
      <c r="BM337">
        <v>0</v>
      </c>
      <c r="BN337">
        <v>0</v>
      </c>
      <c r="BO337">
        <v>0</v>
      </c>
      <c r="BP337">
        <v>0</v>
      </c>
      <c r="BQ337">
        <v>0</v>
      </c>
      <c r="BR337">
        <v>1.4999999999999999E-2</v>
      </c>
      <c r="BS337">
        <v>0</v>
      </c>
      <c r="BT337">
        <v>0</v>
      </c>
      <c r="BU337">
        <v>0</v>
      </c>
      <c r="BV337">
        <v>0</v>
      </c>
      <c r="BW337">
        <v>0</v>
      </c>
      <c r="BX337">
        <v>81.599999999999994</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1</v>
      </c>
      <c r="FS337">
        <v>0</v>
      </c>
      <c r="FT337">
        <v>0</v>
      </c>
      <c r="FU337">
        <v>0</v>
      </c>
      <c r="FV337">
        <v>0</v>
      </c>
      <c r="FW337">
        <v>0</v>
      </c>
      <c r="FX337">
        <v>0</v>
      </c>
      <c r="FY337">
        <v>3.6752136750000002</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0.33452943460000001</v>
      </c>
      <c r="GV337">
        <v>0</v>
      </c>
      <c r="GW337">
        <v>0</v>
      </c>
      <c r="GX337">
        <v>0</v>
      </c>
      <c r="GY337">
        <v>0</v>
      </c>
      <c r="GZ337">
        <v>0</v>
      </c>
      <c r="HA337">
        <v>0</v>
      </c>
      <c r="HB337">
        <v>0</v>
      </c>
      <c r="HC337">
        <v>0</v>
      </c>
      <c r="HD337">
        <v>0</v>
      </c>
      <c r="HE337">
        <v>0</v>
      </c>
      <c r="HF337">
        <v>0</v>
      </c>
      <c r="HG337">
        <v>0</v>
      </c>
      <c r="HH337">
        <v>0</v>
      </c>
      <c r="HI337">
        <v>1.4999999999999999E-2</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1</v>
      </c>
      <c r="LJ337">
        <v>1</v>
      </c>
      <c r="LK337">
        <v>0</v>
      </c>
      <c r="LL337">
        <v>0</v>
      </c>
      <c r="LM337">
        <v>1</v>
      </c>
      <c r="LN337">
        <v>0.95</v>
      </c>
      <c r="LO337">
        <v>0</v>
      </c>
      <c r="LP337">
        <v>1</v>
      </c>
      <c r="LQ337">
        <v>0.78</v>
      </c>
      <c r="LR337">
        <v>0</v>
      </c>
      <c r="LS337">
        <v>0</v>
      </c>
      <c r="LT337">
        <v>0</v>
      </c>
    </row>
    <row r="338" spans="1:332">
      <c r="A338" t="str">
        <v>CDM AMS II G</v>
      </c>
      <c r="B338" t="str">
        <v>AMS-II.G. Version 8</v>
      </c>
      <c r="C338">
        <v>10431</v>
      </c>
      <c r="D338" t="str">
        <v>PoA 10431-CPA2</v>
      </c>
      <c r="E338" t="str">
        <v>MP2</v>
      </c>
      <c r="F338" t="str">
        <v xml:space="preserve">domestic </v>
      </c>
      <c r="G338">
        <v>48737</v>
      </c>
      <c r="H338" t="str">
        <v>firewood</v>
      </c>
      <c r="I338">
        <v>48737</v>
      </c>
      <c r="J338">
        <v>3.873983773862711E-3</v>
      </c>
      <c r="K338">
        <v>0</v>
      </c>
      <c r="L338" t="str">
        <v>cdm_imp_firewood</v>
      </c>
      <c r="M338">
        <v>1</v>
      </c>
      <c r="N338" t="str">
        <v>Asia</v>
      </c>
      <c r="O338" t="str">
        <v>Bangladesh</v>
      </c>
      <c r="P338" t="str">
        <v>Bangladesh tot</v>
      </c>
      <c r="Q338">
        <v>4.3</v>
      </c>
      <c r="R338">
        <v>0.84</v>
      </c>
      <c r="S338">
        <v>0</v>
      </c>
      <c r="T338">
        <v>0.39</v>
      </c>
      <c r="U338">
        <v>135532</v>
      </c>
      <c r="V338">
        <v>0</v>
      </c>
      <c r="W338">
        <v>92.823758272499987</v>
      </c>
      <c r="X338">
        <v>0</v>
      </c>
      <c r="Y338">
        <v>12580589.606188469</v>
      </c>
      <c r="Z338">
        <v>1</v>
      </c>
      <c r="AA338">
        <v>0</v>
      </c>
      <c r="AB338">
        <v>0</v>
      </c>
      <c r="AC338">
        <v>0</v>
      </c>
      <c r="AD338">
        <v>0</v>
      </c>
      <c r="AE338">
        <v>0</v>
      </c>
      <c r="AF338">
        <v>0</v>
      </c>
      <c r="AG338">
        <v>0</v>
      </c>
      <c r="AH338">
        <v>0</v>
      </c>
      <c r="AI338">
        <v>0</v>
      </c>
      <c r="AJ338">
        <v>0</v>
      </c>
      <c r="AK338">
        <v>0</v>
      </c>
      <c r="AL338">
        <v>0</v>
      </c>
      <c r="AM338">
        <v>0</v>
      </c>
      <c r="AN338">
        <v>5.8904109589041092</v>
      </c>
      <c r="AO338">
        <v>0</v>
      </c>
      <c r="AP338">
        <v>0</v>
      </c>
      <c r="AQ338">
        <v>0</v>
      </c>
      <c r="AR338">
        <v>0</v>
      </c>
      <c r="AS338">
        <v>0</v>
      </c>
      <c r="AT338">
        <v>0</v>
      </c>
      <c r="AU338">
        <v>0</v>
      </c>
      <c r="AV338">
        <v>0</v>
      </c>
      <c r="AW338">
        <v>0</v>
      </c>
      <c r="AX338">
        <v>0</v>
      </c>
      <c r="AY338">
        <v>0</v>
      </c>
      <c r="AZ338">
        <v>0</v>
      </c>
      <c r="BA338">
        <v>0</v>
      </c>
      <c r="BB338">
        <v>0</v>
      </c>
      <c r="BC338">
        <v>0</v>
      </c>
      <c r="BD338">
        <v>0.11</v>
      </c>
      <c r="BE338">
        <v>0</v>
      </c>
      <c r="BF338">
        <v>0</v>
      </c>
      <c r="BG338">
        <v>0</v>
      </c>
      <c r="BH338">
        <v>0</v>
      </c>
      <c r="BI338">
        <v>0</v>
      </c>
      <c r="BJ338">
        <v>0</v>
      </c>
      <c r="BK338">
        <v>0</v>
      </c>
      <c r="BL338">
        <v>0</v>
      </c>
      <c r="BM338">
        <v>0</v>
      </c>
      <c r="BN338">
        <v>0</v>
      </c>
      <c r="BO338">
        <v>0</v>
      </c>
      <c r="BP338">
        <v>0</v>
      </c>
      <c r="BQ338">
        <v>0</v>
      </c>
      <c r="BR338">
        <v>1.4999999999999999E-2</v>
      </c>
      <c r="BS338">
        <v>0</v>
      </c>
      <c r="BT338">
        <v>0</v>
      </c>
      <c r="BU338">
        <v>0</v>
      </c>
      <c r="BV338">
        <v>0</v>
      </c>
      <c r="BW338">
        <v>0</v>
      </c>
      <c r="BX338">
        <v>81.599999999999994</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1</v>
      </c>
      <c r="FS338">
        <v>0</v>
      </c>
      <c r="FT338">
        <v>0</v>
      </c>
      <c r="FU338">
        <v>0</v>
      </c>
      <c r="FV338">
        <v>0</v>
      </c>
      <c r="FW338">
        <v>0</v>
      </c>
      <c r="FX338">
        <v>0</v>
      </c>
      <c r="FY338">
        <v>3.6752136750000002</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0.33430128139999998</v>
      </c>
      <c r="GV338">
        <v>0</v>
      </c>
      <c r="GW338">
        <v>0</v>
      </c>
      <c r="GX338">
        <v>0</v>
      </c>
      <c r="GY338">
        <v>0</v>
      </c>
      <c r="GZ338">
        <v>0</v>
      </c>
      <c r="HA338">
        <v>0</v>
      </c>
      <c r="HB338">
        <v>0</v>
      </c>
      <c r="HC338">
        <v>0</v>
      </c>
      <c r="HD338">
        <v>0</v>
      </c>
      <c r="HE338">
        <v>0</v>
      </c>
      <c r="HF338">
        <v>0</v>
      </c>
      <c r="HG338">
        <v>0</v>
      </c>
      <c r="HH338">
        <v>0</v>
      </c>
      <c r="HI338">
        <v>1.4999999999999999E-2</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1</v>
      </c>
      <c r="LJ338">
        <v>1</v>
      </c>
      <c r="LK338">
        <v>0</v>
      </c>
      <c r="LL338">
        <v>0</v>
      </c>
      <c r="LM338">
        <v>1</v>
      </c>
      <c r="LN338">
        <v>0.95</v>
      </c>
      <c r="LO338">
        <v>0</v>
      </c>
      <c r="LP338">
        <v>1</v>
      </c>
      <c r="LQ338">
        <v>0.78</v>
      </c>
      <c r="LR338">
        <v>0</v>
      </c>
      <c r="LS338">
        <v>0</v>
      </c>
      <c r="LT338">
        <v>0</v>
      </c>
    </row>
    <row r="339" spans="1:332">
      <c r="A339" t="str">
        <v>CDM AMS II G</v>
      </c>
      <c r="B339" t="str">
        <v>AMS-II.G. Version 8</v>
      </c>
      <c r="C339">
        <v>10431</v>
      </c>
      <c r="D339" t="str">
        <v>PoA 10431-CPA3</v>
      </c>
      <c r="E339" t="str">
        <v>MP2</v>
      </c>
      <c r="F339" t="str">
        <v xml:space="preserve">domestic </v>
      </c>
      <c r="G339">
        <v>48737</v>
      </c>
      <c r="H339" t="str">
        <v>firewood</v>
      </c>
      <c r="I339">
        <v>48737</v>
      </c>
      <c r="J339">
        <v>3.8739683047584791E-3</v>
      </c>
      <c r="K339">
        <v>0</v>
      </c>
      <c r="L339" t="str">
        <v>cdm_imp_firewood</v>
      </c>
      <c r="M339">
        <v>1</v>
      </c>
      <c r="N339" t="str">
        <v>Asia</v>
      </c>
      <c r="O339" t="str">
        <v>Bangladesh</v>
      </c>
      <c r="P339" t="str">
        <v>Bangladesh tot</v>
      </c>
      <c r="Q339">
        <v>4.3</v>
      </c>
      <c r="R339">
        <v>0.84</v>
      </c>
      <c r="S339">
        <v>0</v>
      </c>
      <c r="T339">
        <v>0.39</v>
      </c>
      <c r="U339">
        <v>135533</v>
      </c>
      <c r="V339">
        <v>0</v>
      </c>
      <c r="W339">
        <v>92.823444044000013</v>
      </c>
      <c r="X339">
        <v>0</v>
      </c>
      <c r="Y339">
        <v>12580639.841615453</v>
      </c>
      <c r="Z339">
        <v>1</v>
      </c>
      <c r="AA339">
        <v>0</v>
      </c>
      <c r="AB339">
        <v>0</v>
      </c>
      <c r="AC339">
        <v>0</v>
      </c>
      <c r="AD339">
        <v>0</v>
      </c>
      <c r="AE339">
        <v>0</v>
      </c>
      <c r="AF339">
        <v>0</v>
      </c>
      <c r="AG339">
        <v>0</v>
      </c>
      <c r="AH339">
        <v>0</v>
      </c>
      <c r="AI339">
        <v>0</v>
      </c>
      <c r="AJ339">
        <v>0</v>
      </c>
      <c r="AK339">
        <v>0</v>
      </c>
      <c r="AL339">
        <v>0</v>
      </c>
      <c r="AM339">
        <v>0</v>
      </c>
      <c r="AN339">
        <v>5.8904109589041092</v>
      </c>
      <c r="AO339">
        <v>0</v>
      </c>
      <c r="AP339">
        <v>0</v>
      </c>
      <c r="AQ339">
        <v>0</v>
      </c>
      <c r="AR339">
        <v>0</v>
      </c>
      <c r="AS339">
        <v>0</v>
      </c>
      <c r="AT339">
        <v>0</v>
      </c>
      <c r="AU339">
        <v>0</v>
      </c>
      <c r="AV339">
        <v>0</v>
      </c>
      <c r="AW339">
        <v>0</v>
      </c>
      <c r="AX339">
        <v>0</v>
      </c>
      <c r="AY339">
        <v>0</v>
      </c>
      <c r="AZ339">
        <v>0</v>
      </c>
      <c r="BA339">
        <v>0</v>
      </c>
      <c r="BB339">
        <v>0</v>
      </c>
      <c r="BC339">
        <v>0</v>
      </c>
      <c r="BD339">
        <v>0.11</v>
      </c>
      <c r="BE339">
        <v>0</v>
      </c>
      <c r="BF339">
        <v>0</v>
      </c>
      <c r="BG339">
        <v>0</v>
      </c>
      <c r="BH339">
        <v>0</v>
      </c>
      <c r="BI339">
        <v>0</v>
      </c>
      <c r="BJ339">
        <v>0</v>
      </c>
      <c r="BK339">
        <v>0</v>
      </c>
      <c r="BL339">
        <v>0</v>
      </c>
      <c r="BM339">
        <v>0</v>
      </c>
      <c r="BN339">
        <v>0</v>
      </c>
      <c r="BO339">
        <v>0</v>
      </c>
      <c r="BP339">
        <v>0</v>
      </c>
      <c r="BQ339">
        <v>0</v>
      </c>
      <c r="BR339">
        <v>1.4999999999999999E-2</v>
      </c>
      <c r="BS339">
        <v>0</v>
      </c>
      <c r="BT339">
        <v>0</v>
      </c>
      <c r="BU339">
        <v>0</v>
      </c>
      <c r="BV339">
        <v>0</v>
      </c>
      <c r="BW339">
        <v>0</v>
      </c>
      <c r="BX339">
        <v>81.599999999999994</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1</v>
      </c>
      <c r="FS339">
        <v>0</v>
      </c>
      <c r="FT339">
        <v>0</v>
      </c>
      <c r="FU339">
        <v>0</v>
      </c>
      <c r="FV339">
        <v>0</v>
      </c>
      <c r="FW339">
        <v>0</v>
      </c>
      <c r="FX339">
        <v>0</v>
      </c>
      <c r="FY339">
        <v>3.6752136750000002</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0.33426706340000001</v>
      </c>
      <c r="GV339">
        <v>0</v>
      </c>
      <c r="GW339">
        <v>0</v>
      </c>
      <c r="GX339">
        <v>0</v>
      </c>
      <c r="GY339">
        <v>0</v>
      </c>
      <c r="GZ339">
        <v>0</v>
      </c>
      <c r="HA339">
        <v>0</v>
      </c>
      <c r="HB339">
        <v>0</v>
      </c>
      <c r="HC339">
        <v>0</v>
      </c>
      <c r="HD339">
        <v>0</v>
      </c>
      <c r="HE339">
        <v>0</v>
      </c>
      <c r="HF339">
        <v>0</v>
      </c>
      <c r="HG339">
        <v>0</v>
      </c>
      <c r="HH339">
        <v>0</v>
      </c>
      <c r="HI339">
        <v>1.4999999999999999E-2</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1</v>
      </c>
      <c r="LJ339">
        <v>1</v>
      </c>
      <c r="LK339">
        <v>0</v>
      </c>
      <c r="LL339">
        <v>0</v>
      </c>
      <c r="LM339">
        <v>1</v>
      </c>
      <c r="LN339">
        <v>0.95</v>
      </c>
      <c r="LO339">
        <v>0</v>
      </c>
      <c r="LP339">
        <v>1</v>
      </c>
      <c r="LQ339">
        <v>0.78</v>
      </c>
      <c r="LR339">
        <v>0</v>
      </c>
      <c r="LS339">
        <v>0</v>
      </c>
      <c r="LT339">
        <v>0</v>
      </c>
    </row>
    <row r="340" spans="1:332">
      <c r="A340" t="str">
        <v>CDM AMS II G</v>
      </c>
      <c r="B340" t="str">
        <v>AMS-II.G. Version 8</v>
      </c>
      <c r="C340">
        <v>10431</v>
      </c>
      <c r="D340" t="str">
        <v>PoA 10431-CPA1</v>
      </c>
      <c r="E340" t="str">
        <v>MP3</v>
      </c>
      <c r="F340" t="str">
        <v>domestic</v>
      </c>
      <c r="G340">
        <v>689944</v>
      </c>
      <c r="H340" t="str">
        <v>firewood</v>
      </c>
      <c r="I340">
        <v>689944</v>
      </c>
      <c r="J340">
        <v>4.1344618024864643E-3</v>
      </c>
      <c r="K340">
        <v>0</v>
      </c>
      <c r="L340" t="str">
        <v>cdm_imp_firewood</v>
      </c>
      <c r="M340">
        <v>1</v>
      </c>
      <c r="N340" t="str">
        <v>Asia</v>
      </c>
      <c r="O340" t="str">
        <v>Bangladesh</v>
      </c>
      <c r="P340" t="str">
        <v>Bangladesh tot</v>
      </c>
      <c r="Q340">
        <v>4.3</v>
      </c>
      <c r="R340">
        <v>0.84</v>
      </c>
      <c r="S340">
        <v>0</v>
      </c>
      <c r="T340">
        <v>0.39</v>
      </c>
      <c r="U340">
        <v>1126098</v>
      </c>
      <c r="V340">
        <v>0</v>
      </c>
      <c r="W340">
        <v>148.18992258350002</v>
      </c>
      <c r="X340">
        <v>0</v>
      </c>
      <c r="Y340">
        <v>166876375.4414342</v>
      </c>
      <c r="Z340">
        <v>1</v>
      </c>
      <c r="AA340">
        <v>0</v>
      </c>
      <c r="AB340">
        <v>0</v>
      </c>
      <c r="AC340">
        <v>0</v>
      </c>
      <c r="AD340">
        <v>0</v>
      </c>
      <c r="AE340">
        <v>0</v>
      </c>
      <c r="AF340">
        <v>0</v>
      </c>
      <c r="AG340">
        <v>0</v>
      </c>
      <c r="AH340">
        <v>0</v>
      </c>
      <c r="AI340">
        <v>0</v>
      </c>
      <c r="AJ340">
        <v>0</v>
      </c>
      <c r="AK340">
        <v>0</v>
      </c>
      <c r="AL340">
        <v>0</v>
      </c>
      <c r="AM340">
        <v>0</v>
      </c>
      <c r="AN340">
        <v>6.3013698630136989</v>
      </c>
      <c r="AO340">
        <v>0</v>
      </c>
      <c r="AP340">
        <v>0</v>
      </c>
      <c r="AQ340">
        <v>0</v>
      </c>
      <c r="AR340">
        <v>0</v>
      </c>
      <c r="AS340">
        <v>0</v>
      </c>
      <c r="AT340">
        <v>0</v>
      </c>
      <c r="AU340">
        <v>0</v>
      </c>
      <c r="AV340">
        <v>0</v>
      </c>
      <c r="AW340">
        <v>0</v>
      </c>
      <c r="AX340">
        <v>0</v>
      </c>
      <c r="AY340">
        <v>0</v>
      </c>
      <c r="AZ340">
        <v>0</v>
      </c>
      <c r="BA340">
        <v>0</v>
      </c>
      <c r="BB340">
        <v>0</v>
      </c>
      <c r="BC340">
        <v>0</v>
      </c>
      <c r="BD340">
        <v>0.11</v>
      </c>
      <c r="BE340">
        <v>0</v>
      </c>
      <c r="BF340">
        <v>0</v>
      </c>
      <c r="BG340">
        <v>0</v>
      </c>
      <c r="BH340">
        <v>0</v>
      </c>
      <c r="BI340">
        <v>0</v>
      </c>
      <c r="BJ340">
        <v>0</v>
      </c>
      <c r="BK340">
        <v>0</v>
      </c>
      <c r="BL340">
        <v>0</v>
      </c>
      <c r="BM340">
        <v>0</v>
      </c>
      <c r="BN340">
        <v>0</v>
      </c>
      <c r="BO340">
        <v>0</v>
      </c>
      <c r="BP340">
        <v>0</v>
      </c>
      <c r="BQ340">
        <v>0</v>
      </c>
      <c r="BR340">
        <v>1.4999999999999999E-2</v>
      </c>
      <c r="BS340">
        <v>0</v>
      </c>
      <c r="BT340">
        <v>0</v>
      </c>
      <c r="BU340">
        <v>0</v>
      </c>
      <c r="BV340">
        <v>0</v>
      </c>
      <c r="BW340">
        <v>0</v>
      </c>
      <c r="BX340">
        <v>81.599999999999994</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1</v>
      </c>
      <c r="FS340">
        <v>0</v>
      </c>
      <c r="FT340">
        <v>0</v>
      </c>
      <c r="FU340">
        <v>0</v>
      </c>
      <c r="FV340">
        <v>0</v>
      </c>
      <c r="FW340">
        <v>0</v>
      </c>
      <c r="FX340">
        <v>0</v>
      </c>
      <c r="FY340">
        <v>3.6752136750000002</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0.33268525869999999</v>
      </c>
      <c r="GV340">
        <v>0</v>
      </c>
      <c r="GW340">
        <v>0</v>
      </c>
      <c r="GX340">
        <v>0</v>
      </c>
      <c r="GY340">
        <v>0</v>
      </c>
      <c r="GZ340">
        <v>0</v>
      </c>
      <c r="HA340">
        <v>0</v>
      </c>
      <c r="HB340">
        <v>0</v>
      </c>
      <c r="HC340">
        <v>0</v>
      </c>
      <c r="HD340">
        <v>0</v>
      </c>
      <c r="HE340">
        <v>0</v>
      </c>
      <c r="HF340">
        <v>0</v>
      </c>
      <c r="HG340">
        <v>0</v>
      </c>
      <c r="HH340">
        <v>0</v>
      </c>
      <c r="HI340">
        <v>1.4999999999999999E-2</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1</v>
      </c>
      <c r="LJ340">
        <v>1</v>
      </c>
      <c r="LK340">
        <v>0</v>
      </c>
      <c r="LL340">
        <v>0</v>
      </c>
      <c r="LM340">
        <v>1</v>
      </c>
      <c r="LN340">
        <v>0.95</v>
      </c>
      <c r="LO340">
        <v>0</v>
      </c>
      <c r="LP340">
        <v>1</v>
      </c>
      <c r="LQ340">
        <v>0.78</v>
      </c>
      <c r="LR340">
        <v>0</v>
      </c>
      <c r="LS340">
        <v>0</v>
      </c>
      <c r="LT340">
        <v>0</v>
      </c>
    </row>
    <row r="341" spans="1:332">
      <c r="A341" t="str">
        <v>CDM AMS II G</v>
      </c>
      <c r="B341" t="str">
        <v>AMS-II.G. Version 8</v>
      </c>
      <c r="C341">
        <v>10431</v>
      </c>
      <c r="D341" t="str">
        <v>PoA 10431-CPA1</v>
      </c>
      <c r="E341" t="str">
        <v>MP4</v>
      </c>
      <c r="F341" t="str">
        <v>domestic</v>
      </c>
      <c r="G341">
        <v>1315083</v>
      </c>
      <c r="H341" t="str">
        <v>firewood</v>
      </c>
      <c r="I341">
        <v>1315083</v>
      </c>
      <c r="J341">
        <v>4.1342034288662033E-3</v>
      </c>
      <c r="K341">
        <v>0</v>
      </c>
      <c r="L341" t="str">
        <v>cdm_imp_firewood</v>
      </c>
      <c r="M341">
        <v>1</v>
      </c>
      <c r="N341" t="str">
        <v>Asia</v>
      </c>
      <c r="O341" t="str">
        <v>Bangladesh</v>
      </c>
      <c r="P341" t="str">
        <v>Bangladesh tot</v>
      </c>
      <c r="Q341">
        <v>4.3</v>
      </c>
      <c r="R341">
        <v>0.84</v>
      </c>
      <c r="S341">
        <v>0</v>
      </c>
      <c r="T341">
        <v>0.39</v>
      </c>
      <c r="U341">
        <v>1175800</v>
      </c>
      <c r="V341">
        <v>0</v>
      </c>
      <c r="W341">
        <v>270.53774453649999</v>
      </c>
      <c r="X341">
        <v>0</v>
      </c>
      <c r="Y341">
        <v>318098280.02601671</v>
      </c>
      <c r="Z341">
        <v>1</v>
      </c>
      <c r="AA341">
        <v>0</v>
      </c>
      <c r="AB341">
        <v>0</v>
      </c>
      <c r="AC341">
        <v>0</v>
      </c>
      <c r="AD341">
        <v>0</v>
      </c>
      <c r="AE341">
        <v>0</v>
      </c>
      <c r="AF341">
        <v>0</v>
      </c>
      <c r="AG341">
        <v>0</v>
      </c>
      <c r="AH341">
        <v>0</v>
      </c>
      <c r="AI341">
        <v>0</v>
      </c>
      <c r="AJ341">
        <v>0</v>
      </c>
      <c r="AK341">
        <v>0</v>
      </c>
      <c r="AL341">
        <v>0</v>
      </c>
      <c r="AM341">
        <v>0</v>
      </c>
      <c r="AN341">
        <v>6.3013698630136989</v>
      </c>
      <c r="AO341">
        <v>0</v>
      </c>
      <c r="AP341">
        <v>0</v>
      </c>
      <c r="AQ341">
        <v>0</v>
      </c>
      <c r="AR341">
        <v>0</v>
      </c>
      <c r="AS341">
        <v>0</v>
      </c>
      <c r="AT341">
        <v>0</v>
      </c>
      <c r="AU341">
        <v>0</v>
      </c>
      <c r="AV341">
        <v>0</v>
      </c>
      <c r="AW341">
        <v>0</v>
      </c>
      <c r="AX341">
        <v>0</v>
      </c>
      <c r="AY341">
        <v>0</v>
      </c>
      <c r="AZ341">
        <v>0</v>
      </c>
      <c r="BA341">
        <v>0</v>
      </c>
      <c r="BB341">
        <v>0</v>
      </c>
      <c r="BC341">
        <v>0</v>
      </c>
      <c r="BD341">
        <v>0.11</v>
      </c>
      <c r="BE341">
        <v>0</v>
      </c>
      <c r="BF341">
        <v>0</v>
      </c>
      <c r="BG341">
        <v>0</v>
      </c>
      <c r="BH341">
        <v>0</v>
      </c>
      <c r="BI341">
        <v>0</v>
      </c>
      <c r="BJ341">
        <v>0</v>
      </c>
      <c r="BK341">
        <v>0</v>
      </c>
      <c r="BL341">
        <v>0</v>
      </c>
      <c r="BM341">
        <v>0</v>
      </c>
      <c r="BN341">
        <v>0</v>
      </c>
      <c r="BO341">
        <v>0</v>
      </c>
      <c r="BP341">
        <v>0</v>
      </c>
      <c r="BQ341">
        <v>0</v>
      </c>
      <c r="BR341">
        <v>1.4999999999999999E-2</v>
      </c>
      <c r="BS341">
        <v>0</v>
      </c>
      <c r="BT341">
        <v>0</v>
      </c>
      <c r="BU341">
        <v>0</v>
      </c>
      <c r="BV341">
        <v>0</v>
      </c>
      <c r="BW341">
        <v>0</v>
      </c>
      <c r="BX341">
        <v>81.599999999999994</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1</v>
      </c>
      <c r="FS341">
        <v>0</v>
      </c>
      <c r="FT341">
        <v>0</v>
      </c>
      <c r="FU341">
        <v>0</v>
      </c>
      <c r="FV341">
        <v>0</v>
      </c>
      <c r="FW341">
        <v>0</v>
      </c>
      <c r="FX341">
        <v>0</v>
      </c>
      <c r="FY341">
        <v>3.6752136750000002</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0.33264009839999997</v>
      </c>
      <c r="GV341">
        <v>0</v>
      </c>
      <c r="GW341">
        <v>0</v>
      </c>
      <c r="GX341">
        <v>0</v>
      </c>
      <c r="GY341">
        <v>0</v>
      </c>
      <c r="GZ341">
        <v>0</v>
      </c>
      <c r="HA341">
        <v>0</v>
      </c>
      <c r="HB341">
        <v>0</v>
      </c>
      <c r="HC341">
        <v>0</v>
      </c>
      <c r="HD341">
        <v>0</v>
      </c>
      <c r="HE341">
        <v>0</v>
      </c>
      <c r="HF341">
        <v>0</v>
      </c>
      <c r="HG341">
        <v>0</v>
      </c>
      <c r="HH341">
        <v>0</v>
      </c>
      <c r="HI341">
        <v>1.4999999999999999E-2</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1</v>
      </c>
      <c r="LJ341">
        <v>1</v>
      </c>
      <c r="LK341">
        <v>0</v>
      </c>
      <c r="LL341">
        <v>0</v>
      </c>
      <c r="LM341">
        <v>1</v>
      </c>
      <c r="LN341">
        <v>0.95</v>
      </c>
      <c r="LO341">
        <v>0</v>
      </c>
      <c r="LP341">
        <v>1</v>
      </c>
      <c r="LQ341">
        <v>0.78</v>
      </c>
      <c r="LR341">
        <v>0</v>
      </c>
      <c r="LS341">
        <v>0</v>
      </c>
      <c r="LT341">
        <v>0</v>
      </c>
    </row>
    <row r="342" spans="1:332">
      <c r="A342" t="str">
        <v>CDM AMS II G</v>
      </c>
      <c r="B342" t="str">
        <v>AMS-II.G. Version 8</v>
      </c>
      <c r="C342">
        <v>10415</v>
      </c>
      <c r="D342" t="str">
        <v>PoA 10415-CPA1</v>
      </c>
      <c r="E342" t="str">
        <v>MP1</v>
      </c>
      <c r="F342" t="str">
        <v>domestic</v>
      </c>
      <c r="G342">
        <v>148</v>
      </c>
      <c r="H342" t="str">
        <v>firewood</v>
      </c>
      <c r="I342">
        <v>148</v>
      </c>
      <c r="J342">
        <v>7.0556826849733027E-3</v>
      </c>
      <c r="K342">
        <v>0</v>
      </c>
      <c r="L342" t="str">
        <v>cdm_imp_firewood</v>
      </c>
      <c r="M342">
        <v>1</v>
      </c>
      <c r="N342" t="str">
        <v>Asia</v>
      </c>
      <c r="O342" t="str">
        <v>Myanmar</v>
      </c>
      <c r="P342" t="str">
        <v>Myanmar tot</v>
      </c>
      <c r="Q342">
        <v>4.2</v>
      </c>
      <c r="R342">
        <v>0.88319999999999999</v>
      </c>
      <c r="S342">
        <v>0</v>
      </c>
      <c r="T342">
        <v>0.3</v>
      </c>
      <c r="U342">
        <v>10488</v>
      </c>
      <c r="V342">
        <v>0</v>
      </c>
      <c r="W342">
        <v>2</v>
      </c>
      <c r="X342">
        <v>0</v>
      </c>
      <c r="Y342">
        <v>20976</v>
      </c>
      <c r="Z342">
        <v>1</v>
      </c>
      <c r="AA342">
        <v>0</v>
      </c>
      <c r="AB342">
        <v>0</v>
      </c>
      <c r="AC342">
        <v>0</v>
      </c>
      <c r="AD342">
        <v>0</v>
      </c>
      <c r="AE342">
        <v>0</v>
      </c>
      <c r="AF342">
        <v>0</v>
      </c>
      <c r="AG342">
        <v>0</v>
      </c>
      <c r="AH342">
        <v>0</v>
      </c>
      <c r="AI342">
        <v>0</v>
      </c>
      <c r="AJ342">
        <v>0</v>
      </c>
      <c r="AK342">
        <v>0</v>
      </c>
      <c r="AL342">
        <v>0</v>
      </c>
      <c r="AM342">
        <v>0</v>
      </c>
      <c r="AN342">
        <v>7.1794871789999997</v>
      </c>
      <c r="AO342">
        <v>0</v>
      </c>
      <c r="AP342">
        <v>0</v>
      </c>
      <c r="AQ342">
        <v>0</v>
      </c>
      <c r="AR342">
        <v>0</v>
      </c>
      <c r="AS342">
        <v>0</v>
      </c>
      <c r="AT342">
        <v>0</v>
      </c>
      <c r="AU342">
        <v>0</v>
      </c>
      <c r="AV342">
        <v>0</v>
      </c>
      <c r="AW342">
        <v>0</v>
      </c>
      <c r="AX342">
        <v>0</v>
      </c>
      <c r="AY342">
        <v>0</v>
      </c>
      <c r="AZ342">
        <v>0</v>
      </c>
      <c r="BA342">
        <v>0</v>
      </c>
      <c r="BB342">
        <v>0</v>
      </c>
      <c r="BC342">
        <v>0</v>
      </c>
      <c r="BD342">
        <v>0.1</v>
      </c>
      <c r="BE342">
        <v>0</v>
      </c>
      <c r="BF342">
        <v>0</v>
      </c>
      <c r="BG342">
        <v>0</v>
      </c>
      <c r="BH342">
        <v>0</v>
      </c>
      <c r="BI342">
        <v>0</v>
      </c>
      <c r="BJ342">
        <v>0</v>
      </c>
      <c r="BK342">
        <v>0</v>
      </c>
      <c r="BL342">
        <v>0</v>
      </c>
      <c r="BM342">
        <v>0</v>
      </c>
      <c r="BN342">
        <v>0</v>
      </c>
      <c r="BO342">
        <v>0</v>
      </c>
      <c r="BP342">
        <v>0</v>
      </c>
      <c r="BQ342">
        <v>0</v>
      </c>
      <c r="BR342">
        <v>1.4999999999999999E-2</v>
      </c>
      <c r="BS342">
        <v>0</v>
      </c>
      <c r="BT342">
        <v>0</v>
      </c>
      <c r="BU342">
        <v>0</v>
      </c>
      <c r="BV342">
        <v>0</v>
      </c>
      <c r="BW342">
        <v>0</v>
      </c>
      <c r="BX342">
        <v>81.599999999999994</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1</v>
      </c>
      <c r="FS342">
        <v>0</v>
      </c>
      <c r="FT342">
        <v>0</v>
      </c>
      <c r="FU342">
        <v>0</v>
      </c>
      <c r="FV342">
        <v>0</v>
      </c>
      <c r="FW342">
        <v>0</v>
      </c>
      <c r="FX342">
        <v>0</v>
      </c>
      <c r="FY342">
        <v>3.5897435899999999</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0.3500484935</v>
      </c>
      <c r="GV342">
        <v>0</v>
      </c>
      <c r="GW342">
        <v>0</v>
      </c>
      <c r="GX342">
        <v>0</v>
      </c>
      <c r="GY342">
        <v>0</v>
      </c>
      <c r="GZ342">
        <v>0</v>
      </c>
      <c r="HA342">
        <v>0</v>
      </c>
      <c r="HB342">
        <v>0</v>
      </c>
      <c r="HC342">
        <v>0</v>
      </c>
      <c r="HD342">
        <v>0</v>
      </c>
      <c r="HE342">
        <v>0</v>
      </c>
      <c r="HF342">
        <v>0</v>
      </c>
      <c r="HG342">
        <v>0</v>
      </c>
      <c r="HH342">
        <v>0</v>
      </c>
      <c r="HI342">
        <v>1.4999999999999999E-2</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1</v>
      </c>
      <c r="LJ342">
        <v>1</v>
      </c>
      <c r="LK342">
        <v>0</v>
      </c>
      <c r="LL342">
        <v>0</v>
      </c>
      <c r="LM342">
        <v>1</v>
      </c>
      <c r="LN342">
        <v>0.95</v>
      </c>
      <c r="LO342">
        <v>0</v>
      </c>
      <c r="LP342">
        <v>1</v>
      </c>
      <c r="LQ342">
        <v>0.78</v>
      </c>
      <c r="LR342">
        <v>0</v>
      </c>
      <c r="LS342">
        <v>0.14342944320000001</v>
      </c>
      <c r="LT342">
        <v>0</v>
      </c>
    </row>
    <row r="343" spans="1:332">
      <c r="A343" t="str">
        <v>CDM AMS II G</v>
      </c>
      <c r="B343" t="str">
        <v>AMS-II.G. Version 8</v>
      </c>
      <c r="C343">
        <v>10415</v>
      </c>
      <c r="D343" t="str">
        <v>PoA 10415-CPA1</v>
      </c>
      <c r="E343" t="str">
        <v>MP2</v>
      </c>
      <c r="F343" t="str">
        <v>domestic</v>
      </c>
      <c r="G343">
        <v>205369</v>
      </c>
      <c r="H343" t="str">
        <v>firewood</v>
      </c>
      <c r="I343">
        <v>205369</v>
      </c>
      <c r="J343">
        <v>7.0389390160278016E-3</v>
      </c>
      <c r="K343">
        <v>0</v>
      </c>
      <c r="L343" t="str">
        <v>cdm_imp_firewood</v>
      </c>
      <c r="M343">
        <v>1</v>
      </c>
      <c r="N343" t="str">
        <v>Asia</v>
      </c>
      <c r="O343" t="str">
        <v>Myanmar</v>
      </c>
      <c r="P343" t="str">
        <v>Myanmar tot</v>
      </c>
      <c r="Q343">
        <v>4.2</v>
      </c>
      <c r="R343">
        <v>0.88319999999999999</v>
      </c>
      <c r="S343">
        <v>0</v>
      </c>
      <c r="T343">
        <v>0.3</v>
      </c>
      <c r="U343">
        <v>175015</v>
      </c>
      <c r="V343">
        <v>0</v>
      </c>
      <c r="W343">
        <v>166.70645390000001</v>
      </c>
      <c r="X343">
        <v>0</v>
      </c>
      <c r="Y343">
        <v>29176130.029308502</v>
      </c>
      <c r="Z343">
        <v>1</v>
      </c>
      <c r="AA343">
        <v>0</v>
      </c>
      <c r="AB343">
        <v>0</v>
      </c>
      <c r="AC343">
        <v>0</v>
      </c>
      <c r="AD343">
        <v>0</v>
      </c>
      <c r="AE343">
        <v>0</v>
      </c>
      <c r="AF343">
        <v>0</v>
      </c>
      <c r="AG343">
        <v>0</v>
      </c>
      <c r="AH343">
        <v>0</v>
      </c>
      <c r="AI343">
        <v>0</v>
      </c>
      <c r="AJ343">
        <v>0</v>
      </c>
      <c r="AK343">
        <v>0</v>
      </c>
      <c r="AL343">
        <v>0</v>
      </c>
      <c r="AM343">
        <v>0</v>
      </c>
      <c r="AN343">
        <v>7.1794871789999997</v>
      </c>
      <c r="AO343">
        <v>0</v>
      </c>
      <c r="AP343">
        <v>0</v>
      </c>
      <c r="AQ343">
        <v>0</v>
      </c>
      <c r="AR343">
        <v>0</v>
      </c>
      <c r="AS343">
        <v>0</v>
      </c>
      <c r="AT343">
        <v>0</v>
      </c>
      <c r="AU343">
        <v>0</v>
      </c>
      <c r="AV343">
        <v>0</v>
      </c>
      <c r="AW343">
        <v>0</v>
      </c>
      <c r="AX343">
        <v>0</v>
      </c>
      <c r="AY343">
        <v>0</v>
      </c>
      <c r="AZ343">
        <v>0</v>
      </c>
      <c r="BA343">
        <v>0</v>
      </c>
      <c r="BB343">
        <v>0</v>
      </c>
      <c r="BC343">
        <v>0</v>
      </c>
      <c r="BD343">
        <v>0.1</v>
      </c>
      <c r="BE343">
        <v>0</v>
      </c>
      <c r="BF343">
        <v>0</v>
      </c>
      <c r="BG343">
        <v>0</v>
      </c>
      <c r="BH343">
        <v>0</v>
      </c>
      <c r="BI343">
        <v>0</v>
      </c>
      <c r="BJ343">
        <v>0</v>
      </c>
      <c r="BK343">
        <v>0</v>
      </c>
      <c r="BL343">
        <v>0</v>
      </c>
      <c r="BM343">
        <v>0</v>
      </c>
      <c r="BN343">
        <v>0</v>
      </c>
      <c r="BO343">
        <v>0</v>
      </c>
      <c r="BP343">
        <v>0</v>
      </c>
      <c r="BQ343">
        <v>0</v>
      </c>
      <c r="BR343">
        <v>1.4999999999999999E-2</v>
      </c>
      <c r="BS343">
        <v>0</v>
      </c>
      <c r="BT343">
        <v>0</v>
      </c>
      <c r="BU343">
        <v>0</v>
      </c>
      <c r="BV343">
        <v>0</v>
      </c>
      <c r="BW343">
        <v>0</v>
      </c>
      <c r="BX343">
        <v>81.599999999999994</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1</v>
      </c>
      <c r="FS343">
        <v>0</v>
      </c>
      <c r="FT343">
        <v>0</v>
      </c>
      <c r="FU343">
        <v>0</v>
      </c>
      <c r="FV343">
        <v>0</v>
      </c>
      <c r="FW343">
        <v>0</v>
      </c>
      <c r="FX343">
        <v>0</v>
      </c>
      <c r="FY343">
        <v>3.5897435899999999</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0.3843257249</v>
      </c>
      <c r="GV343">
        <v>0</v>
      </c>
      <c r="GW343">
        <v>0</v>
      </c>
      <c r="GX343">
        <v>0</v>
      </c>
      <c r="GY343">
        <v>0</v>
      </c>
      <c r="GZ343">
        <v>0</v>
      </c>
      <c r="HA343">
        <v>0</v>
      </c>
      <c r="HB343">
        <v>0</v>
      </c>
      <c r="HC343">
        <v>0</v>
      </c>
      <c r="HD343">
        <v>0</v>
      </c>
      <c r="HE343">
        <v>0</v>
      </c>
      <c r="HF343">
        <v>0</v>
      </c>
      <c r="HG343">
        <v>0</v>
      </c>
      <c r="HH343">
        <v>0</v>
      </c>
      <c r="HI343">
        <v>1.4999999999999999E-2</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0.93920000000000003</v>
      </c>
      <c r="LJ343">
        <v>1</v>
      </c>
      <c r="LK343">
        <v>0</v>
      </c>
      <c r="LL343">
        <v>0</v>
      </c>
      <c r="LM343">
        <v>1</v>
      </c>
      <c r="LN343">
        <v>0.95</v>
      </c>
      <c r="LO343">
        <v>0</v>
      </c>
      <c r="LP343">
        <v>1</v>
      </c>
      <c r="LQ343">
        <v>0.78</v>
      </c>
      <c r="LR343">
        <v>0</v>
      </c>
      <c r="LS343">
        <v>0.15600000000000003</v>
      </c>
      <c r="LT343">
        <v>0</v>
      </c>
    </row>
    <row r="344" spans="1:332">
      <c r="A344" t="str">
        <v>CDM AMS II G</v>
      </c>
      <c r="B344" t="str">
        <v>AMS-II.G. Version 8</v>
      </c>
      <c r="C344">
        <v>10415</v>
      </c>
      <c r="D344" t="str">
        <v>PoA 10415-CPA1</v>
      </c>
      <c r="E344" t="str">
        <v>MP3</v>
      </c>
      <c r="F344" t="str">
        <v>domestic</v>
      </c>
      <c r="G344">
        <v>329046</v>
      </c>
      <c r="H344" t="str">
        <v>firewood</v>
      </c>
      <c r="I344">
        <v>329046</v>
      </c>
      <c r="J344">
        <v>2.3953871633892967</v>
      </c>
      <c r="K344">
        <v>0</v>
      </c>
      <c r="L344" t="str">
        <v>cdm_imp_firewood</v>
      </c>
      <c r="M344">
        <v>1</v>
      </c>
      <c r="N344" t="str">
        <v>Asia</v>
      </c>
      <c r="O344" t="str">
        <v>Myanmar</v>
      </c>
      <c r="P344" t="str">
        <v>Myanmar tot</v>
      </c>
      <c r="Q344">
        <v>4.2</v>
      </c>
      <c r="R344">
        <v>0.88319999999999999</v>
      </c>
      <c r="S344">
        <v>0</v>
      </c>
      <c r="T344">
        <v>0.3</v>
      </c>
      <c r="U344">
        <v>176545</v>
      </c>
      <c r="V344">
        <v>0</v>
      </c>
      <c r="W344">
        <v>0.77808219178082194</v>
      </c>
      <c r="X344">
        <v>0</v>
      </c>
      <c r="Y344">
        <v>137366.5205479452</v>
      </c>
      <c r="Z344">
        <v>1</v>
      </c>
      <c r="AA344">
        <v>0</v>
      </c>
      <c r="AB344">
        <v>0</v>
      </c>
      <c r="AC344">
        <v>0</v>
      </c>
      <c r="AD344">
        <v>0</v>
      </c>
      <c r="AE344">
        <v>0</v>
      </c>
      <c r="AF344">
        <v>0</v>
      </c>
      <c r="AG344">
        <v>0</v>
      </c>
      <c r="AH344">
        <v>0</v>
      </c>
      <c r="AI344">
        <v>0</v>
      </c>
      <c r="AJ344">
        <v>0</v>
      </c>
      <c r="AK344">
        <v>0</v>
      </c>
      <c r="AL344">
        <v>0</v>
      </c>
      <c r="AM344">
        <v>0</v>
      </c>
      <c r="AN344">
        <v>7.1794871789999997</v>
      </c>
      <c r="AO344">
        <v>0</v>
      </c>
      <c r="AP344">
        <v>0</v>
      </c>
      <c r="AQ344">
        <v>0</v>
      </c>
      <c r="AR344">
        <v>0</v>
      </c>
      <c r="AS344">
        <v>0</v>
      </c>
      <c r="AT344">
        <v>0</v>
      </c>
      <c r="AU344">
        <v>0</v>
      </c>
      <c r="AV344">
        <v>0</v>
      </c>
      <c r="AW344">
        <v>0</v>
      </c>
      <c r="AX344">
        <v>0</v>
      </c>
      <c r="AY344">
        <v>0</v>
      </c>
      <c r="AZ344">
        <v>0</v>
      </c>
      <c r="BA344">
        <v>0</v>
      </c>
      <c r="BB344">
        <v>0</v>
      </c>
      <c r="BC344">
        <v>0</v>
      </c>
      <c r="BD344">
        <v>0.1</v>
      </c>
      <c r="BE344">
        <v>0</v>
      </c>
      <c r="BF344">
        <v>0</v>
      </c>
      <c r="BG344">
        <v>0</v>
      </c>
      <c r="BH344">
        <v>0</v>
      </c>
      <c r="BI344">
        <v>0</v>
      </c>
      <c r="BJ344">
        <v>0</v>
      </c>
      <c r="BK344">
        <v>0</v>
      </c>
      <c r="BL344">
        <v>0</v>
      </c>
      <c r="BM344">
        <v>0</v>
      </c>
      <c r="BN344">
        <v>0</v>
      </c>
      <c r="BO344">
        <v>0</v>
      </c>
      <c r="BP344">
        <v>0</v>
      </c>
      <c r="BQ344">
        <v>0</v>
      </c>
      <c r="BR344">
        <v>1.4999999999999999E-2</v>
      </c>
      <c r="BS344">
        <v>0</v>
      </c>
      <c r="BT344">
        <v>0</v>
      </c>
      <c r="BU344">
        <v>0</v>
      </c>
      <c r="BV344">
        <v>0</v>
      </c>
      <c r="BW344">
        <v>0</v>
      </c>
      <c r="BX344">
        <v>81.599999999999994</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3.5897435899999999</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0.35294162959999997</v>
      </c>
      <c r="GV344">
        <v>0</v>
      </c>
      <c r="GW344">
        <v>0</v>
      </c>
      <c r="GX344">
        <v>0</v>
      </c>
      <c r="GY344">
        <v>0</v>
      </c>
      <c r="GZ344">
        <v>0</v>
      </c>
      <c r="HA344">
        <v>0</v>
      </c>
      <c r="HB344">
        <v>0</v>
      </c>
      <c r="HC344">
        <v>0</v>
      </c>
      <c r="HD344">
        <v>0</v>
      </c>
      <c r="HE344">
        <v>0</v>
      </c>
      <c r="HF344">
        <v>0</v>
      </c>
      <c r="HG344">
        <v>0</v>
      </c>
      <c r="HH344">
        <v>0</v>
      </c>
      <c r="HI344">
        <v>1.4999999999999999E-2</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0.93920000000000003</v>
      </c>
      <c r="LJ344">
        <v>1</v>
      </c>
      <c r="LK344">
        <v>0</v>
      </c>
      <c r="LL344">
        <v>0</v>
      </c>
      <c r="LM344">
        <v>1</v>
      </c>
      <c r="LN344">
        <v>0.95</v>
      </c>
      <c r="LO344">
        <v>0</v>
      </c>
      <c r="LP344">
        <v>1</v>
      </c>
      <c r="LQ344">
        <v>0.78</v>
      </c>
      <c r="LR344">
        <v>0</v>
      </c>
      <c r="LS344">
        <v>0.15600000000000003</v>
      </c>
      <c r="LT344">
        <v>0</v>
      </c>
    </row>
    <row r="345" spans="1:332">
      <c r="A345" t="str">
        <v>CDM AMS II G</v>
      </c>
      <c r="B345" t="str">
        <v>AMS-II.G. Version 8</v>
      </c>
      <c r="C345">
        <v>10415</v>
      </c>
      <c r="D345" t="str">
        <v>PoA 10415-CPA1</v>
      </c>
      <c r="E345" t="str">
        <v>MP4</v>
      </c>
      <c r="F345" t="str">
        <v>domestic</v>
      </c>
      <c r="G345">
        <v>212173</v>
      </c>
      <c r="H345" t="str">
        <v>firewood</v>
      </c>
      <c r="I345">
        <v>212173</v>
      </c>
      <c r="J345">
        <v>2.2846850012272606</v>
      </c>
      <c r="K345">
        <v>0</v>
      </c>
      <c r="L345" t="str">
        <v>cdm_imp_firewood</v>
      </c>
      <c r="M345">
        <v>1</v>
      </c>
      <c r="N345" t="str">
        <v>Asia</v>
      </c>
      <c r="O345" t="str">
        <v>Myanmar</v>
      </c>
      <c r="P345" t="str">
        <v>Myanmar tot</v>
      </c>
      <c r="Q345">
        <v>4.2</v>
      </c>
      <c r="R345">
        <v>0.88319999999999999</v>
      </c>
      <c r="S345">
        <v>0</v>
      </c>
      <c r="T345">
        <v>0.3</v>
      </c>
      <c r="U345">
        <v>176545</v>
      </c>
      <c r="V345">
        <v>0</v>
      </c>
      <c r="W345">
        <v>0.52602739726027392</v>
      </c>
      <c r="X345">
        <v>0</v>
      </c>
      <c r="Y345">
        <v>92867.506849315061</v>
      </c>
      <c r="Z345">
        <v>1</v>
      </c>
      <c r="AA345">
        <v>0</v>
      </c>
      <c r="AB345">
        <v>0</v>
      </c>
      <c r="AC345">
        <v>0</v>
      </c>
      <c r="AD345">
        <v>0</v>
      </c>
      <c r="AE345">
        <v>0</v>
      </c>
      <c r="AF345">
        <v>0</v>
      </c>
      <c r="AG345">
        <v>0</v>
      </c>
      <c r="AH345">
        <v>0</v>
      </c>
      <c r="AI345">
        <v>0</v>
      </c>
      <c r="AJ345">
        <v>0</v>
      </c>
      <c r="AK345">
        <v>0</v>
      </c>
      <c r="AL345">
        <v>0</v>
      </c>
      <c r="AM345">
        <v>0</v>
      </c>
      <c r="AN345">
        <v>7.1794871789999997</v>
      </c>
      <c r="AO345">
        <v>0</v>
      </c>
      <c r="AP345">
        <v>0</v>
      </c>
      <c r="AQ345">
        <v>0</v>
      </c>
      <c r="AR345">
        <v>0</v>
      </c>
      <c r="AS345">
        <v>0</v>
      </c>
      <c r="AT345">
        <v>0</v>
      </c>
      <c r="AU345">
        <v>0</v>
      </c>
      <c r="AV345">
        <v>0</v>
      </c>
      <c r="AW345">
        <v>0</v>
      </c>
      <c r="AX345">
        <v>0</v>
      </c>
      <c r="AY345">
        <v>0</v>
      </c>
      <c r="AZ345">
        <v>0</v>
      </c>
      <c r="BA345">
        <v>0</v>
      </c>
      <c r="BB345">
        <v>0</v>
      </c>
      <c r="BC345">
        <v>0</v>
      </c>
      <c r="BD345">
        <v>0.1</v>
      </c>
      <c r="BE345">
        <v>0</v>
      </c>
      <c r="BF345">
        <v>0</v>
      </c>
      <c r="BG345">
        <v>0</v>
      </c>
      <c r="BH345">
        <v>0</v>
      </c>
      <c r="BI345">
        <v>0</v>
      </c>
      <c r="BJ345">
        <v>0</v>
      </c>
      <c r="BK345">
        <v>0</v>
      </c>
      <c r="BL345">
        <v>0</v>
      </c>
      <c r="BM345">
        <v>0</v>
      </c>
      <c r="BN345">
        <v>0</v>
      </c>
      <c r="BO345">
        <v>0</v>
      </c>
      <c r="BP345">
        <v>0</v>
      </c>
      <c r="BQ345">
        <v>0</v>
      </c>
      <c r="BR345">
        <v>1.4999999999999999E-2</v>
      </c>
      <c r="BS345">
        <v>0</v>
      </c>
      <c r="BT345">
        <v>0</v>
      </c>
      <c r="BU345">
        <v>0</v>
      </c>
      <c r="BV345">
        <v>0</v>
      </c>
      <c r="BW345">
        <v>0</v>
      </c>
      <c r="BX345">
        <v>81.599999999999994</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1</v>
      </c>
      <c r="FS345">
        <v>0</v>
      </c>
      <c r="FT345">
        <v>0</v>
      </c>
      <c r="FU345">
        <v>0</v>
      </c>
      <c r="FV345">
        <v>0</v>
      </c>
      <c r="FW345">
        <v>0</v>
      </c>
      <c r="FX345">
        <v>0</v>
      </c>
      <c r="FY345">
        <v>3.5897435899999999</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0.33821991559999998</v>
      </c>
      <c r="GV345">
        <v>0</v>
      </c>
      <c r="GW345">
        <v>0</v>
      </c>
      <c r="GX345">
        <v>0</v>
      </c>
      <c r="GY345">
        <v>0</v>
      </c>
      <c r="GZ345">
        <v>0</v>
      </c>
      <c r="HA345">
        <v>0</v>
      </c>
      <c r="HB345">
        <v>0</v>
      </c>
      <c r="HC345">
        <v>0</v>
      </c>
      <c r="HD345">
        <v>0</v>
      </c>
      <c r="HE345">
        <v>0</v>
      </c>
      <c r="HF345">
        <v>0</v>
      </c>
      <c r="HG345">
        <v>0</v>
      </c>
      <c r="HH345">
        <v>0</v>
      </c>
      <c r="HI345">
        <v>1.4999999999999999E-2</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0.89737162999999998</v>
      </c>
      <c r="LJ345">
        <v>1</v>
      </c>
      <c r="LK345">
        <v>0</v>
      </c>
      <c r="LL345">
        <v>0</v>
      </c>
      <c r="LM345">
        <v>1</v>
      </c>
      <c r="LN345">
        <v>0.95</v>
      </c>
      <c r="LO345">
        <v>0</v>
      </c>
      <c r="LP345">
        <v>1</v>
      </c>
      <c r="LQ345">
        <v>0.78</v>
      </c>
      <c r="LR345">
        <v>0</v>
      </c>
      <c r="LS345">
        <v>0.15600000000000003</v>
      </c>
      <c r="LT345">
        <v>0</v>
      </c>
    </row>
    <row r="346" spans="1:332">
      <c r="A346" t="str">
        <v>CDM AMS II G</v>
      </c>
      <c r="B346" t="str">
        <v>AMS-II.G. Version 4</v>
      </c>
      <c r="C346">
        <v>9265</v>
      </c>
      <c r="D346" t="str">
        <v>PoA 9265-CPA2</v>
      </c>
      <c r="E346" t="str">
        <v>MP1</v>
      </c>
      <c r="F346" t="str">
        <v>domestic</v>
      </c>
      <c r="G346">
        <v>1361</v>
      </c>
      <c r="H346" t="str">
        <v>firewood</v>
      </c>
      <c r="I346">
        <v>1361</v>
      </c>
      <c r="J346">
        <v>6.6975380048520288E-3</v>
      </c>
      <c r="K346">
        <v>0</v>
      </c>
      <c r="L346" t="str">
        <v>cdm_imp_firewood</v>
      </c>
      <c r="M346">
        <v>1</v>
      </c>
      <c r="N346" t="str">
        <v>Sub-Saharan Africa</v>
      </c>
      <c r="O346" t="str">
        <v>Kenya</v>
      </c>
      <c r="P346" t="str">
        <v>Kenya tot</v>
      </c>
      <c r="Q346">
        <v>3.8</v>
      </c>
      <c r="R346">
        <v>0.91400000000000003</v>
      </c>
      <c r="S346">
        <v>0</v>
      </c>
      <c r="T346">
        <v>0.3</v>
      </c>
      <c r="U346">
        <v>5131</v>
      </c>
      <c r="V346">
        <v>0</v>
      </c>
      <c r="W346">
        <v>39.6041707145</v>
      </c>
      <c r="X346">
        <v>0</v>
      </c>
      <c r="Y346">
        <v>203208.99993609951</v>
      </c>
      <c r="Z346">
        <v>1</v>
      </c>
      <c r="AA346">
        <v>1</v>
      </c>
      <c r="AB346">
        <v>0</v>
      </c>
      <c r="AC346">
        <v>0</v>
      </c>
      <c r="AD346">
        <v>0</v>
      </c>
      <c r="AE346">
        <v>0</v>
      </c>
      <c r="AF346">
        <v>0</v>
      </c>
      <c r="AG346">
        <v>0</v>
      </c>
      <c r="AH346">
        <v>0</v>
      </c>
      <c r="AI346">
        <v>0</v>
      </c>
      <c r="AJ346">
        <v>0</v>
      </c>
      <c r="AK346">
        <v>0</v>
      </c>
      <c r="AL346">
        <v>0</v>
      </c>
      <c r="AM346">
        <v>0</v>
      </c>
      <c r="AN346">
        <v>5.2435873305850231</v>
      </c>
      <c r="AO346">
        <v>0.39728890121098948</v>
      </c>
      <c r="AP346">
        <v>0</v>
      </c>
      <c r="AQ346">
        <v>0</v>
      </c>
      <c r="AR346">
        <v>0</v>
      </c>
      <c r="AS346">
        <v>0</v>
      </c>
      <c r="AT346">
        <v>0</v>
      </c>
      <c r="AU346">
        <v>0</v>
      </c>
      <c r="AV346">
        <v>0</v>
      </c>
      <c r="AW346">
        <v>0</v>
      </c>
      <c r="AX346">
        <v>0</v>
      </c>
      <c r="AY346">
        <v>0</v>
      </c>
      <c r="AZ346">
        <v>0</v>
      </c>
      <c r="BA346">
        <v>0</v>
      </c>
      <c r="BB346">
        <v>0</v>
      </c>
      <c r="BC346">
        <v>0</v>
      </c>
      <c r="BD346">
        <v>0.104</v>
      </c>
      <c r="BE346">
        <v>0.104</v>
      </c>
      <c r="BF346">
        <v>0</v>
      </c>
      <c r="BG346">
        <v>0</v>
      </c>
      <c r="BH346">
        <v>0</v>
      </c>
      <c r="BI346">
        <v>0</v>
      </c>
      <c r="BJ346">
        <v>0</v>
      </c>
      <c r="BK346">
        <v>0</v>
      </c>
      <c r="BL346">
        <v>0</v>
      </c>
      <c r="BM346">
        <v>0</v>
      </c>
      <c r="BN346">
        <v>0</v>
      </c>
      <c r="BO346">
        <v>0</v>
      </c>
      <c r="BP346">
        <v>0</v>
      </c>
      <c r="BQ346">
        <v>0</v>
      </c>
      <c r="BR346">
        <v>1.5599999999999999E-2</v>
      </c>
      <c r="BS346">
        <v>1.5599999999999999E-2</v>
      </c>
      <c r="BT346">
        <v>0</v>
      </c>
      <c r="BU346">
        <v>0</v>
      </c>
      <c r="BV346">
        <v>0</v>
      </c>
      <c r="BW346">
        <v>0</v>
      </c>
      <c r="BX346">
        <v>81.599999999999994</v>
      </c>
      <c r="BY346">
        <v>81.599999999999994</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1</v>
      </c>
      <c r="FS346">
        <v>0</v>
      </c>
      <c r="FT346">
        <v>0</v>
      </c>
      <c r="FU346">
        <v>0</v>
      </c>
      <c r="FV346">
        <v>0</v>
      </c>
      <c r="FW346">
        <v>0</v>
      </c>
      <c r="FX346">
        <v>0</v>
      </c>
      <c r="FY346">
        <v>3.2478632478632474</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0.41949999999999998</v>
      </c>
      <c r="GV346">
        <v>0.41949999999999998</v>
      </c>
      <c r="GW346">
        <v>0</v>
      </c>
      <c r="GX346">
        <v>0</v>
      </c>
      <c r="GY346">
        <v>0</v>
      </c>
      <c r="GZ346">
        <v>0</v>
      </c>
      <c r="HA346">
        <v>0</v>
      </c>
      <c r="HB346">
        <v>0</v>
      </c>
      <c r="HC346">
        <v>0</v>
      </c>
      <c r="HD346">
        <v>0</v>
      </c>
      <c r="HE346">
        <v>0</v>
      </c>
      <c r="HF346">
        <v>0</v>
      </c>
      <c r="HG346">
        <v>0</v>
      </c>
      <c r="HH346">
        <v>0</v>
      </c>
      <c r="HI346">
        <v>1.5599999999999999E-2</v>
      </c>
      <c r="HJ346">
        <v>1.5599999999999999E-2</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0.80469999999999997</v>
      </c>
      <c r="LK346">
        <v>0</v>
      </c>
      <c r="LL346">
        <v>0</v>
      </c>
      <c r="LM346">
        <v>1</v>
      </c>
      <c r="LN346">
        <v>0.95</v>
      </c>
      <c r="LO346">
        <v>0</v>
      </c>
      <c r="LP346">
        <v>1</v>
      </c>
      <c r="LQ346">
        <v>0.78</v>
      </c>
      <c r="LR346">
        <v>0</v>
      </c>
      <c r="LS346">
        <v>0</v>
      </c>
      <c r="LT346">
        <v>0</v>
      </c>
    </row>
    <row r="347" spans="1:332">
      <c r="A347" t="str">
        <v>CDM AMS II G</v>
      </c>
      <c r="B347" t="str">
        <v>AMS-II.G. Version 4</v>
      </c>
      <c r="C347">
        <v>9265</v>
      </c>
      <c r="D347" t="str">
        <v>PoA 9265-CPA3</v>
      </c>
      <c r="E347" t="str">
        <v>MP1</v>
      </c>
      <c r="F347" t="str">
        <v>domestic</v>
      </c>
      <c r="G347">
        <v>1349</v>
      </c>
      <c r="H347" t="str">
        <v>firewood</v>
      </c>
      <c r="I347">
        <v>1349</v>
      </c>
      <c r="J347">
        <v>6.6948223060673091E-3</v>
      </c>
      <c r="K347">
        <v>0</v>
      </c>
      <c r="L347" t="str">
        <v>cdm_imp_firewood</v>
      </c>
      <c r="M347">
        <v>1</v>
      </c>
      <c r="N347" t="str">
        <v>Sub-Saharan Africa</v>
      </c>
      <c r="O347" t="str">
        <v>Kenya</v>
      </c>
      <c r="P347" t="str">
        <v>Kenya tot</v>
      </c>
      <c r="Q347">
        <v>3.8</v>
      </c>
      <c r="R347">
        <v>0.91400000000000003</v>
      </c>
      <c r="S347">
        <v>0</v>
      </c>
      <c r="T347">
        <v>0.3</v>
      </c>
      <c r="U347">
        <v>5241</v>
      </c>
      <c r="V347">
        <v>0</v>
      </c>
      <c r="W347">
        <v>38.446670487000006</v>
      </c>
      <c r="X347">
        <v>0</v>
      </c>
      <c r="Y347">
        <v>201499.00002236702</v>
      </c>
      <c r="Z347">
        <v>1</v>
      </c>
      <c r="AA347">
        <v>1</v>
      </c>
      <c r="AB347">
        <v>0</v>
      </c>
      <c r="AC347">
        <v>0</v>
      </c>
      <c r="AD347">
        <v>0</v>
      </c>
      <c r="AE347">
        <v>0</v>
      </c>
      <c r="AF347">
        <v>0</v>
      </c>
      <c r="AG347">
        <v>0</v>
      </c>
      <c r="AH347">
        <v>0</v>
      </c>
      <c r="AI347">
        <v>0</v>
      </c>
      <c r="AJ347">
        <v>0</v>
      </c>
      <c r="AK347">
        <v>0</v>
      </c>
      <c r="AL347">
        <v>0</v>
      </c>
      <c r="AM347">
        <v>0</v>
      </c>
      <c r="AN347">
        <v>5.2435873305850231</v>
      </c>
      <c r="AO347">
        <v>0.39728890121098948</v>
      </c>
      <c r="AP347">
        <v>0</v>
      </c>
      <c r="AQ347">
        <v>0</v>
      </c>
      <c r="AR347">
        <v>0</v>
      </c>
      <c r="AS347">
        <v>0</v>
      </c>
      <c r="AT347">
        <v>0</v>
      </c>
      <c r="AU347">
        <v>0</v>
      </c>
      <c r="AV347">
        <v>0</v>
      </c>
      <c r="AW347">
        <v>0</v>
      </c>
      <c r="AX347">
        <v>0</v>
      </c>
      <c r="AY347">
        <v>0</v>
      </c>
      <c r="AZ347">
        <v>0</v>
      </c>
      <c r="BA347">
        <v>0</v>
      </c>
      <c r="BB347">
        <v>0</v>
      </c>
      <c r="BC347">
        <v>0</v>
      </c>
      <c r="BD347">
        <v>0.104</v>
      </c>
      <c r="BE347">
        <v>0.104</v>
      </c>
      <c r="BF347">
        <v>0</v>
      </c>
      <c r="BG347">
        <v>0</v>
      </c>
      <c r="BH347">
        <v>0</v>
      </c>
      <c r="BI347">
        <v>0</v>
      </c>
      <c r="BJ347">
        <v>0</v>
      </c>
      <c r="BK347">
        <v>0</v>
      </c>
      <c r="BL347">
        <v>0</v>
      </c>
      <c r="BM347">
        <v>0</v>
      </c>
      <c r="BN347">
        <v>0</v>
      </c>
      <c r="BO347">
        <v>0</v>
      </c>
      <c r="BP347">
        <v>0</v>
      </c>
      <c r="BQ347">
        <v>0</v>
      </c>
      <c r="BR347">
        <v>1.5599999999999999E-2</v>
      </c>
      <c r="BS347">
        <v>1.5599999999999999E-2</v>
      </c>
      <c r="BT347">
        <v>0</v>
      </c>
      <c r="BU347">
        <v>0</v>
      </c>
      <c r="BV347">
        <v>0</v>
      </c>
      <c r="BW347">
        <v>0</v>
      </c>
      <c r="BX347">
        <v>81.599999999999994</v>
      </c>
      <c r="BY347">
        <v>81.599999999999994</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0</v>
      </c>
      <c r="FU347">
        <v>0</v>
      </c>
      <c r="FV347">
        <v>0</v>
      </c>
      <c r="FW347">
        <v>0</v>
      </c>
      <c r="FX347">
        <v>0</v>
      </c>
      <c r="FY347">
        <v>3.2478632478632474</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0.41949999999999998</v>
      </c>
      <c r="GV347">
        <v>0.41949999999999998</v>
      </c>
      <c r="GW347">
        <v>0</v>
      </c>
      <c r="GX347">
        <v>0</v>
      </c>
      <c r="GY347">
        <v>0</v>
      </c>
      <c r="GZ347">
        <v>0</v>
      </c>
      <c r="HA347">
        <v>0</v>
      </c>
      <c r="HB347">
        <v>0</v>
      </c>
      <c r="HC347">
        <v>0</v>
      </c>
      <c r="HD347">
        <v>0</v>
      </c>
      <c r="HE347">
        <v>0</v>
      </c>
      <c r="HF347">
        <v>0</v>
      </c>
      <c r="HG347">
        <v>0</v>
      </c>
      <c r="HH347">
        <v>0</v>
      </c>
      <c r="HI347">
        <v>1.5599999999999999E-2</v>
      </c>
      <c r="HJ347">
        <v>1.5599999999999999E-2</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1</v>
      </c>
      <c r="LJ347">
        <v>0.80469999999999997</v>
      </c>
      <c r="LK347">
        <v>0</v>
      </c>
      <c r="LL347">
        <v>0</v>
      </c>
      <c r="LM347">
        <v>1</v>
      </c>
      <c r="LN347">
        <v>0.95</v>
      </c>
      <c r="LO347">
        <v>0</v>
      </c>
      <c r="LP347">
        <v>1</v>
      </c>
      <c r="LQ347">
        <v>0.78</v>
      </c>
      <c r="LR347">
        <v>0</v>
      </c>
      <c r="LS347">
        <v>0</v>
      </c>
      <c r="LT347">
        <v>0</v>
      </c>
    </row>
    <row r="348" spans="1:332">
      <c r="A348" t="str">
        <v>CDM AMS II G</v>
      </c>
      <c r="B348" t="str">
        <v>AMS-II.G. Version 4</v>
      </c>
      <c r="C348">
        <v>9265</v>
      </c>
      <c r="D348" t="str">
        <v>PoA 9265-CPA4</v>
      </c>
      <c r="E348" t="str">
        <v>MP1</v>
      </c>
      <c r="F348" t="str">
        <v>domestic</v>
      </c>
      <c r="G348">
        <v>1339</v>
      </c>
      <c r="H348" t="str">
        <v>firewood</v>
      </c>
      <c r="I348">
        <v>1339</v>
      </c>
      <c r="J348">
        <v>6.6956026029189458E-3</v>
      </c>
      <c r="K348">
        <v>0</v>
      </c>
      <c r="L348" t="str">
        <v>cdm_imp_firewood</v>
      </c>
      <c r="M348">
        <v>1</v>
      </c>
      <c r="N348" t="str">
        <v>Sub-Saharan Africa</v>
      </c>
      <c r="O348" t="str">
        <v>Kenya</v>
      </c>
      <c r="P348" t="str">
        <v>Kenya tot</v>
      </c>
      <c r="Q348">
        <v>3.8</v>
      </c>
      <c r="R348">
        <v>0.91400000000000003</v>
      </c>
      <c r="S348">
        <v>0</v>
      </c>
      <c r="T348">
        <v>0.3</v>
      </c>
      <c r="U348">
        <v>5122</v>
      </c>
      <c r="V348">
        <v>0</v>
      </c>
      <c r="W348">
        <v>39.043732924499999</v>
      </c>
      <c r="X348">
        <v>0</v>
      </c>
      <c r="Y348">
        <v>199982.00003928901</v>
      </c>
      <c r="Z348">
        <v>1</v>
      </c>
      <c r="AA348">
        <v>1</v>
      </c>
      <c r="AB348">
        <v>0</v>
      </c>
      <c r="AC348">
        <v>0</v>
      </c>
      <c r="AD348">
        <v>0</v>
      </c>
      <c r="AE348">
        <v>0</v>
      </c>
      <c r="AF348">
        <v>0</v>
      </c>
      <c r="AG348">
        <v>0</v>
      </c>
      <c r="AH348">
        <v>0</v>
      </c>
      <c r="AI348">
        <v>0</v>
      </c>
      <c r="AJ348">
        <v>0</v>
      </c>
      <c r="AK348">
        <v>0</v>
      </c>
      <c r="AL348">
        <v>0</v>
      </c>
      <c r="AM348">
        <v>0</v>
      </c>
      <c r="AN348">
        <v>5.2435873305850231</v>
      </c>
      <c r="AO348">
        <v>0.39728890121098948</v>
      </c>
      <c r="AP348">
        <v>0</v>
      </c>
      <c r="AQ348">
        <v>0</v>
      </c>
      <c r="AR348">
        <v>0</v>
      </c>
      <c r="AS348">
        <v>0</v>
      </c>
      <c r="AT348">
        <v>0</v>
      </c>
      <c r="AU348">
        <v>0</v>
      </c>
      <c r="AV348">
        <v>0</v>
      </c>
      <c r="AW348">
        <v>0</v>
      </c>
      <c r="AX348">
        <v>0</v>
      </c>
      <c r="AY348">
        <v>0</v>
      </c>
      <c r="AZ348">
        <v>0</v>
      </c>
      <c r="BA348">
        <v>0</v>
      </c>
      <c r="BB348">
        <v>0</v>
      </c>
      <c r="BC348">
        <v>0</v>
      </c>
      <c r="BD348">
        <v>0.104</v>
      </c>
      <c r="BE348">
        <v>0.104</v>
      </c>
      <c r="BF348">
        <v>0</v>
      </c>
      <c r="BG348">
        <v>0</v>
      </c>
      <c r="BH348">
        <v>0</v>
      </c>
      <c r="BI348">
        <v>0</v>
      </c>
      <c r="BJ348">
        <v>0</v>
      </c>
      <c r="BK348">
        <v>0</v>
      </c>
      <c r="BL348">
        <v>0</v>
      </c>
      <c r="BM348">
        <v>0</v>
      </c>
      <c r="BN348">
        <v>0</v>
      </c>
      <c r="BO348">
        <v>0</v>
      </c>
      <c r="BP348">
        <v>0</v>
      </c>
      <c r="BQ348">
        <v>0</v>
      </c>
      <c r="BR348">
        <v>1.5599999999999999E-2</v>
      </c>
      <c r="BS348">
        <v>1.5599999999999999E-2</v>
      </c>
      <c r="BT348">
        <v>0</v>
      </c>
      <c r="BU348">
        <v>0</v>
      </c>
      <c r="BV348">
        <v>0</v>
      </c>
      <c r="BW348">
        <v>0</v>
      </c>
      <c r="BX348">
        <v>81.599999999999994</v>
      </c>
      <c r="BY348">
        <v>81.599999999999994</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1</v>
      </c>
      <c r="FS348">
        <v>0</v>
      </c>
      <c r="FT348">
        <v>0</v>
      </c>
      <c r="FU348">
        <v>0</v>
      </c>
      <c r="FV348">
        <v>0</v>
      </c>
      <c r="FW348">
        <v>0</v>
      </c>
      <c r="FX348">
        <v>0</v>
      </c>
      <c r="FY348">
        <v>3.2478632478632474</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0.41949999999999998</v>
      </c>
      <c r="GV348">
        <v>0.41949999999999998</v>
      </c>
      <c r="GW348">
        <v>0</v>
      </c>
      <c r="GX348">
        <v>0</v>
      </c>
      <c r="GY348">
        <v>0</v>
      </c>
      <c r="GZ348">
        <v>0</v>
      </c>
      <c r="HA348">
        <v>0</v>
      </c>
      <c r="HB348">
        <v>0</v>
      </c>
      <c r="HC348">
        <v>0</v>
      </c>
      <c r="HD348">
        <v>0</v>
      </c>
      <c r="HE348">
        <v>0</v>
      </c>
      <c r="HF348">
        <v>0</v>
      </c>
      <c r="HG348">
        <v>0</v>
      </c>
      <c r="HH348">
        <v>0</v>
      </c>
      <c r="HI348">
        <v>1.5599999999999999E-2</v>
      </c>
      <c r="HJ348">
        <v>1.5599999999999999E-2</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1</v>
      </c>
      <c r="LJ348">
        <v>0.80469999999999997</v>
      </c>
      <c r="LK348">
        <v>0</v>
      </c>
      <c r="LL348">
        <v>0</v>
      </c>
      <c r="LM348">
        <v>1</v>
      </c>
      <c r="LN348">
        <v>0.95</v>
      </c>
      <c r="LO348">
        <v>0</v>
      </c>
      <c r="LP348">
        <v>1</v>
      </c>
      <c r="LQ348">
        <v>0.78</v>
      </c>
      <c r="LR348">
        <v>0</v>
      </c>
      <c r="LS348">
        <v>0</v>
      </c>
      <c r="LT348">
        <v>0</v>
      </c>
    </row>
    <row r="349" spans="1:332">
      <c r="A349" t="str">
        <v>CDM AMS II G</v>
      </c>
      <c r="B349" t="str">
        <v>AMS-II.G. Version 4</v>
      </c>
      <c r="C349">
        <v>9265</v>
      </c>
      <c r="D349" t="str">
        <v>PoA 9265-CPA5</v>
      </c>
      <c r="E349" t="str">
        <v>MP1</v>
      </c>
      <c r="F349" t="str">
        <v>domestic</v>
      </c>
      <c r="G349">
        <v>1322</v>
      </c>
      <c r="H349" t="str">
        <v>firewood</v>
      </c>
      <c r="I349">
        <v>1322</v>
      </c>
      <c r="J349">
        <v>6.6967225570674976E-3</v>
      </c>
      <c r="K349">
        <v>0</v>
      </c>
      <c r="L349" t="str">
        <v>cdm_imp_firewood</v>
      </c>
      <c r="M349">
        <v>1</v>
      </c>
      <c r="N349" t="str">
        <v>Sub-Saharan Africa</v>
      </c>
      <c r="O349" t="str">
        <v>Kenya</v>
      </c>
      <c r="P349" t="str">
        <v>Kenya tot</v>
      </c>
      <c r="Q349">
        <v>3.8</v>
      </c>
      <c r="R349">
        <v>0.91400000000000003</v>
      </c>
      <c r="S349">
        <v>0</v>
      </c>
      <c r="T349">
        <v>0.3</v>
      </c>
      <c r="U349">
        <v>5063</v>
      </c>
      <c r="V349">
        <v>0</v>
      </c>
      <c r="W349">
        <v>38.990716966500003</v>
      </c>
      <c r="X349">
        <v>0</v>
      </c>
      <c r="Y349">
        <v>197410.0000013895</v>
      </c>
      <c r="Z349">
        <v>1</v>
      </c>
      <c r="AA349">
        <v>1</v>
      </c>
      <c r="AB349">
        <v>0</v>
      </c>
      <c r="AC349">
        <v>0</v>
      </c>
      <c r="AD349">
        <v>0</v>
      </c>
      <c r="AE349">
        <v>0</v>
      </c>
      <c r="AF349">
        <v>0</v>
      </c>
      <c r="AG349">
        <v>0</v>
      </c>
      <c r="AH349">
        <v>0</v>
      </c>
      <c r="AI349">
        <v>0</v>
      </c>
      <c r="AJ349">
        <v>0</v>
      </c>
      <c r="AK349">
        <v>0</v>
      </c>
      <c r="AL349">
        <v>0</v>
      </c>
      <c r="AM349">
        <v>0</v>
      </c>
      <c r="AN349">
        <v>5.2435873305850231</v>
      </c>
      <c r="AO349">
        <v>0.39728890121098948</v>
      </c>
      <c r="AP349">
        <v>0</v>
      </c>
      <c r="AQ349">
        <v>0</v>
      </c>
      <c r="AR349">
        <v>0</v>
      </c>
      <c r="AS349">
        <v>0</v>
      </c>
      <c r="AT349">
        <v>0</v>
      </c>
      <c r="AU349">
        <v>0</v>
      </c>
      <c r="AV349">
        <v>0</v>
      </c>
      <c r="AW349">
        <v>0</v>
      </c>
      <c r="AX349">
        <v>0</v>
      </c>
      <c r="AY349">
        <v>0</v>
      </c>
      <c r="AZ349">
        <v>0</v>
      </c>
      <c r="BA349">
        <v>0</v>
      </c>
      <c r="BB349">
        <v>0</v>
      </c>
      <c r="BC349">
        <v>0</v>
      </c>
      <c r="BD349">
        <v>0.104</v>
      </c>
      <c r="BE349">
        <v>0.104</v>
      </c>
      <c r="BF349">
        <v>0</v>
      </c>
      <c r="BG349">
        <v>0</v>
      </c>
      <c r="BH349">
        <v>0</v>
      </c>
      <c r="BI349">
        <v>0</v>
      </c>
      <c r="BJ349">
        <v>0</v>
      </c>
      <c r="BK349">
        <v>0</v>
      </c>
      <c r="BL349">
        <v>0</v>
      </c>
      <c r="BM349">
        <v>0</v>
      </c>
      <c r="BN349">
        <v>0</v>
      </c>
      <c r="BO349">
        <v>0</v>
      </c>
      <c r="BP349">
        <v>0</v>
      </c>
      <c r="BQ349">
        <v>0</v>
      </c>
      <c r="BR349">
        <v>1.5599999999999999E-2</v>
      </c>
      <c r="BS349">
        <v>1.5599999999999999E-2</v>
      </c>
      <c r="BT349">
        <v>0</v>
      </c>
      <c r="BU349">
        <v>0</v>
      </c>
      <c r="BV349">
        <v>0</v>
      </c>
      <c r="BW349">
        <v>0</v>
      </c>
      <c r="BX349">
        <v>81.599999999999994</v>
      </c>
      <c r="BY349">
        <v>81.599999999999994</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1</v>
      </c>
      <c r="FS349">
        <v>0</v>
      </c>
      <c r="FT349">
        <v>0</v>
      </c>
      <c r="FU349">
        <v>0</v>
      </c>
      <c r="FV349">
        <v>0</v>
      </c>
      <c r="FW349">
        <v>0</v>
      </c>
      <c r="FX349">
        <v>0</v>
      </c>
      <c r="FY349">
        <v>3.2478632478632474</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0.41949999999999998</v>
      </c>
      <c r="GV349">
        <v>0.41949999999999998</v>
      </c>
      <c r="GW349">
        <v>0</v>
      </c>
      <c r="GX349">
        <v>0</v>
      </c>
      <c r="GY349">
        <v>0</v>
      </c>
      <c r="GZ349">
        <v>0</v>
      </c>
      <c r="HA349">
        <v>0</v>
      </c>
      <c r="HB349">
        <v>0</v>
      </c>
      <c r="HC349">
        <v>0</v>
      </c>
      <c r="HD349">
        <v>0</v>
      </c>
      <c r="HE349">
        <v>0</v>
      </c>
      <c r="HF349">
        <v>0</v>
      </c>
      <c r="HG349">
        <v>0</v>
      </c>
      <c r="HH349">
        <v>0</v>
      </c>
      <c r="HI349">
        <v>1.5599999999999999E-2</v>
      </c>
      <c r="HJ349">
        <v>1.5599999999999999E-2</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1</v>
      </c>
      <c r="LJ349">
        <v>0.80469999999999997</v>
      </c>
      <c r="LK349">
        <v>0</v>
      </c>
      <c r="LL349">
        <v>0</v>
      </c>
      <c r="LM349">
        <v>1</v>
      </c>
      <c r="LN349">
        <v>0.95</v>
      </c>
      <c r="LO349">
        <v>0</v>
      </c>
      <c r="LP349">
        <v>1</v>
      </c>
      <c r="LQ349">
        <v>0.78</v>
      </c>
      <c r="LR349">
        <v>0</v>
      </c>
      <c r="LS349">
        <v>0</v>
      </c>
      <c r="LT349">
        <v>0</v>
      </c>
    </row>
    <row r="350" spans="1:332">
      <c r="A350" t="str">
        <v>CDM AMS II G</v>
      </c>
      <c r="B350" t="str">
        <v>AMS-II.G. Version 4</v>
      </c>
      <c r="C350">
        <v>9265</v>
      </c>
      <c r="D350" t="str">
        <v>PoA 9265-CPA6</v>
      </c>
      <c r="E350" t="str">
        <v>MP1</v>
      </c>
      <c r="F350" t="str">
        <v>domestic</v>
      </c>
      <c r="G350">
        <v>1344</v>
      </c>
      <c r="H350" t="str">
        <v>firewood</v>
      </c>
      <c r="I350">
        <v>1344</v>
      </c>
      <c r="J350">
        <v>6.6990988140785907E-3</v>
      </c>
      <c r="K350">
        <v>0</v>
      </c>
      <c r="L350" t="str">
        <v>cdm_imp_firewood</v>
      </c>
      <c r="M350">
        <v>1</v>
      </c>
      <c r="N350" t="str">
        <v>Sub-Saharan Africa</v>
      </c>
      <c r="O350" t="str">
        <v>Kenya</v>
      </c>
      <c r="P350" t="str">
        <v>Kenya tot</v>
      </c>
      <c r="Q350">
        <v>3.8</v>
      </c>
      <c r="R350">
        <v>0.91400000000000003</v>
      </c>
      <c r="S350">
        <v>0</v>
      </c>
      <c r="T350">
        <v>0.3</v>
      </c>
      <c r="U350">
        <v>5170</v>
      </c>
      <c r="V350">
        <v>0</v>
      </c>
      <c r="W350">
        <v>38.805415846999999</v>
      </c>
      <c r="X350">
        <v>0</v>
      </c>
      <c r="Y350">
        <v>200623.99992899</v>
      </c>
      <c r="Z350">
        <v>1</v>
      </c>
      <c r="AA350">
        <v>1</v>
      </c>
      <c r="AB350">
        <v>0</v>
      </c>
      <c r="AC350">
        <v>0</v>
      </c>
      <c r="AD350">
        <v>0</v>
      </c>
      <c r="AE350">
        <v>0</v>
      </c>
      <c r="AF350">
        <v>0</v>
      </c>
      <c r="AG350">
        <v>0</v>
      </c>
      <c r="AH350">
        <v>0</v>
      </c>
      <c r="AI350">
        <v>0</v>
      </c>
      <c r="AJ350">
        <v>0</v>
      </c>
      <c r="AK350">
        <v>0</v>
      </c>
      <c r="AL350">
        <v>0</v>
      </c>
      <c r="AM350">
        <v>0</v>
      </c>
      <c r="AN350">
        <v>5.2435873305850231</v>
      </c>
      <c r="AO350">
        <v>0.39728890121098948</v>
      </c>
      <c r="AP350">
        <v>0</v>
      </c>
      <c r="AQ350">
        <v>0</v>
      </c>
      <c r="AR350">
        <v>0</v>
      </c>
      <c r="AS350">
        <v>0</v>
      </c>
      <c r="AT350">
        <v>0</v>
      </c>
      <c r="AU350">
        <v>0</v>
      </c>
      <c r="AV350">
        <v>0</v>
      </c>
      <c r="AW350">
        <v>0</v>
      </c>
      <c r="AX350">
        <v>0</v>
      </c>
      <c r="AY350">
        <v>0</v>
      </c>
      <c r="AZ350">
        <v>0</v>
      </c>
      <c r="BA350">
        <v>0</v>
      </c>
      <c r="BB350">
        <v>0</v>
      </c>
      <c r="BC350">
        <v>0</v>
      </c>
      <c r="BD350">
        <v>0.104</v>
      </c>
      <c r="BE350">
        <v>0.104</v>
      </c>
      <c r="BF350">
        <v>0</v>
      </c>
      <c r="BG350">
        <v>0</v>
      </c>
      <c r="BH350">
        <v>0</v>
      </c>
      <c r="BI350">
        <v>0</v>
      </c>
      <c r="BJ350">
        <v>0</v>
      </c>
      <c r="BK350">
        <v>0</v>
      </c>
      <c r="BL350">
        <v>0</v>
      </c>
      <c r="BM350">
        <v>0</v>
      </c>
      <c r="BN350">
        <v>0</v>
      </c>
      <c r="BO350">
        <v>0</v>
      </c>
      <c r="BP350">
        <v>0</v>
      </c>
      <c r="BQ350">
        <v>0</v>
      </c>
      <c r="BR350">
        <v>1.5599999999999999E-2</v>
      </c>
      <c r="BS350">
        <v>1.5599999999999999E-2</v>
      </c>
      <c r="BT350">
        <v>0</v>
      </c>
      <c r="BU350">
        <v>0</v>
      </c>
      <c r="BV350">
        <v>0</v>
      </c>
      <c r="BW350">
        <v>0</v>
      </c>
      <c r="BX350">
        <v>81.599999999999994</v>
      </c>
      <c r="BY350">
        <v>81.599999999999994</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1</v>
      </c>
      <c r="FS350">
        <v>0</v>
      </c>
      <c r="FT350">
        <v>0</v>
      </c>
      <c r="FU350">
        <v>0</v>
      </c>
      <c r="FV350">
        <v>0</v>
      </c>
      <c r="FW350">
        <v>0</v>
      </c>
      <c r="FX350">
        <v>0</v>
      </c>
      <c r="FY350">
        <v>3.2478632478632474</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0.41949999999999998</v>
      </c>
      <c r="GV350">
        <v>0.41949999999999998</v>
      </c>
      <c r="GW350">
        <v>0</v>
      </c>
      <c r="GX350">
        <v>0</v>
      </c>
      <c r="GY350">
        <v>0</v>
      </c>
      <c r="GZ350">
        <v>0</v>
      </c>
      <c r="HA350">
        <v>0</v>
      </c>
      <c r="HB350">
        <v>0</v>
      </c>
      <c r="HC350">
        <v>0</v>
      </c>
      <c r="HD350">
        <v>0</v>
      </c>
      <c r="HE350">
        <v>0</v>
      </c>
      <c r="HF350">
        <v>0</v>
      </c>
      <c r="HG350">
        <v>0</v>
      </c>
      <c r="HH350">
        <v>0</v>
      </c>
      <c r="HI350">
        <v>1.5599999999999999E-2</v>
      </c>
      <c r="HJ350">
        <v>1.5599999999999999E-2</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1</v>
      </c>
      <c r="LJ350">
        <v>0.80469999999999997</v>
      </c>
      <c r="LK350">
        <v>0</v>
      </c>
      <c r="LL350">
        <v>0</v>
      </c>
      <c r="LM350">
        <v>1</v>
      </c>
      <c r="LN350">
        <v>0.95</v>
      </c>
      <c r="LO350">
        <v>0</v>
      </c>
      <c r="LP350">
        <v>1</v>
      </c>
      <c r="LQ350">
        <v>0.78</v>
      </c>
      <c r="LR350">
        <v>0</v>
      </c>
      <c r="LS350">
        <v>0</v>
      </c>
      <c r="LT350">
        <v>0</v>
      </c>
    </row>
    <row r="351" spans="1:332">
      <c r="A351" t="str">
        <v>CDM AMS II G</v>
      </c>
      <c r="B351" t="str">
        <v>AMS-II.G. Version 4</v>
      </c>
      <c r="C351">
        <v>9265</v>
      </c>
      <c r="D351" t="str">
        <v>PoA 9265-CPA7</v>
      </c>
      <c r="E351" t="str">
        <v>MP1</v>
      </c>
      <c r="F351" t="str">
        <v>domestic</v>
      </c>
      <c r="G351">
        <v>20</v>
      </c>
      <c r="H351" t="str">
        <v>charcoal</v>
      </c>
      <c r="I351">
        <v>20</v>
      </c>
      <c r="J351">
        <v>1.0314595149661373E-2</v>
      </c>
      <c r="K351">
        <v>0</v>
      </c>
      <c r="L351" t="str">
        <v>cdm_imp_charcoal</v>
      </c>
      <c r="M351">
        <v>1</v>
      </c>
      <c r="N351" t="str">
        <v>Sub-Saharan Africa</v>
      </c>
      <c r="O351" t="str">
        <v>Kenya</v>
      </c>
      <c r="P351" t="str">
        <v>Kenya tot</v>
      </c>
      <c r="Q351">
        <v>3.8</v>
      </c>
      <c r="R351">
        <v>0.91400000000000003</v>
      </c>
      <c r="S351">
        <v>0</v>
      </c>
      <c r="T351">
        <v>0.3</v>
      </c>
      <c r="U351">
        <v>370</v>
      </c>
      <c r="V351">
        <v>0</v>
      </c>
      <c r="W351">
        <v>5.2405405417999997</v>
      </c>
      <c r="X351">
        <v>0</v>
      </c>
      <c r="Y351">
        <v>1939.0000004659998</v>
      </c>
      <c r="Z351">
        <v>1</v>
      </c>
      <c r="AA351">
        <v>1</v>
      </c>
      <c r="AB351">
        <v>0</v>
      </c>
      <c r="AC351">
        <v>0</v>
      </c>
      <c r="AD351">
        <v>0</v>
      </c>
      <c r="AE351">
        <v>0</v>
      </c>
      <c r="AF351">
        <v>0</v>
      </c>
      <c r="AG351">
        <v>0</v>
      </c>
      <c r="AH351">
        <v>0</v>
      </c>
      <c r="AI351">
        <v>0</v>
      </c>
      <c r="AJ351">
        <v>0</v>
      </c>
      <c r="AK351">
        <v>0</v>
      </c>
      <c r="AL351">
        <v>0</v>
      </c>
      <c r="AM351">
        <v>0</v>
      </c>
      <c r="AN351">
        <v>1.7543913948405099</v>
      </c>
      <c r="AO351">
        <v>1.5043693743828077</v>
      </c>
      <c r="AP351">
        <v>0</v>
      </c>
      <c r="AQ351">
        <v>0</v>
      </c>
      <c r="AR351">
        <v>0</v>
      </c>
      <c r="AS351">
        <v>0</v>
      </c>
      <c r="AT351">
        <v>0</v>
      </c>
      <c r="AU351">
        <v>0</v>
      </c>
      <c r="AV351">
        <v>0</v>
      </c>
      <c r="AW351">
        <v>0</v>
      </c>
      <c r="AX351">
        <v>0</v>
      </c>
      <c r="AY351">
        <v>0</v>
      </c>
      <c r="AZ351">
        <v>0</v>
      </c>
      <c r="BA351">
        <v>0</v>
      </c>
      <c r="BB351">
        <v>0</v>
      </c>
      <c r="BC351">
        <v>0</v>
      </c>
      <c r="BD351">
        <v>0.124</v>
      </c>
      <c r="BE351">
        <v>0.124</v>
      </c>
      <c r="BF351">
        <v>0</v>
      </c>
      <c r="BG351">
        <v>0</v>
      </c>
      <c r="BH351">
        <v>0</v>
      </c>
      <c r="BI351">
        <v>0</v>
      </c>
      <c r="BJ351">
        <v>0</v>
      </c>
      <c r="BK351">
        <v>0</v>
      </c>
      <c r="BL351">
        <v>0</v>
      </c>
      <c r="BM351">
        <v>0</v>
      </c>
      <c r="BN351">
        <v>0</v>
      </c>
      <c r="BO351">
        <v>0</v>
      </c>
      <c r="BP351">
        <v>0</v>
      </c>
      <c r="BQ351">
        <v>0</v>
      </c>
      <c r="BR351">
        <v>1.5599999999999999E-2</v>
      </c>
      <c r="BS351">
        <v>1.5599999999999999E-2</v>
      </c>
      <c r="BT351">
        <v>0</v>
      </c>
      <c r="BU351">
        <v>0</v>
      </c>
      <c r="BV351">
        <v>0</v>
      </c>
      <c r="BW351">
        <v>0</v>
      </c>
      <c r="BX351">
        <v>81.599999999999994</v>
      </c>
      <c r="BY351">
        <v>81.599999999999994</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1</v>
      </c>
      <c r="FT351">
        <v>0</v>
      </c>
      <c r="FU351">
        <v>0</v>
      </c>
      <c r="FV351">
        <v>0</v>
      </c>
      <c r="FW351">
        <v>0</v>
      </c>
      <c r="FX351">
        <v>0</v>
      </c>
      <c r="FY351">
        <v>0</v>
      </c>
      <c r="FZ351">
        <v>1.0305084745762711</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0.46855653530000002</v>
      </c>
      <c r="GV351">
        <v>0.46855653530000002</v>
      </c>
      <c r="GW351">
        <v>0</v>
      </c>
      <c r="GX351">
        <v>0</v>
      </c>
      <c r="GY351">
        <v>0</v>
      </c>
      <c r="GZ351">
        <v>0</v>
      </c>
      <c r="HA351">
        <v>0</v>
      </c>
      <c r="HB351">
        <v>0</v>
      </c>
      <c r="HC351">
        <v>0</v>
      </c>
      <c r="HD351">
        <v>0</v>
      </c>
      <c r="HE351">
        <v>0</v>
      </c>
      <c r="HF351">
        <v>0</v>
      </c>
      <c r="HG351">
        <v>0</v>
      </c>
      <c r="HH351">
        <v>0</v>
      </c>
      <c r="HI351">
        <v>1.5599999999999999E-2</v>
      </c>
      <c r="HJ351">
        <v>1.5599999999999999E-2</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1</v>
      </c>
      <c r="LJ351">
        <v>0.90658490627999999</v>
      </c>
      <c r="LK351">
        <v>0</v>
      </c>
      <c r="LL351">
        <v>0</v>
      </c>
      <c r="LM351">
        <v>1</v>
      </c>
      <c r="LN351">
        <v>0.95</v>
      </c>
      <c r="LO351">
        <v>0</v>
      </c>
      <c r="LP351">
        <v>1</v>
      </c>
      <c r="LQ351">
        <v>0.78</v>
      </c>
      <c r="LR351">
        <v>0</v>
      </c>
      <c r="LS351">
        <v>0</v>
      </c>
      <c r="LT351">
        <v>0</v>
      </c>
    </row>
    <row r="352" spans="1:332">
      <c r="A352" t="str">
        <v>CDM AMS II G</v>
      </c>
      <c r="B352" t="str">
        <v>AMS-II.G. Version 4</v>
      </c>
      <c r="C352">
        <v>9265</v>
      </c>
      <c r="D352" t="str">
        <v>PoA 9265-CPA8</v>
      </c>
      <c r="E352" t="str">
        <v>MP1</v>
      </c>
      <c r="F352" t="str">
        <v>domestic</v>
      </c>
      <c r="G352">
        <v>20</v>
      </c>
      <c r="H352" t="str">
        <v>charcoal</v>
      </c>
      <c r="I352">
        <v>20</v>
      </c>
      <c r="J352">
        <v>9.9651220718506642E-3</v>
      </c>
      <c r="K352">
        <v>0</v>
      </c>
      <c r="L352" t="str">
        <v>cdm_imp_charcoal</v>
      </c>
      <c r="M352">
        <v>1</v>
      </c>
      <c r="N352" t="str">
        <v>Sub-Saharan Africa</v>
      </c>
      <c r="O352" t="str">
        <v>Kenya</v>
      </c>
      <c r="P352" t="str">
        <v>Kenya tot</v>
      </c>
      <c r="Q352">
        <v>3.8</v>
      </c>
      <c r="R352">
        <v>0.91400000000000003</v>
      </c>
      <c r="S352">
        <v>0</v>
      </c>
      <c r="T352">
        <v>0.3</v>
      </c>
      <c r="U352">
        <v>358</v>
      </c>
      <c r="V352">
        <v>0</v>
      </c>
      <c r="W352">
        <v>5.6061452519000001</v>
      </c>
      <c r="X352">
        <v>0</v>
      </c>
      <c r="Y352">
        <v>2007.0000001802</v>
      </c>
      <c r="Z352">
        <v>1</v>
      </c>
      <c r="AA352">
        <v>1</v>
      </c>
      <c r="AB352">
        <v>0</v>
      </c>
      <c r="AC352">
        <v>0</v>
      </c>
      <c r="AD352">
        <v>0</v>
      </c>
      <c r="AE352">
        <v>0</v>
      </c>
      <c r="AF352">
        <v>0</v>
      </c>
      <c r="AG352">
        <v>0</v>
      </c>
      <c r="AH352">
        <v>0</v>
      </c>
      <c r="AI352">
        <v>0</v>
      </c>
      <c r="AJ352">
        <v>0</v>
      </c>
      <c r="AK352">
        <v>0</v>
      </c>
      <c r="AL352">
        <v>0</v>
      </c>
      <c r="AM352">
        <v>0</v>
      </c>
      <c r="AN352">
        <v>2.3905080110000001</v>
      </c>
      <c r="AO352">
        <v>2.049831669</v>
      </c>
      <c r="AP352">
        <v>0</v>
      </c>
      <c r="AQ352">
        <v>0</v>
      </c>
      <c r="AR352">
        <v>0</v>
      </c>
      <c r="AS352">
        <v>0</v>
      </c>
      <c r="AT352">
        <v>0</v>
      </c>
      <c r="AU352">
        <v>0</v>
      </c>
      <c r="AV352">
        <v>0</v>
      </c>
      <c r="AW352">
        <v>0</v>
      </c>
      <c r="AX352">
        <v>0</v>
      </c>
      <c r="AY352">
        <v>0</v>
      </c>
      <c r="AZ352">
        <v>0</v>
      </c>
      <c r="BA352">
        <v>0</v>
      </c>
      <c r="BB352">
        <v>0</v>
      </c>
      <c r="BC352">
        <v>0</v>
      </c>
      <c r="BD352">
        <v>0.124</v>
      </c>
      <c r="BE352">
        <v>0.124</v>
      </c>
      <c r="BF352">
        <v>0</v>
      </c>
      <c r="BG352">
        <v>0</v>
      </c>
      <c r="BH352">
        <v>0</v>
      </c>
      <c r="BI352">
        <v>0</v>
      </c>
      <c r="BJ352">
        <v>0</v>
      </c>
      <c r="BK352">
        <v>0</v>
      </c>
      <c r="BL352">
        <v>0</v>
      </c>
      <c r="BM352">
        <v>0</v>
      </c>
      <c r="BN352">
        <v>0</v>
      </c>
      <c r="BO352">
        <v>0</v>
      </c>
      <c r="BP352">
        <v>0</v>
      </c>
      <c r="BQ352">
        <v>0</v>
      </c>
      <c r="BR352">
        <v>1.5599999999999999E-2</v>
      </c>
      <c r="BS352">
        <v>1.5599999999999999E-2</v>
      </c>
      <c r="BT352">
        <v>0</v>
      </c>
      <c r="BU352">
        <v>0</v>
      </c>
      <c r="BV352">
        <v>0</v>
      </c>
      <c r="BW352">
        <v>0</v>
      </c>
      <c r="BX352">
        <v>81.599999999999994</v>
      </c>
      <c r="BY352">
        <v>81.599999999999994</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1</v>
      </c>
      <c r="FT352">
        <v>0</v>
      </c>
      <c r="FU352">
        <v>0</v>
      </c>
      <c r="FV352">
        <v>0</v>
      </c>
      <c r="FW352">
        <v>0</v>
      </c>
      <c r="FX352">
        <v>0</v>
      </c>
      <c r="FY352">
        <v>0</v>
      </c>
      <c r="FZ352">
        <v>1.0305084745762711</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0.46732988826799998</v>
      </c>
      <c r="GV352">
        <v>0.46732988826799998</v>
      </c>
      <c r="GW352">
        <v>0</v>
      </c>
      <c r="GX352">
        <v>0</v>
      </c>
      <c r="GY352">
        <v>0</v>
      </c>
      <c r="GZ352">
        <v>0</v>
      </c>
      <c r="HA352">
        <v>0</v>
      </c>
      <c r="HB352">
        <v>0</v>
      </c>
      <c r="HC352">
        <v>0</v>
      </c>
      <c r="HD352">
        <v>0</v>
      </c>
      <c r="HE352">
        <v>0</v>
      </c>
      <c r="HF352">
        <v>0</v>
      </c>
      <c r="HG352">
        <v>0</v>
      </c>
      <c r="HH352">
        <v>0</v>
      </c>
      <c r="HI352">
        <v>1.5599999999999999E-2</v>
      </c>
      <c r="HJ352">
        <v>1.5599999999999999E-2</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1</v>
      </c>
      <c r="LJ352">
        <v>0.90526592178999998</v>
      </c>
      <c r="LK352">
        <v>0</v>
      </c>
      <c r="LL352">
        <v>0</v>
      </c>
      <c r="LM352">
        <v>1</v>
      </c>
      <c r="LN352">
        <v>0.95</v>
      </c>
      <c r="LO352">
        <v>0</v>
      </c>
      <c r="LP352">
        <v>1</v>
      </c>
      <c r="LQ352">
        <v>0.78</v>
      </c>
      <c r="LR352">
        <v>0</v>
      </c>
      <c r="LS352">
        <v>0</v>
      </c>
      <c r="LT352">
        <v>0</v>
      </c>
    </row>
    <row r="353" spans="1:332">
      <c r="A353" t="str">
        <v>CDM AMS II G</v>
      </c>
      <c r="B353" t="str">
        <v>AMS-II.G. Version 4</v>
      </c>
      <c r="C353">
        <v>9265</v>
      </c>
      <c r="D353" t="str">
        <v>PoA 9265-CPA2</v>
      </c>
      <c r="E353" t="str">
        <v>MP2</v>
      </c>
      <c r="F353" t="str">
        <v>domestic</v>
      </c>
      <c r="G353">
        <v>24890</v>
      </c>
      <c r="H353" t="str">
        <v>firewood</v>
      </c>
      <c r="I353">
        <v>24890</v>
      </c>
      <c r="J353">
        <v>7.5263850710967995E-3</v>
      </c>
      <c r="K353">
        <v>0</v>
      </c>
      <c r="L353" t="str">
        <v>cdm_imp_firewood</v>
      </c>
      <c r="M353">
        <v>1</v>
      </c>
      <c r="N353" t="str">
        <v>Sub-Saharan Africa</v>
      </c>
      <c r="O353" t="str">
        <v>Kenya</v>
      </c>
      <c r="P353" t="str">
        <v>Kenya tot</v>
      </c>
      <c r="Q353">
        <v>3.8</v>
      </c>
      <c r="R353">
        <v>0.91400000000000003</v>
      </c>
      <c r="S353">
        <v>0</v>
      </c>
      <c r="T353">
        <v>0.3</v>
      </c>
      <c r="U353">
        <v>16185</v>
      </c>
      <c r="V353">
        <v>0</v>
      </c>
      <c r="W353">
        <v>204.327</v>
      </c>
      <c r="X353">
        <v>0</v>
      </c>
      <c r="Y353">
        <v>3307032.4950000001</v>
      </c>
      <c r="Z353">
        <v>1</v>
      </c>
      <c r="AA353">
        <v>1</v>
      </c>
      <c r="AB353">
        <v>0</v>
      </c>
      <c r="AC353">
        <v>0</v>
      </c>
      <c r="AD353">
        <v>0</v>
      </c>
      <c r="AE353">
        <v>0</v>
      </c>
      <c r="AF353">
        <v>0</v>
      </c>
      <c r="AG353">
        <v>0</v>
      </c>
      <c r="AH353">
        <v>0</v>
      </c>
      <c r="AI353">
        <v>0</v>
      </c>
      <c r="AJ353">
        <v>0</v>
      </c>
      <c r="AK353">
        <v>0</v>
      </c>
      <c r="AL353">
        <v>0</v>
      </c>
      <c r="AM353">
        <v>0</v>
      </c>
      <c r="AN353">
        <v>5.2435873305850231</v>
      </c>
      <c r="AO353">
        <v>0.39728890121098948</v>
      </c>
      <c r="AP353">
        <v>0</v>
      </c>
      <c r="AQ353">
        <v>0</v>
      </c>
      <c r="AR353">
        <v>0</v>
      </c>
      <c r="AS353">
        <v>0</v>
      </c>
      <c r="AT353">
        <v>0</v>
      </c>
      <c r="AU353">
        <v>0</v>
      </c>
      <c r="AV353">
        <v>0</v>
      </c>
      <c r="AW353">
        <v>0</v>
      </c>
      <c r="AX353">
        <v>0</v>
      </c>
      <c r="AY353">
        <v>0</v>
      </c>
      <c r="AZ353">
        <v>0</v>
      </c>
      <c r="BA353">
        <v>0</v>
      </c>
      <c r="BB353">
        <v>0</v>
      </c>
      <c r="BC353">
        <v>0</v>
      </c>
      <c r="BD353">
        <v>0.104</v>
      </c>
      <c r="BE353">
        <v>0.124</v>
      </c>
      <c r="BF353">
        <v>0</v>
      </c>
      <c r="BG353">
        <v>0</v>
      </c>
      <c r="BH353">
        <v>0</v>
      </c>
      <c r="BI353">
        <v>0</v>
      </c>
      <c r="BJ353">
        <v>0</v>
      </c>
      <c r="BK353">
        <v>0</v>
      </c>
      <c r="BL353">
        <v>0</v>
      </c>
      <c r="BM353">
        <v>0</v>
      </c>
      <c r="BN353">
        <v>0</v>
      </c>
      <c r="BO353">
        <v>0</v>
      </c>
      <c r="BP353">
        <v>0</v>
      </c>
      <c r="BQ353">
        <v>0</v>
      </c>
      <c r="BR353">
        <v>1.5599999999999999E-2</v>
      </c>
      <c r="BS353">
        <v>1.5599999999999999E-2</v>
      </c>
      <c r="BT353">
        <v>0</v>
      </c>
      <c r="BU353">
        <v>0</v>
      </c>
      <c r="BV353">
        <v>0</v>
      </c>
      <c r="BW353">
        <v>0</v>
      </c>
      <c r="BX353">
        <v>81.599999999999994</v>
      </c>
      <c r="BY353">
        <v>81.599999999999994</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1</v>
      </c>
      <c r="FS353">
        <v>0</v>
      </c>
      <c r="FT353">
        <v>0</v>
      </c>
      <c r="FU353">
        <v>0</v>
      </c>
      <c r="FV353">
        <v>0</v>
      </c>
      <c r="FW353">
        <v>0</v>
      </c>
      <c r="FX353">
        <v>0</v>
      </c>
      <c r="FY353">
        <v>3.2478632478632474</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0.41751985912310002</v>
      </c>
      <c r="GV353">
        <v>0.41949999999999998</v>
      </c>
      <c r="GW353">
        <v>0</v>
      </c>
      <c r="GX353">
        <v>0</v>
      </c>
      <c r="GY353">
        <v>0</v>
      </c>
      <c r="GZ353">
        <v>0</v>
      </c>
      <c r="HA353">
        <v>0</v>
      </c>
      <c r="HB353">
        <v>0</v>
      </c>
      <c r="HC353">
        <v>0</v>
      </c>
      <c r="HD353">
        <v>0</v>
      </c>
      <c r="HE353">
        <v>0</v>
      </c>
      <c r="HF353">
        <v>0</v>
      </c>
      <c r="HG353">
        <v>0</v>
      </c>
      <c r="HH353">
        <v>0</v>
      </c>
      <c r="HI353">
        <v>1.5599999999999999E-2</v>
      </c>
      <c r="HJ353">
        <v>1.5599999999999999E-2</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1</v>
      </c>
      <c r="LJ353">
        <v>0.90549747999999997</v>
      </c>
      <c r="LK353">
        <v>0</v>
      </c>
      <c r="LL353">
        <v>0</v>
      </c>
      <c r="LM353">
        <v>1</v>
      </c>
      <c r="LN353">
        <v>0.95</v>
      </c>
      <c r="LO353">
        <v>0</v>
      </c>
      <c r="LP353">
        <v>1</v>
      </c>
      <c r="LQ353">
        <v>0.78</v>
      </c>
      <c r="LR353">
        <v>0</v>
      </c>
      <c r="LS353">
        <v>0</v>
      </c>
      <c r="LT353">
        <v>0</v>
      </c>
    </row>
    <row r="354" spans="1:332">
      <c r="A354" t="str">
        <v>CDM AMS II G</v>
      </c>
      <c r="B354" t="str">
        <v>AMS-II.G. Version 4</v>
      </c>
      <c r="C354">
        <v>9265</v>
      </c>
      <c r="D354" t="str">
        <v>PoA 9265-CPA3</v>
      </c>
      <c r="E354" t="str">
        <v>MP2</v>
      </c>
      <c r="F354" t="str">
        <v>domestic</v>
      </c>
      <c r="G354">
        <v>25180</v>
      </c>
      <c r="H354" t="str">
        <v>firewood</v>
      </c>
      <c r="I354">
        <v>25180</v>
      </c>
      <c r="J354">
        <v>7.5264899262717606E-3</v>
      </c>
      <c r="K354">
        <v>0</v>
      </c>
      <c r="L354" t="str">
        <v>cdm_imp_firewood</v>
      </c>
      <c r="M354">
        <v>1</v>
      </c>
      <c r="N354" t="str">
        <v>Sub-Saharan Africa</v>
      </c>
      <c r="O354" t="str">
        <v>Kenya</v>
      </c>
      <c r="P354" t="str">
        <v>Kenya tot</v>
      </c>
      <c r="Q354">
        <v>3.8</v>
      </c>
      <c r="R354">
        <v>0.91400000000000003</v>
      </c>
      <c r="S354">
        <v>0</v>
      </c>
      <c r="T354">
        <v>0.3</v>
      </c>
      <c r="U354">
        <v>16298</v>
      </c>
      <c r="V354">
        <v>0</v>
      </c>
      <c r="W354">
        <v>205.27162843150001</v>
      </c>
      <c r="X354">
        <v>0</v>
      </c>
      <c r="Y354">
        <v>3345517.0001765871</v>
      </c>
      <c r="Z354">
        <v>1</v>
      </c>
      <c r="AA354">
        <v>1</v>
      </c>
      <c r="AB354">
        <v>0</v>
      </c>
      <c r="AC354">
        <v>0</v>
      </c>
      <c r="AD354">
        <v>0</v>
      </c>
      <c r="AE354">
        <v>0</v>
      </c>
      <c r="AF354">
        <v>0</v>
      </c>
      <c r="AG354">
        <v>0</v>
      </c>
      <c r="AH354">
        <v>0</v>
      </c>
      <c r="AI354">
        <v>0</v>
      </c>
      <c r="AJ354">
        <v>0</v>
      </c>
      <c r="AK354">
        <v>0</v>
      </c>
      <c r="AL354">
        <v>0</v>
      </c>
      <c r="AM354">
        <v>0</v>
      </c>
      <c r="AN354">
        <v>5.2435873305850231</v>
      </c>
      <c r="AO354">
        <v>0.39728890121098948</v>
      </c>
      <c r="AP354">
        <v>0</v>
      </c>
      <c r="AQ354">
        <v>0</v>
      </c>
      <c r="AR354">
        <v>0</v>
      </c>
      <c r="AS354">
        <v>0</v>
      </c>
      <c r="AT354">
        <v>0</v>
      </c>
      <c r="AU354">
        <v>0</v>
      </c>
      <c r="AV354">
        <v>0</v>
      </c>
      <c r="AW354">
        <v>0</v>
      </c>
      <c r="AX354">
        <v>0</v>
      </c>
      <c r="AY354">
        <v>0</v>
      </c>
      <c r="AZ354">
        <v>0</v>
      </c>
      <c r="BA354">
        <v>0</v>
      </c>
      <c r="BB354">
        <v>0</v>
      </c>
      <c r="BC354">
        <v>0</v>
      </c>
      <c r="BD354">
        <v>0.104</v>
      </c>
      <c r="BE354">
        <v>0.124</v>
      </c>
      <c r="BF354">
        <v>0</v>
      </c>
      <c r="BG354">
        <v>0</v>
      </c>
      <c r="BH354">
        <v>0</v>
      </c>
      <c r="BI354">
        <v>0</v>
      </c>
      <c r="BJ354">
        <v>0</v>
      </c>
      <c r="BK354">
        <v>0</v>
      </c>
      <c r="BL354">
        <v>0</v>
      </c>
      <c r="BM354">
        <v>0</v>
      </c>
      <c r="BN354">
        <v>0</v>
      </c>
      <c r="BO354">
        <v>0</v>
      </c>
      <c r="BP354">
        <v>0</v>
      </c>
      <c r="BQ354">
        <v>0</v>
      </c>
      <c r="BR354">
        <v>1.5599999999999999E-2</v>
      </c>
      <c r="BS354">
        <v>1.5599999999999999E-2</v>
      </c>
      <c r="BT354">
        <v>0</v>
      </c>
      <c r="BU354">
        <v>0</v>
      </c>
      <c r="BV354">
        <v>0</v>
      </c>
      <c r="BW354">
        <v>0</v>
      </c>
      <c r="BX354">
        <v>81.599999999999994</v>
      </c>
      <c r="BY354">
        <v>81.599999999999994</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1</v>
      </c>
      <c r="FS354">
        <v>0</v>
      </c>
      <c r="FT354">
        <v>0</v>
      </c>
      <c r="FU354">
        <v>0</v>
      </c>
      <c r="FV354">
        <v>0</v>
      </c>
      <c r="FW354">
        <v>0</v>
      </c>
      <c r="FX354">
        <v>0</v>
      </c>
      <c r="FY354">
        <v>3.2478632478632474</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0.41751985912310002</v>
      </c>
      <c r="GV354">
        <v>0.41949999999999998</v>
      </c>
      <c r="GW354">
        <v>0</v>
      </c>
      <c r="GX354">
        <v>0</v>
      </c>
      <c r="GY354">
        <v>0</v>
      </c>
      <c r="GZ354">
        <v>0</v>
      </c>
      <c r="HA354">
        <v>0</v>
      </c>
      <c r="HB354">
        <v>0</v>
      </c>
      <c r="HC354">
        <v>0</v>
      </c>
      <c r="HD354">
        <v>0</v>
      </c>
      <c r="HE354">
        <v>0</v>
      </c>
      <c r="HF354">
        <v>0</v>
      </c>
      <c r="HG354">
        <v>0</v>
      </c>
      <c r="HH354">
        <v>0</v>
      </c>
      <c r="HI354">
        <v>1.5599999999999999E-2</v>
      </c>
      <c r="HJ354">
        <v>1.5599999999999999E-2</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1</v>
      </c>
      <c r="LJ354">
        <v>0.90549747999999997</v>
      </c>
      <c r="LK354">
        <v>0</v>
      </c>
      <c r="LL354">
        <v>0</v>
      </c>
      <c r="LM354">
        <v>1</v>
      </c>
      <c r="LN354">
        <v>0.95</v>
      </c>
      <c r="LO354">
        <v>0</v>
      </c>
      <c r="LP354">
        <v>1</v>
      </c>
      <c r="LQ354">
        <v>0.78</v>
      </c>
      <c r="LR354">
        <v>0</v>
      </c>
      <c r="LS354">
        <v>0</v>
      </c>
      <c r="LT354">
        <v>0</v>
      </c>
    </row>
    <row r="355" spans="1:332">
      <c r="A355" t="str">
        <v>CDM AMS II G</v>
      </c>
      <c r="B355" t="str">
        <v>AMS-II.G. Version 4</v>
      </c>
      <c r="C355">
        <v>9265</v>
      </c>
      <c r="D355" t="str">
        <v>PoA 9265-CPA4</v>
      </c>
      <c r="E355" t="str">
        <v>MP2</v>
      </c>
      <c r="F355" t="str">
        <v>domestic</v>
      </c>
      <c r="G355">
        <v>24853</v>
      </c>
      <c r="H355" t="str">
        <v>firewood</v>
      </c>
      <c r="I355">
        <v>24853</v>
      </c>
      <c r="J355">
        <v>7.5264567691151552E-3</v>
      </c>
      <c r="K355">
        <v>0</v>
      </c>
      <c r="L355" t="str">
        <v>cdm_imp_firewood</v>
      </c>
      <c r="M355">
        <v>1</v>
      </c>
      <c r="N355" t="str">
        <v>Sub-Saharan Africa</v>
      </c>
      <c r="O355" t="str">
        <v>Kenya</v>
      </c>
      <c r="P355" t="str">
        <v>Kenya tot</v>
      </c>
      <c r="Q355">
        <v>3.8</v>
      </c>
      <c r="R355">
        <v>0.91400000000000003</v>
      </c>
      <c r="S355">
        <v>0</v>
      </c>
      <c r="T355">
        <v>0.3</v>
      </c>
      <c r="U355">
        <v>16162</v>
      </c>
      <c r="V355">
        <v>0</v>
      </c>
      <c r="W355">
        <v>204.31165696950001</v>
      </c>
      <c r="X355">
        <v>0</v>
      </c>
      <c r="Y355">
        <v>3302084.9999410589</v>
      </c>
      <c r="Z355">
        <v>1</v>
      </c>
      <c r="AA355">
        <v>1</v>
      </c>
      <c r="AB355">
        <v>0</v>
      </c>
      <c r="AC355">
        <v>0</v>
      </c>
      <c r="AD355">
        <v>0</v>
      </c>
      <c r="AE355">
        <v>0</v>
      </c>
      <c r="AF355">
        <v>0</v>
      </c>
      <c r="AG355">
        <v>0</v>
      </c>
      <c r="AH355">
        <v>0</v>
      </c>
      <c r="AI355">
        <v>0</v>
      </c>
      <c r="AJ355">
        <v>0</v>
      </c>
      <c r="AK355">
        <v>0</v>
      </c>
      <c r="AL355">
        <v>0</v>
      </c>
      <c r="AM355">
        <v>0</v>
      </c>
      <c r="AN355">
        <v>5.2435873305850231</v>
      </c>
      <c r="AO355">
        <v>0.39728890121098948</v>
      </c>
      <c r="AP355">
        <v>0</v>
      </c>
      <c r="AQ355">
        <v>0</v>
      </c>
      <c r="AR355">
        <v>0</v>
      </c>
      <c r="AS355">
        <v>0</v>
      </c>
      <c r="AT355">
        <v>0</v>
      </c>
      <c r="AU355">
        <v>0</v>
      </c>
      <c r="AV355">
        <v>0</v>
      </c>
      <c r="AW355">
        <v>0</v>
      </c>
      <c r="AX355">
        <v>0</v>
      </c>
      <c r="AY355">
        <v>0</v>
      </c>
      <c r="AZ355">
        <v>0</v>
      </c>
      <c r="BA355">
        <v>0</v>
      </c>
      <c r="BB355">
        <v>0</v>
      </c>
      <c r="BC355">
        <v>0</v>
      </c>
      <c r="BD355">
        <v>0.104</v>
      </c>
      <c r="BE355">
        <v>0.124</v>
      </c>
      <c r="BF355">
        <v>0</v>
      </c>
      <c r="BG355">
        <v>0</v>
      </c>
      <c r="BH355">
        <v>0</v>
      </c>
      <c r="BI355">
        <v>0</v>
      </c>
      <c r="BJ355">
        <v>0</v>
      </c>
      <c r="BK355">
        <v>0</v>
      </c>
      <c r="BL355">
        <v>0</v>
      </c>
      <c r="BM355">
        <v>0</v>
      </c>
      <c r="BN355">
        <v>0</v>
      </c>
      <c r="BO355">
        <v>0</v>
      </c>
      <c r="BP355">
        <v>0</v>
      </c>
      <c r="BQ355">
        <v>0</v>
      </c>
      <c r="BR355">
        <v>1.5599999999999999E-2</v>
      </c>
      <c r="BS355">
        <v>1.5599999999999999E-2</v>
      </c>
      <c r="BT355">
        <v>0</v>
      </c>
      <c r="BU355">
        <v>0</v>
      </c>
      <c r="BV355">
        <v>0</v>
      </c>
      <c r="BW355">
        <v>0</v>
      </c>
      <c r="BX355">
        <v>81.599999999999994</v>
      </c>
      <c r="BY355">
        <v>81.599999999999994</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1</v>
      </c>
      <c r="FS355">
        <v>0</v>
      </c>
      <c r="FT355">
        <v>0</v>
      </c>
      <c r="FU355">
        <v>0</v>
      </c>
      <c r="FV355">
        <v>0</v>
      </c>
      <c r="FW355">
        <v>0</v>
      </c>
      <c r="FX355">
        <v>0</v>
      </c>
      <c r="FY355">
        <v>3.2478632478632474</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0.41751985912310002</v>
      </c>
      <c r="GV355">
        <v>0.41949999999999998</v>
      </c>
      <c r="GW355">
        <v>0</v>
      </c>
      <c r="GX355">
        <v>0</v>
      </c>
      <c r="GY355">
        <v>0</v>
      </c>
      <c r="GZ355">
        <v>0</v>
      </c>
      <c r="HA355">
        <v>0</v>
      </c>
      <c r="HB355">
        <v>0</v>
      </c>
      <c r="HC355">
        <v>0</v>
      </c>
      <c r="HD355">
        <v>0</v>
      </c>
      <c r="HE355">
        <v>0</v>
      </c>
      <c r="HF355">
        <v>0</v>
      </c>
      <c r="HG355">
        <v>0</v>
      </c>
      <c r="HH355">
        <v>0</v>
      </c>
      <c r="HI355">
        <v>1.5599999999999999E-2</v>
      </c>
      <c r="HJ355">
        <v>1.5599999999999999E-2</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1</v>
      </c>
      <c r="LJ355">
        <v>0.90549747999999997</v>
      </c>
      <c r="LK355">
        <v>0</v>
      </c>
      <c r="LL355">
        <v>0</v>
      </c>
      <c r="LM355">
        <v>1</v>
      </c>
      <c r="LN355">
        <v>0.95</v>
      </c>
      <c r="LO355">
        <v>0</v>
      </c>
      <c r="LP355">
        <v>1</v>
      </c>
      <c r="LQ355">
        <v>0.78</v>
      </c>
      <c r="LR355">
        <v>0</v>
      </c>
      <c r="LS355">
        <v>0</v>
      </c>
      <c r="LT355">
        <v>0</v>
      </c>
    </row>
    <row r="356" spans="1:332">
      <c r="A356" t="str">
        <v>CDM AMS II G</v>
      </c>
      <c r="B356" t="str">
        <v>AMS-II.G. Version 4</v>
      </c>
      <c r="C356">
        <v>9265</v>
      </c>
      <c r="D356" t="str">
        <v>PoA 9265-CPA5</v>
      </c>
      <c r="E356" t="str">
        <v>MP2</v>
      </c>
      <c r="F356" t="str">
        <v>domestic</v>
      </c>
      <c r="G356">
        <v>24823</v>
      </c>
      <c r="H356" t="str">
        <v>firewood</v>
      </c>
      <c r="I356">
        <v>24823</v>
      </c>
      <c r="J356">
        <v>7.5263770360029549E-3</v>
      </c>
      <c r="K356">
        <v>0</v>
      </c>
      <c r="L356" t="str">
        <v>cdm_imp_firewood</v>
      </c>
      <c r="M356">
        <v>1</v>
      </c>
      <c r="N356" t="str">
        <v>Sub-Saharan Africa</v>
      </c>
      <c r="O356" t="str">
        <v>Kenya</v>
      </c>
      <c r="P356" t="str">
        <v>Kenya tot</v>
      </c>
      <c r="Q356">
        <v>3.8</v>
      </c>
      <c r="R356">
        <v>0.91400000000000003</v>
      </c>
      <c r="S356">
        <v>0</v>
      </c>
      <c r="T356">
        <v>0.3</v>
      </c>
      <c r="U356">
        <v>16115</v>
      </c>
      <c r="V356">
        <v>0</v>
      </c>
      <c r="W356">
        <v>204.662364263</v>
      </c>
      <c r="X356">
        <v>0</v>
      </c>
      <c r="Y356">
        <v>3298134.0000982452</v>
      </c>
      <c r="Z356">
        <v>1</v>
      </c>
      <c r="AA356">
        <v>1</v>
      </c>
      <c r="AB356">
        <v>0</v>
      </c>
      <c r="AC356">
        <v>0</v>
      </c>
      <c r="AD356">
        <v>0</v>
      </c>
      <c r="AE356">
        <v>0</v>
      </c>
      <c r="AF356">
        <v>0</v>
      </c>
      <c r="AG356">
        <v>0</v>
      </c>
      <c r="AH356">
        <v>0</v>
      </c>
      <c r="AI356">
        <v>0</v>
      </c>
      <c r="AJ356">
        <v>0</v>
      </c>
      <c r="AK356">
        <v>0</v>
      </c>
      <c r="AL356">
        <v>0</v>
      </c>
      <c r="AM356">
        <v>0</v>
      </c>
      <c r="AN356">
        <v>5.2435873305850231</v>
      </c>
      <c r="AO356">
        <v>0.39728890121098948</v>
      </c>
      <c r="AP356">
        <v>0</v>
      </c>
      <c r="AQ356">
        <v>0</v>
      </c>
      <c r="AR356">
        <v>0</v>
      </c>
      <c r="AS356">
        <v>0</v>
      </c>
      <c r="AT356">
        <v>0</v>
      </c>
      <c r="AU356">
        <v>0</v>
      </c>
      <c r="AV356">
        <v>0</v>
      </c>
      <c r="AW356">
        <v>0</v>
      </c>
      <c r="AX356">
        <v>0</v>
      </c>
      <c r="AY356">
        <v>0</v>
      </c>
      <c r="AZ356">
        <v>0</v>
      </c>
      <c r="BA356">
        <v>0</v>
      </c>
      <c r="BB356">
        <v>0</v>
      </c>
      <c r="BC356">
        <v>0</v>
      </c>
      <c r="BD356">
        <v>0.104</v>
      </c>
      <c r="BE356">
        <v>0.124</v>
      </c>
      <c r="BF356">
        <v>0</v>
      </c>
      <c r="BG356">
        <v>0</v>
      </c>
      <c r="BH356">
        <v>0</v>
      </c>
      <c r="BI356">
        <v>0</v>
      </c>
      <c r="BJ356">
        <v>0</v>
      </c>
      <c r="BK356">
        <v>0</v>
      </c>
      <c r="BL356">
        <v>0</v>
      </c>
      <c r="BM356">
        <v>0</v>
      </c>
      <c r="BN356">
        <v>0</v>
      </c>
      <c r="BO356">
        <v>0</v>
      </c>
      <c r="BP356">
        <v>0</v>
      </c>
      <c r="BQ356">
        <v>0</v>
      </c>
      <c r="BR356">
        <v>1.5599999999999999E-2</v>
      </c>
      <c r="BS356">
        <v>1.5599999999999999E-2</v>
      </c>
      <c r="BT356">
        <v>0</v>
      </c>
      <c r="BU356">
        <v>0</v>
      </c>
      <c r="BV356">
        <v>0</v>
      </c>
      <c r="BW356">
        <v>0</v>
      </c>
      <c r="BX356">
        <v>81.599999999999994</v>
      </c>
      <c r="BY356">
        <v>81.599999999999994</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1</v>
      </c>
      <c r="FS356">
        <v>0</v>
      </c>
      <c r="FT356">
        <v>0</v>
      </c>
      <c r="FU356">
        <v>0</v>
      </c>
      <c r="FV356">
        <v>0</v>
      </c>
      <c r="FW356">
        <v>0</v>
      </c>
      <c r="FX356">
        <v>0</v>
      </c>
      <c r="FY356">
        <v>3.2478632478632474</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0.41751985912310002</v>
      </c>
      <c r="GV356">
        <v>0.41949999999999998</v>
      </c>
      <c r="GW356">
        <v>0</v>
      </c>
      <c r="GX356">
        <v>0</v>
      </c>
      <c r="GY356">
        <v>0</v>
      </c>
      <c r="GZ356">
        <v>0</v>
      </c>
      <c r="HA356">
        <v>0</v>
      </c>
      <c r="HB356">
        <v>0</v>
      </c>
      <c r="HC356">
        <v>0</v>
      </c>
      <c r="HD356">
        <v>0</v>
      </c>
      <c r="HE356">
        <v>0</v>
      </c>
      <c r="HF356">
        <v>0</v>
      </c>
      <c r="HG356">
        <v>0</v>
      </c>
      <c r="HH356">
        <v>0</v>
      </c>
      <c r="HI356">
        <v>1.5599999999999999E-2</v>
      </c>
      <c r="HJ356">
        <v>1.5599999999999999E-2</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1</v>
      </c>
      <c r="LJ356">
        <v>0.90549747999999997</v>
      </c>
      <c r="LK356">
        <v>0</v>
      </c>
      <c r="LL356">
        <v>0</v>
      </c>
      <c r="LM356">
        <v>1</v>
      </c>
      <c r="LN356">
        <v>0.95</v>
      </c>
      <c r="LO356">
        <v>0</v>
      </c>
      <c r="LP356">
        <v>1</v>
      </c>
      <c r="LQ356">
        <v>0.78</v>
      </c>
      <c r="LR356">
        <v>0</v>
      </c>
      <c r="LS356">
        <v>0</v>
      </c>
      <c r="LT356">
        <v>0</v>
      </c>
    </row>
    <row r="357" spans="1:332">
      <c r="A357" t="str">
        <v>CDM AMS II G</v>
      </c>
      <c r="B357" t="str">
        <v>AMS-II.G. Version 4</v>
      </c>
      <c r="C357">
        <v>9265</v>
      </c>
      <c r="D357" t="str">
        <v>PoA 9265-CPA6</v>
      </c>
      <c r="E357" t="str">
        <v>MP2</v>
      </c>
      <c r="F357" t="str">
        <v>domestic</v>
      </c>
      <c r="G357">
        <v>25176</v>
      </c>
      <c r="H357" t="str">
        <v>firewood</v>
      </c>
      <c r="I357">
        <v>25176</v>
      </c>
      <c r="J357">
        <v>7.5265924048611363E-3</v>
      </c>
      <c r="K357">
        <v>0</v>
      </c>
      <c r="L357" t="str">
        <v>cdm_imp_firewood</v>
      </c>
      <c r="M357">
        <v>1</v>
      </c>
      <c r="N357" t="str">
        <v>Sub-Saharan Africa</v>
      </c>
      <c r="O357" t="str">
        <v>Kenya</v>
      </c>
      <c r="P357" t="str">
        <v>Kenya tot</v>
      </c>
      <c r="Q357">
        <v>3.8</v>
      </c>
      <c r="R357">
        <v>0.91400000000000003</v>
      </c>
      <c r="S357">
        <v>0</v>
      </c>
      <c r="T357">
        <v>0.3</v>
      </c>
      <c r="U357">
        <v>16355</v>
      </c>
      <c r="V357">
        <v>0</v>
      </c>
      <c r="W357">
        <v>204.52094161849999</v>
      </c>
      <c r="X357">
        <v>0</v>
      </c>
      <c r="Y357">
        <v>3344940.0001705675</v>
      </c>
      <c r="Z357">
        <v>1</v>
      </c>
      <c r="AA357">
        <v>1</v>
      </c>
      <c r="AB357">
        <v>0</v>
      </c>
      <c r="AC357">
        <v>0</v>
      </c>
      <c r="AD357">
        <v>0</v>
      </c>
      <c r="AE357">
        <v>0</v>
      </c>
      <c r="AF357">
        <v>0</v>
      </c>
      <c r="AG357">
        <v>0</v>
      </c>
      <c r="AH357">
        <v>0</v>
      </c>
      <c r="AI357">
        <v>0</v>
      </c>
      <c r="AJ357">
        <v>0</v>
      </c>
      <c r="AK357">
        <v>0</v>
      </c>
      <c r="AL357">
        <v>0</v>
      </c>
      <c r="AM357">
        <v>0</v>
      </c>
      <c r="AN357">
        <v>5.2435873305850231</v>
      </c>
      <c r="AO357">
        <v>0.39728890121098948</v>
      </c>
      <c r="AP357">
        <v>0</v>
      </c>
      <c r="AQ357">
        <v>0</v>
      </c>
      <c r="AR357">
        <v>0</v>
      </c>
      <c r="AS357">
        <v>0</v>
      </c>
      <c r="AT357">
        <v>0</v>
      </c>
      <c r="AU357">
        <v>0</v>
      </c>
      <c r="AV357">
        <v>0</v>
      </c>
      <c r="AW357">
        <v>0</v>
      </c>
      <c r="AX357">
        <v>0</v>
      </c>
      <c r="AY357">
        <v>0</v>
      </c>
      <c r="AZ357">
        <v>0</v>
      </c>
      <c r="BA357">
        <v>0</v>
      </c>
      <c r="BB357">
        <v>0</v>
      </c>
      <c r="BC357">
        <v>0</v>
      </c>
      <c r="BD357">
        <v>0.104</v>
      </c>
      <c r="BE357">
        <v>0.124</v>
      </c>
      <c r="BF357">
        <v>0</v>
      </c>
      <c r="BG357">
        <v>0</v>
      </c>
      <c r="BH357">
        <v>0</v>
      </c>
      <c r="BI357">
        <v>0</v>
      </c>
      <c r="BJ357">
        <v>0</v>
      </c>
      <c r="BK357">
        <v>0</v>
      </c>
      <c r="BL357">
        <v>0</v>
      </c>
      <c r="BM357">
        <v>0</v>
      </c>
      <c r="BN357">
        <v>0</v>
      </c>
      <c r="BO357">
        <v>0</v>
      </c>
      <c r="BP357">
        <v>0</v>
      </c>
      <c r="BQ357">
        <v>0</v>
      </c>
      <c r="BR357">
        <v>1.5599999999999999E-2</v>
      </c>
      <c r="BS357">
        <v>1.5599999999999999E-2</v>
      </c>
      <c r="BT357">
        <v>0</v>
      </c>
      <c r="BU357">
        <v>0</v>
      </c>
      <c r="BV357">
        <v>0</v>
      </c>
      <c r="BW357">
        <v>0</v>
      </c>
      <c r="BX357">
        <v>81.599999999999994</v>
      </c>
      <c r="BY357">
        <v>81.599999999999994</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1</v>
      </c>
      <c r="FS357">
        <v>0</v>
      </c>
      <c r="FT357">
        <v>0</v>
      </c>
      <c r="FU357">
        <v>0</v>
      </c>
      <c r="FV357">
        <v>0</v>
      </c>
      <c r="FW357">
        <v>0</v>
      </c>
      <c r="FX357">
        <v>0</v>
      </c>
      <c r="FY357">
        <v>3.2478632478632474</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0.41751985912310002</v>
      </c>
      <c r="GV357">
        <v>0.41949999999999998</v>
      </c>
      <c r="GW357">
        <v>0</v>
      </c>
      <c r="GX357">
        <v>0</v>
      </c>
      <c r="GY357">
        <v>0</v>
      </c>
      <c r="GZ357">
        <v>0</v>
      </c>
      <c r="HA357">
        <v>0</v>
      </c>
      <c r="HB357">
        <v>0</v>
      </c>
      <c r="HC357">
        <v>0</v>
      </c>
      <c r="HD357">
        <v>0</v>
      </c>
      <c r="HE357">
        <v>0</v>
      </c>
      <c r="HF357">
        <v>0</v>
      </c>
      <c r="HG357">
        <v>0</v>
      </c>
      <c r="HH357">
        <v>0</v>
      </c>
      <c r="HI357">
        <v>1.5599999999999999E-2</v>
      </c>
      <c r="HJ357">
        <v>1.5599999999999999E-2</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1</v>
      </c>
      <c r="LJ357">
        <v>0.90549747999999997</v>
      </c>
      <c r="LK357">
        <v>0</v>
      </c>
      <c r="LL357">
        <v>0</v>
      </c>
      <c r="LM357">
        <v>1</v>
      </c>
      <c r="LN357">
        <v>0.95</v>
      </c>
      <c r="LO357">
        <v>0</v>
      </c>
      <c r="LP357">
        <v>1</v>
      </c>
      <c r="LQ357">
        <v>0.78</v>
      </c>
      <c r="LR357">
        <v>0</v>
      </c>
      <c r="LS357">
        <v>0</v>
      </c>
      <c r="LT357">
        <v>0</v>
      </c>
    </row>
    <row r="358" spans="1:332">
      <c r="A358" t="str">
        <v>CDM AMS II G</v>
      </c>
      <c r="B358" t="str">
        <v>AMS-II.G. Version 4</v>
      </c>
      <c r="C358">
        <v>9265</v>
      </c>
      <c r="D358" t="str">
        <v>PoA 9265-CPA7</v>
      </c>
      <c r="E358" t="str">
        <v>MP2</v>
      </c>
      <c r="F358" t="str">
        <v>domestic</v>
      </c>
      <c r="G358">
        <v>16894</v>
      </c>
      <c r="H358" t="str">
        <v>charcoal</v>
      </c>
      <c r="I358">
        <v>16894</v>
      </c>
      <c r="J358">
        <v>1.1888066123167724E-2</v>
      </c>
      <c r="K358">
        <v>0</v>
      </c>
      <c r="L358" t="str">
        <v>cdm_imp_charcoal</v>
      </c>
      <c r="M358">
        <v>1</v>
      </c>
      <c r="N358" t="str">
        <v>Sub-Saharan Africa</v>
      </c>
      <c r="O358" t="str">
        <v>Kenya</v>
      </c>
      <c r="P358" t="str">
        <v>Kenya tot</v>
      </c>
      <c r="Q358">
        <v>3.8</v>
      </c>
      <c r="R358">
        <v>0.91400000000000003</v>
      </c>
      <c r="S358">
        <v>0</v>
      </c>
      <c r="T358">
        <v>0.3</v>
      </c>
      <c r="U358">
        <v>6000</v>
      </c>
      <c r="V358">
        <v>0</v>
      </c>
      <c r="W358">
        <v>236.848166682</v>
      </c>
      <c r="X358">
        <v>0</v>
      </c>
      <c r="Y358">
        <v>1421089.000092</v>
      </c>
      <c r="Z358">
        <v>1</v>
      </c>
      <c r="AA358">
        <v>1</v>
      </c>
      <c r="AB358">
        <v>0</v>
      </c>
      <c r="AC358">
        <v>0</v>
      </c>
      <c r="AD358">
        <v>0</v>
      </c>
      <c r="AE358">
        <v>0</v>
      </c>
      <c r="AF358">
        <v>0</v>
      </c>
      <c r="AG358">
        <v>0</v>
      </c>
      <c r="AH358">
        <v>0</v>
      </c>
      <c r="AI358">
        <v>0</v>
      </c>
      <c r="AJ358">
        <v>0</v>
      </c>
      <c r="AK358">
        <v>0</v>
      </c>
      <c r="AL358">
        <v>0</v>
      </c>
      <c r="AM358">
        <v>0</v>
      </c>
      <c r="AN358">
        <v>1.7543913948405099</v>
      </c>
      <c r="AO358">
        <v>1.5043693743828077</v>
      </c>
      <c r="AP358">
        <v>0</v>
      </c>
      <c r="AQ358">
        <v>0</v>
      </c>
      <c r="AR358">
        <v>0</v>
      </c>
      <c r="AS358">
        <v>0</v>
      </c>
      <c r="AT358">
        <v>0</v>
      </c>
      <c r="AU358">
        <v>0</v>
      </c>
      <c r="AV358">
        <v>0</v>
      </c>
      <c r="AW358">
        <v>0</v>
      </c>
      <c r="AX358">
        <v>0</v>
      </c>
      <c r="AY358">
        <v>0</v>
      </c>
      <c r="AZ358">
        <v>0</v>
      </c>
      <c r="BA358">
        <v>0</v>
      </c>
      <c r="BB358">
        <v>0</v>
      </c>
      <c r="BC358">
        <v>0</v>
      </c>
      <c r="BD358">
        <v>0.124</v>
      </c>
      <c r="BE358">
        <v>0.124</v>
      </c>
      <c r="BF358">
        <v>0</v>
      </c>
      <c r="BG358">
        <v>0</v>
      </c>
      <c r="BH358">
        <v>0</v>
      </c>
      <c r="BI358">
        <v>0</v>
      </c>
      <c r="BJ358">
        <v>0</v>
      </c>
      <c r="BK358">
        <v>0</v>
      </c>
      <c r="BL358">
        <v>0</v>
      </c>
      <c r="BM358">
        <v>0</v>
      </c>
      <c r="BN358">
        <v>0</v>
      </c>
      <c r="BO358">
        <v>0</v>
      </c>
      <c r="BP358">
        <v>0</v>
      </c>
      <c r="BQ358">
        <v>0</v>
      </c>
      <c r="BR358">
        <v>1.5599999999999999E-2</v>
      </c>
      <c r="BS358">
        <v>1.5599999999999999E-2</v>
      </c>
      <c r="BT358">
        <v>0</v>
      </c>
      <c r="BU358">
        <v>0</v>
      </c>
      <c r="BV358">
        <v>0</v>
      </c>
      <c r="BW358">
        <v>0</v>
      </c>
      <c r="BX358">
        <v>81.599999999999994</v>
      </c>
      <c r="BY358">
        <v>81.599999999999994</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1</v>
      </c>
      <c r="FT358">
        <v>0</v>
      </c>
      <c r="FU358">
        <v>0</v>
      </c>
      <c r="FV358">
        <v>0</v>
      </c>
      <c r="FW358">
        <v>0</v>
      </c>
      <c r="FX358">
        <v>0</v>
      </c>
      <c r="FY358">
        <v>0</v>
      </c>
      <c r="FZ358">
        <v>1.0305084745762711</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0.54209620530000002</v>
      </c>
      <c r="GV358">
        <v>0.46855653530000002</v>
      </c>
      <c r="GW358">
        <v>0</v>
      </c>
      <c r="GX358">
        <v>0</v>
      </c>
      <c r="GY358">
        <v>0</v>
      </c>
      <c r="GZ358">
        <v>0</v>
      </c>
      <c r="HA358">
        <v>0</v>
      </c>
      <c r="HB358">
        <v>0</v>
      </c>
      <c r="HC358">
        <v>0</v>
      </c>
      <c r="HD358">
        <v>0</v>
      </c>
      <c r="HE358">
        <v>0</v>
      </c>
      <c r="HF358">
        <v>0</v>
      </c>
      <c r="HG358">
        <v>0</v>
      </c>
      <c r="HH358">
        <v>0</v>
      </c>
      <c r="HI358">
        <v>1.5599999999999999E-2</v>
      </c>
      <c r="HJ358">
        <v>1.5599999999999999E-2</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1</v>
      </c>
      <c r="LJ358">
        <v>0.93886870254999999</v>
      </c>
      <c r="LK358">
        <v>0</v>
      </c>
      <c r="LL358">
        <v>0</v>
      </c>
      <c r="LM358">
        <v>1</v>
      </c>
      <c r="LN358">
        <v>0.95</v>
      </c>
      <c r="LO358">
        <v>0</v>
      </c>
      <c r="LP358">
        <v>1</v>
      </c>
      <c r="LQ358">
        <v>0.78</v>
      </c>
      <c r="LR358">
        <v>0</v>
      </c>
      <c r="LS358">
        <v>0</v>
      </c>
      <c r="LT358">
        <v>0</v>
      </c>
    </row>
    <row r="359" spans="1:332">
      <c r="A359" t="str">
        <v>CDM AMS II G</v>
      </c>
      <c r="B359" t="str">
        <v>AMS-II.G. Version 4</v>
      </c>
      <c r="C359">
        <v>9265</v>
      </c>
      <c r="D359" t="str">
        <v>PoA 9265-CPA8</v>
      </c>
      <c r="E359" t="str">
        <v>MP2</v>
      </c>
      <c r="F359" t="str">
        <v>domestic</v>
      </c>
      <c r="G359">
        <v>19008</v>
      </c>
      <c r="H359" t="str">
        <v>charcoal</v>
      </c>
      <c r="I359">
        <v>19008</v>
      </c>
      <c r="J359">
        <v>1.1932001153032917E-2</v>
      </c>
      <c r="K359">
        <v>0</v>
      </c>
      <c r="L359" t="str">
        <v>cdm_imp_charcoal</v>
      </c>
      <c r="M359">
        <v>1</v>
      </c>
      <c r="N359" t="str">
        <v>Sub-Saharan Africa</v>
      </c>
      <c r="O359" t="str">
        <v>Kenya</v>
      </c>
      <c r="P359" t="str">
        <v>Kenya tot</v>
      </c>
      <c r="Q359">
        <v>3.8</v>
      </c>
      <c r="R359">
        <v>0.91400000000000003</v>
      </c>
      <c r="S359">
        <v>0</v>
      </c>
      <c r="T359">
        <v>0.3</v>
      </c>
      <c r="U359">
        <v>17940</v>
      </c>
      <c r="V359">
        <v>0</v>
      </c>
      <c r="W359">
        <v>88.797491635</v>
      </c>
      <c r="X359">
        <v>0</v>
      </c>
      <c r="Y359">
        <v>1593026.9999319001</v>
      </c>
      <c r="Z359">
        <v>1</v>
      </c>
      <c r="AA359">
        <v>1</v>
      </c>
      <c r="AB359">
        <v>0</v>
      </c>
      <c r="AC359">
        <v>0</v>
      </c>
      <c r="AD359">
        <v>0</v>
      </c>
      <c r="AE359">
        <v>0</v>
      </c>
      <c r="AF359">
        <v>0</v>
      </c>
      <c r="AG359">
        <v>0</v>
      </c>
      <c r="AH359">
        <v>0</v>
      </c>
      <c r="AI359">
        <v>0</v>
      </c>
      <c r="AJ359">
        <v>0</v>
      </c>
      <c r="AK359">
        <v>0</v>
      </c>
      <c r="AL359">
        <v>0</v>
      </c>
      <c r="AM359">
        <v>0</v>
      </c>
      <c r="AN359">
        <v>1.7543913948405099</v>
      </c>
      <c r="AO359">
        <v>1.5043693743828077</v>
      </c>
      <c r="AP359">
        <v>0</v>
      </c>
      <c r="AQ359">
        <v>0</v>
      </c>
      <c r="AR359">
        <v>0</v>
      </c>
      <c r="AS359">
        <v>0</v>
      </c>
      <c r="AT359">
        <v>0</v>
      </c>
      <c r="AU359">
        <v>0</v>
      </c>
      <c r="AV359">
        <v>0</v>
      </c>
      <c r="AW359">
        <v>0</v>
      </c>
      <c r="AX359">
        <v>0</v>
      </c>
      <c r="AY359">
        <v>0</v>
      </c>
      <c r="AZ359">
        <v>0</v>
      </c>
      <c r="BA359">
        <v>0</v>
      </c>
      <c r="BB359">
        <v>0</v>
      </c>
      <c r="BC359">
        <v>0</v>
      </c>
      <c r="BD359">
        <v>0.124</v>
      </c>
      <c r="BE359">
        <v>0.124</v>
      </c>
      <c r="BF359">
        <v>0</v>
      </c>
      <c r="BG359">
        <v>0</v>
      </c>
      <c r="BH359">
        <v>0</v>
      </c>
      <c r="BI359">
        <v>0</v>
      </c>
      <c r="BJ359">
        <v>0</v>
      </c>
      <c r="BK359">
        <v>0</v>
      </c>
      <c r="BL359">
        <v>0</v>
      </c>
      <c r="BM359">
        <v>0</v>
      </c>
      <c r="BN359">
        <v>0</v>
      </c>
      <c r="BO359">
        <v>0</v>
      </c>
      <c r="BP359">
        <v>0</v>
      </c>
      <c r="BQ359">
        <v>0</v>
      </c>
      <c r="BR359">
        <v>1.5599999999999999E-2</v>
      </c>
      <c r="BS359">
        <v>1.5599999999999999E-2</v>
      </c>
      <c r="BT359">
        <v>0</v>
      </c>
      <c r="BU359">
        <v>0</v>
      </c>
      <c r="BV359">
        <v>0</v>
      </c>
      <c r="BW359">
        <v>0</v>
      </c>
      <c r="BX359">
        <v>81.599999999999994</v>
      </c>
      <c r="BY359">
        <v>81.599999999999994</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1</v>
      </c>
      <c r="FT359">
        <v>0</v>
      </c>
      <c r="FU359">
        <v>0</v>
      </c>
      <c r="FV359">
        <v>0</v>
      </c>
      <c r="FW359">
        <v>0</v>
      </c>
      <c r="FX359">
        <v>0</v>
      </c>
      <c r="FY359">
        <v>0</v>
      </c>
      <c r="FZ359">
        <v>1.0305084745762711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0.54526443954299997</v>
      </c>
      <c r="GV359">
        <v>0.46732988826799998</v>
      </c>
      <c r="GW359">
        <v>0</v>
      </c>
      <c r="GX359">
        <v>0</v>
      </c>
      <c r="GY359">
        <v>0</v>
      </c>
      <c r="GZ359">
        <v>0</v>
      </c>
      <c r="HA359">
        <v>0</v>
      </c>
      <c r="HB359">
        <v>0</v>
      </c>
      <c r="HC359">
        <v>0</v>
      </c>
      <c r="HD359">
        <v>0</v>
      </c>
      <c r="HE359">
        <v>0</v>
      </c>
      <c r="HF359">
        <v>0</v>
      </c>
      <c r="HG359">
        <v>0</v>
      </c>
      <c r="HH359">
        <v>0</v>
      </c>
      <c r="HI359">
        <v>1.5599999999999999E-2</v>
      </c>
      <c r="HJ359">
        <v>1.5599999999999999E-2</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1</v>
      </c>
      <c r="LJ359">
        <v>0.94254574714999995</v>
      </c>
      <c r="LK359">
        <v>0</v>
      </c>
      <c r="LL359">
        <v>0</v>
      </c>
      <c r="LM359">
        <v>1</v>
      </c>
      <c r="LN359">
        <v>0.95</v>
      </c>
      <c r="LO359">
        <v>0</v>
      </c>
      <c r="LP359">
        <v>1</v>
      </c>
      <c r="LQ359">
        <v>0.78</v>
      </c>
      <c r="LR359">
        <v>0</v>
      </c>
      <c r="LS359">
        <v>0</v>
      </c>
      <c r="LT359">
        <v>0</v>
      </c>
    </row>
    <row r="360" spans="1:332">
      <c r="A360" t="str">
        <v>CDM AMS II G</v>
      </c>
      <c r="B360" t="str">
        <v>AMS-II.G. Version 4</v>
      </c>
      <c r="C360">
        <v>9265</v>
      </c>
      <c r="D360" t="str">
        <v>PoA 9265-CPA2</v>
      </c>
      <c r="E360" t="str">
        <v>MP3</v>
      </c>
      <c r="F360" t="str">
        <v>domestic</v>
      </c>
      <c r="G360">
        <v>13465</v>
      </c>
      <c r="H360" t="str">
        <v>firewood</v>
      </c>
      <c r="I360">
        <v>13465</v>
      </c>
      <c r="J360">
        <v>6.8192062069210007E-3</v>
      </c>
      <c r="K360">
        <v>0</v>
      </c>
      <c r="L360" t="str">
        <v>cdm_imp_firewood</v>
      </c>
      <c r="M360">
        <v>1</v>
      </c>
      <c r="N360" t="str">
        <v>Sub-Saharan Africa</v>
      </c>
      <c r="O360" t="str">
        <v>Kenya</v>
      </c>
      <c r="P360" t="str">
        <v>Kenya tot</v>
      </c>
      <c r="Q360">
        <v>3.8</v>
      </c>
      <c r="R360">
        <v>0.91400000000000003</v>
      </c>
      <c r="S360">
        <v>0</v>
      </c>
      <c r="T360">
        <v>0.3</v>
      </c>
      <c r="U360">
        <v>16185</v>
      </c>
      <c r="V360">
        <v>0</v>
      </c>
      <c r="W360">
        <v>122</v>
      </c>
      <c r="X360">
        <v>0</v>
      </c>
      <c r="Y360">
        <v>1974570</v>
      </c>
      <c r="Z360">
        <v>1</v>
      </c>
      <c r="AA360">
        <v>1</v>
      </c>
      <c r="AB360">
        <v>0</v>
      </c>
      <c r="AC360">
        <v>0</v>
      </c>
      <c r="AD360">
        <v>0</v>
      </c>
      <c r="AE360">
        <v>0</v>
      </c>
      <c r="AF360">
        <v>0</v>
      </c>
      <c r="AG360">
        <v>0</v>
      </c>
      <c r="AH360">
        <v>0</v>
      </c>
      <c r="AI360">
        <v>0</v>
      </c>
      <c r="AJ360">
        <v>0</v>
      </c>
      <c r="AK360">
        <v>0</v>
      </c>
      <c r="AL360">
        <v>0</v>
      </c>
      <c r="AM360">
        <v>0</v>
      </c>
      <c r="AN360">
        <v>5.2435873305850231</v>
      </c>
      <c r="AO360">
        <v>0.39728890121098948</v>
      </c>
      <c r="AP360">
        <v>0</v>
      </c>
      <c r="AQ360">
        <v>0</v>
      </c>
      <c r="AR360">
        <v>0</v>
      </c>
      <c r="AS360">
        <v>0</v>
      </c>
      <c r="AT360">
        <v>0</v>
      </c>
      <c r="AU360">
        <v>0</v>
      </c>
      <c r="AV360">
        <v>0</v>
      </c>
      <c r="AW360">
        <v>0</v>
      </c>
      <c r="AX360">
        <v>0</v>
      </c>
      <c r="AY360">
        <v>0</v>
      </c>
      <c r="AZ360">
        <v>0</v>
      </c>
      <c r="BA360">
        <v>0</v>
      </c>
      <c r="BB360">
        <v>0</v>
      </c>
      <c r="BC360">
        <v>0</v>
      </c>
      <c r="BD360">
        <v>0.104</v>
      </c>
      <c r="BE360">
        <v>0.124</v>
      </c>
      <c r="BF360">
        <v>0</v>
      </c>
      <c r="BG360">
        <v>0</v>
      </c>
      <c r="BH360">
        <v>0</v>
      </c>
      <c r="BI360">
        <v>0</v>
      </c>
      <c r="BJ360">
        <v>0</v>
      </c>
      <c r="BK360">
        <v>0</v>
      </c>
      <c r="BL360">
        <v>0</v>
      </c>
      <c r="BM360">
        <v>0</v>
      </c>
      <c r="BN360">
        <v>0</v>
      </c>
      <c r="BO360">
        <v>0</v>
      </c>
      <c r="BP360">
        <v>0</v>
      </c>
      <c r="BQ360">
        <v>0</v>
      </c>
      <c r="BR360">
        <v>1.5599999999999999E-2</v>
      </c>
      <c r="BS360">
        <v>1.5599999999999999E-2</v>
      </c>
      <c r="BT360">
        <v>0</v>
      </c>
      <c r="BU360">
        <v>0</v>
      </c>
      <c r="BV360">
        <v>0</v>
      </c>
      <c r="BW360">
        <v>0</v>
      </c>
      <c r="BX360">
        <v>81.599999999999994</v>
      </c>
      <c r="BY360">
        <v>81.599999999999994</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1</v>
      </c>
      <c r="FS360">
        <v>0</v>
      </c>
      <c r="FT360">
        <v>0</v>
      </c>
      <c r="FU360">
        <v>0</v>
      </c>
      <c r="FV360">
        <v>0</v>
      </c>
      <c r="FW360">
        <v>0</v>
      </c>
      <c r="FX360">
        <v>0</v>
      </c>
      <c r="FY360">
        <v>3.2478632478632474</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0.40302690149999998</v>
      </c>
      <c r="GV360">
        <v>0.40302690149999998</v>
      </c>
      <c r="GW360">
        <v>0</v>
      </c>
      <c r="GX360">
        <v>0</v>
      </c>
      <c r="GY360">
        <v>0</v>
      </c>
      <c r="GZ360">
        <v>0</v>
      </c>
      <c r="HA360">
        <v>0</v>
      </c>
      <c r="HB360">
        <v>0</v>
      </c>
      <c r="HC360">
        <v>0</v>
      </c>
      <c r="HD360">
        <v>0</v>
      </c>
      <c r="HE360">
        <v>0</v>
      </c>
      <c r="HF360">
        <v>0</v>
      </c>
      <c r="HG360">
        <v>0</v>
      </c>
      <c r="HH360">
        <v>0</v>
      </c>
      <c r="HI360">
        <v>1.5599999999999999E-2</v>
      </c>
      <c r="HJ360">
        <v>1.5599999999999999E-2</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1</v>
      </c>
      <c r="LJ360">
        <v>0.83029032999999997</v>
      </c>
      <c r="LK360">
        <v>0</v>
      </c>
      <c r="LL360">
        <v>0</v>
      </c>
      <c r="LM360">
        <v>1</v>
      </c>
      <c r="LN360">
        <v>0.95</v>
      </c>
      <c r="LO360">
        <v>0</v>
      </c>
      <c r="LP360">
        <v>1</v>
      </c>
      <c r="LQ360">
        <v>0.78</v>
      </c>
      <c r="LR360">
        <v>0</v>
      </c>
      <c r="LS360">
        <v>0</v>
      </c>
      <c r="LT360">
        <v>0</v>
      </c>
    </row>
    <row r="361" spans="1:332">
      <c r="A361" t="str">
        <v>CDM AMS II G</v>
      </c>
      <c r="B361" t="str">
        <v>AMS-II.G. Version 4</v>
      </c>
      <c r="C361">
        <v>9265</v>
      </c>
      <c r="D361" t="str">
        <v>PoA 9265-CPA3</v>
      </c>
      <c r="E361" t="str">
        <v>MP3</v>
      </c>
      <c r="F361" t="str">
        <v>domestic</v>
      </c>
      <c r="G361">
        <v>13559</v>
      </c>
      <c r="H361" t="str">
        <v>firewood</v>
      </c>
      <c r="I361">
        <v>13559</v>
      </c>
      <c r="J361">
        <v>6.8192013904954645E-3</v>
      </c>
      <c r="K361">
        <v>0</v>
      </c>
      <c r="L361" t="str">
        <v>cdm_imp_firewood</v>
      </c>
      <c r="M361">
        <v>1</v>
      </c>
      <c r="N361" t="str">
        <v>Sub-Saharan Africa</v>
      </c>
      <c r="O361" t="str">
        <v>Kenya</v>
      </c>
      <c r="P361" t="str">
        <v>Kenya tot</v>
      </c>
      <c r="Q361">
        <v>3.8</v>
      </c>
      <c r="R361">
        <v>0.91400000000000003</v>
      </c>
      <c r="S361">
        <v>0</v>
      </c>
      <c r="T361">
        <v>0.3</v>
      </c>
      <c r="U361">
        <v>16298</v>
      </c>
      <c r="V361">
        <v>0</v>
      </c>
      <c r="W361">
        <v>122</v>
      </c>
      <c r="X361">
        <v>0</v>
      </c>
      <c r="Y361">
        <v>1988356</v>
      </c>
      <c r="Z361">
        <v>1</v>
      </c>
      <c r="AA361">
        <v>1</v>
      </c>
      <c r="AB361">
        <v>0</v>
      </c>
      <c r="AC361">
        <v>0</v>
      </c>
      <c r="AD361">
        <v>0</v>
      </c>
      <c r="AE361">
        <v>0</v>
      </c>
      <c r="AF361">
        <v>0</v>
      </c>
      <c r="AG361">
        <v>0</v>
      </c>
      <c r="AH361">
        <v>0</v>
      </c>
      <c r="AI361">
        <v>0</v>
      </c>
      <c r="AJ361">
        <v>0</v>
      </c>
      <c r="AK361">
        <v>0</v>
      </c>
      <c r="AL361">
        <v>0</v>
      </c>
      <c r="AM361">
        <v>0</v>
      </c>
      <c r="AN361">
        <v>5.2435873305850231</v>
      </c>
      <c r="AO361">
        <v>0.39728890121098948</v>
      </c>
      <c r="AP361">
        <v>0</v>
      </c>
      <c r="AQ361">
        <v>0</v>
      </c>
      <c r="AR361">
        <v>0</v>
      </c>
      <c r="AS361">
        <v>0</v>
      </c>
      <c r="AT361">
        <v>0</v>
      </c>
      <c r="AU361">
        <v>0</v>
      </c>
      <c r="AV361">
        <v>0</v>
      </c>
      <c r="AW361">
        <v>0</v>
      </c>
      <c r="AX361">
        <v>0</v>
      </c>
      <c r="AY361">
        <v>0</v>
      </c>
      <c r="AZ361">
        <v>0</v>
      </c>
      <c r="BA361">
        <v>0</v>
      </c>
      <c r="BB361">
        <v>0</v>
      </c>
      <c r="BC361">
        <v>0</v>
      </c>
      <c r="BD361">
        <v>0.104</v>
      </c>
      <c r="BE361">
        <v>0.124</v>
      </c>
      <c r="BF361">
        <v>0</v>
      </c>
      <c r="BG361">
        <v>0</v>
      </c>
      <c r="BH361">
        <v>0</v>
      </c>
      <c r="BI361">
        <v>0</v>
      </c>
      <c r="BJ361">
        <v>0</v>
      </c>
      <c r="BK361">
        <v>0</v>
      </c>
      <c r="BL361">
        <v>0</v>
      </c>
      <c r="BM361">
        <v>0</v>
      </c>
      <c r="BN361">
        <v>0</v>
      </c>
      <c r="BO361">
        <v>0</v>
      </c>
      <c r="BP361">
        <v>0</v>
      </c>
      <c r="BQ361">
        <v>0</v>
      </c>
      <c r="BR361">
        <v>1.5599999999999999E-2</v>
      </c>
      <c r="BS361">
        <v>1.5599999999999999E-2</v>
      </c>
      <c r="BT361">
        <v>0</v>
      </c>
      <c r="BU361">
        <v>0</v>
      </c>
      <c r="BV361">
        <v>0</v>
      </c>
      <c r="BW361">
        <v>0</v>
      </c>
      <c r="BX361">
        <v>81.599999999999994</v>
      </c>
      <c r="BY361">
        <v>81.599999999999994</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1</v>
      </c>
      <c r="FS361">
        <v>0</v>
      </c>
      <c r="FT361">
        <v>0</v>
      </c>
      <c r="FU361">
        <v>0</v>
      </c>
      <c r="FV361">
        <v>0</v>
      </c>
      <c r="FW361">
        <v>0</v>
      </c>
      <c r="FX361">
        <v>0</v>
      </c>
      <c r="FY361">
        <v>3.2478632478632474</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0.40302690149999998</v>
      </c>
      <c r="GV361">
        <v>0.40302690149999998</v>
      </c>
      <c r="GW361">
        <v>0</v>
      </c>
      <c r="GX361">
        <v>0</v>
      </c>
      <c r="GY361">
        <v>0</v>
      </c>
      <c r="GZ361">
        <v>0</v>
      </c>
      <c r="HA361">
        <v>0</v>
      </c>
      <c r="HB361">
        <v>0</v>
      </c>
      <c r="HC361">
        <v>0</v>
      </c>
      <c r="HD361">
        <v>0</v>
      </c>
      <c r="HE361">
        <v>0</v>
      </c>
      <c r="HF361">
        <v>0</v>
      </c>
      <c r="HG361">
        <v>0</v>
      </c>
      <c r="HH361">
        <v>0</v>
      </c>
      <c r="HI361">
        <v>1.5599999999999999E-2</v>
      </c>
      <c r="HJ361">
        <v>1.5599999999999999E-2</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1</v>
      </c>
      <c r="LJ361">
        <v>0.83029032999999997</v>
      </c>
      <c r="LK361">
        <v>0</v>
      </c>
      <c r="LL361">
        <v>0</v>
      </c>
      <c r="LM361">
        <v>1</v>
      </c>
      <c r="LN361">
        <v>0.95</v>
      </c>
      <c r="LO361">
        <v>0</v>
      </c>
      <c r="LP361">
        <v>1</v>
      </c>
      <c r="LQ361">
        <v>0.78</v>
      </c>
      <c r="LR361">
        <v>0</v>
      </c>
      <c r="LS361">
        <v>0</v>
      </c>
      <c r="LT361">
        <v>0</v>
      </c>
    </row>
    <row r="362" spans="1:332">
      <c r="A362" t="str">
        <v>CDM AMS II G</v>
      </c>
      <c r="B362" t="str">
        <v>AMS-II.G. Version 4</v>
      </c>
      <c r="C362">
        <v>9265</v>
      </c>
      <c r="D362" t="str">
        <v>PoA 9265-CPA4</v>
      </c>
      <c r="E362" t="str">
        <v>MP3</v>
      </c>
      <c r="F362" t="str">
        <v>domestic</v>
      </c>
      <c r="G362">
        <v>13445</v>
      </c>
      <c r="H362" t="str">
        <v>firewood</v>
      </c>
      <c r="I362">
        <v>13445</v>
      </c>
      <c r="J362">
        <v>6.8187673575539473E-3</v>
      </c>
      <c r="K362">
        <v>0</v>
      </c>
      <c r="L362" t="str">
        <v>cdm_imp_firewood</v>
      </c>
      <c r="M362">
        <v>1</v>
      </c>
      <c r="N362" t="str">
        <v>Sub-Saharan Africa</v>
      </c>
      <c r="O362" t="str">
        <v>Kenya</v>
      </c>
      <c r="P362" t="str">
        <v>Kenya tot</v>
      </c>
      <c r="Q362">
        <v>3.8</v>
      </c>
      <c r="R362">
        <v>0.91400000000000003</v>
      </c>
      <c r="S362">
        <v>0</v>
      </c>
      <c r="T362">
        <v>0.3</v>
      </c>
      <c r="U362">
        <v>16162</v>
      </c>
      <c r="V362">
        <v>0</v>
      </c>
      <c r="W362">
        <v>122</v>
      </c>
      <c r="X362">
        <v>0</v>
      </c>
      <c r="Y362">
        <v>1971764</v>
      </c>
      <c r="Z362">
        <v>1</v>
      </c>
      <c r="AA362">
        <v>1</v>
      </c>
      <c r="AB362">
        <v>0</v>
      </c>
      <c r="AC362">
        <v>0</v>
      </c>
      <c r="AD362">
        <v>0</v>
      </c>
      <c r="AE362">
        <v>0</v>
      </c>
      <c r="AF362">
        <v>0</v>
      </c>
      <c r="AG362">
        <v>0</v>
      </c>
      <c r="AH362">
        <v>0</v>
      </c>
      <c r="AI362">
        <v>0</v>
      </c>
      <c r="AJ362">
        <v>0</v>
      </c>
      <c r="AK362">
        <v>0</v>
      </c>
      <c r="AL362">
        <v>0</v>
      </c>
      <c r="AM362">
        <v>0</v>
      </c>
      <c r="AN362">
        <v>5.2435873305850231</v>
      </c>
      <c r="AO362">
        <v>0.39728890121098948</v>
      </c>
      <c r="AP362">
        <v>0</v>
      </c>
      <c r="AQ362">
        <v>0</v>
      </c>
      <c r="AR362">
        <v>0</v>
      </c>
      <c r="AS362">
        <v>0</v>
      </c>
      <c r="AT362">
        <v>0</v>
      </c>
      <c r="AU362">
        <v>0</v>
      </c>
      <c r="AV362">
        <v>0</v>
      </c>
      <c r="AW362">
        <v>0</v>
      </c>
      <c r="AX362">
        <v>0</v>
      </c>
      <c r="AY362">
        <v>0</v>
      </c>
      <c r="AZ362">
        <v>0</v>
      </c>
      <c r="BA362">
        <v>0</v>
      </c>
      <c r="BB362">
        <v>0</v>
      </c>
      <c r="BC362">
        <v>0</v>
      </c>
      <c r="BD362">
        <v>0.104</v>
      </c>
      <c r="BE362">
        <v>0.124</v>
      </c>
      <c r="BF362">
        <v>0</v>
      </c>
      <c r="BG362">
        <v>0</v>
      </c>
      <c r="BH362">
        <v>0</v>
      </c>
      <c r="BI362">
        <v>0</v>
      </c>
      <c r="BJ362">
        <v>0</v>
      </c>
      <c r="BK362">
        <v>0</v>
      </c>
      <c r="BL362">
        <v>0</v>
      </c>
      <c r="BM362">
        <v>0</v>
      </c>
      <c r="BN362">
        <v>0</v>
      </c>
      <c r="BO362">
        <v>0</v>
      </c>
      <c r="BP362">
        <v>0</v>
      </c>
      <c r="BQ362">
        <v>0</v>
      </c>
      <c r="BR362">
        <v>1.5599999999999999E-2</v>
      </c>
      <c r="BS362">
        <v>1.5599999999999999E-2</v>
      </c>
      <c r="BT362">
        <v>0</v>
      </c>
      <c r="BU362">
        <v>0</v>
      </c>
      <c r="BV362">
        <v>0</v>
      </c>
      <c r="BW362">
        <v>0</v>
      </c>
      <c r="BX362">
        <v>81.599999999999994</v>
      </c>
      <c r="BY362">
        <v>81.599999999999994</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1</v>
      </c>
      <c r="FS362">
        <v>0</v>
      </c>
      <c r="FT362">
        <v>0</v>
      </c>
      <c r="FU362">
        <v>0</v>
      </c>
      <c r="FV362">
        <v>0</v>
      </c>
      <c r="FW362">
        <v>0</v>
      </c>
      <c r="FX362">
        <v>0</v>
      </c>
      <c r="FY362">
        <v>3.2478632478632474</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0.40302690149999998</v>
      </c>
      <c r="GV362">
        <v>0.40302690149999998</v>
      </c>
      <c r="GW362">
        <v>0</v>
      </c>
      <c r="GX362">
        <v>0</v>
      </c>
      <c r="GY362">
        <v>0</v>
      </c>
      <c r="GZ362">
        <v>0</v>
      </c>
      <c r="HA362">
        <v>0</v>
      </c>
      <c r="HB362">
        <v>0</v>
      </c>
      <c r="HC362">
        <v>0</v>
      </c>
      <c r="HD362">
        <v>0</v>
      </c>
      <c r="HE362">
        <v>0</v>
      </c>
      <c r="HF362">
        <v>0</v>
      </c>
      <c r="HG362">
        <v>0</v>
      </c>
      <c r="HH362">
        <v>0</v>
      </c>
      <c r="HI362">
        <v>1.5599999999999999E-2</v>
      </c>
      <c r="HJ362">
        <v>1.5599999999999999E-2</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1</v>
      </c>
      <c r="LJ362">
        <v>0.83029032999999997</v>
      </c>
      <c r="LK362">
        <v>0</v>
      </c>
      <c r="LL362">
        <v>0</v>
      </c>
      <c r="LM362">
        <v>1</v>
      </c>
      <c r="LN362">
        <v>0.95</v>
      </c>
      <c r="LO362">
        <v>0</v>
      </c>
      <c r="LP362">
        <v>1</v>
      </c>
      <c r="LQ362">
        <v>0.78</v>
      </c>
      <c r="LR362">
        <v>0</v>
      </c>
      <c r="LS362">
        <v>0</v>
      </c>
      <c r="LT362">
        <v>0</v>
      </c>
    </row>
    <row r="363" spans="1:332">
      <c r="A363" t="str">
        <v>CDM AMS II G</v>
      </c>
      <c r="B363" t="str">
        <v>AMS-II.G. Version 4</v>
      </c>
      <c r="C363">
        <v>9265</v>
      </c>
      <c r="D363" t="str">
        <v>PoA 9265-CPA5</v>
      </c>
      <c r="E363" t="str">
        <v>MP3</v>
      </c>
      <c r="F363" t="str">
        <v>domestic</v>
      </c>
      <c r="G363">
        <v>13406</v>
      </c>
      <c r="H363" t="str">
        <v>firewood</v>
      </c>
      <c r="I363">
        <v>13406</v>
      </c>
      <c r="J363">
        <v>6.8188176172286289E-3</v>
      </c>
      <c r="K363">
        <v>0</v>
      </c>
      <c r="L363" t="str">
        <v>cdm_imp_firewood</v>
      </c>
      <c r="M363">
        <v>1</v>
      </c>
      <c r="N363" t="str">
        <v>Sub-Saharan Africa</v>
      </c>
      <c r="O363" t="str">
        <v>Kenya</v>
      </c>
      <c r="P363" t="str">
        <v>Kenya tot</v>
      </c>
      <c r="Q363">
        <v>3.8</v>
      </c>
      <c r="R363">
        <v>0.91400000000000003</v>
      </c>
      <c r="S363">
        <v>0</v>
      </c>
      <c r="T363">
        <v>0.3</v>
      </c>
      <c r="U363">
        <v>16115</v>
      </c>
      <c r="V363">
        <v>0</v>
      </c>
      <c r="W363">
        <v>122</v>
      </c>
      <c r="X363">
        <v>0</v>
      </c>
      <c r="Y363">
        <v>1966030</v>
      </c>
      <c r="Z363">
        <v>1</v>
      </c>
      <c r="AA363">
        <v>1</v>
      </c>
      <c r="AB363">
        <v>0</v>
      </c>
      <c r="AC363">
        <v>0</v>
      </c>
      <c r="AD363">
        <v>0</v>
      </c>
      <c r="AE363">
        <v>0</v>
      </c>
      <c r="AF363">
        <v>0</v>
      </c>
      <c r="AG363">
        <v>0</v>
      </c>
      <c r="AH363">
        <v>0</v>
      </c>
      <c r="AI363">
        <v>0</v>
      </c>
      <c r="AJ363">
        <v>0</v>
      </c>
      <c r="AK363">
        <v>0</v>
      </c>
      <c r="AL363">
        <v>0</v>
      </c>
      <c r="AM363">
        <v>0</v>
      </c>
      <c r="AN363">
        <v>5.2435873305850231</v>
      </c>
      <c r="AO363">
        <v>0.39728890121098948</v>
      </c>
      <c r="AP363">
        <v>0</v>
      </c>
      <c r="AQ363">
        <v>0</v>
      </c>
      <c r="AR363">
        <v>0</v>
      </c>
      <c r="AS363">
        <v>0</v>
      </c>
      <c r="AT363">
        <v>0</v>
      </c>
      <c r="AU363">
        <v>0</v>
      </c>
      <c r="AV363">
        <v>0</v>
      </c>
      <c r="AW363">
        <v>0</v>
      </c>
      <c r="AX363">
        <v>0</v>
      </c>
      <c r="AY363">
        <v>0</v>
      </c>
      <c r="AZ363">
        <v>0</v>
      </c>
      <c r="BA363">
        <v>0</v>
      </c>
      <c r="BB363">
        <v>0</v>
      </c>
      <c r="BC363">
        <v>0</v>
      </c>
      <c r="BD363">
        <v>0.104</v>
      </c>
      <c r="BE363">
        <v>0.124</v>
      </c>
      <c r="BF363">
        <v>0</v>
      </c>
      <c r="BG363">
        <v>0</v>
      </c>
      <c r="BH363">
        <v>0</v>
      </c>
      <c r="BI363">
        <v>0</v>
      </c>
      <c r="BJ363">
        <v>0</v>
      </c>
      <c r="BK363">
        <v>0</v>
      </c>
      <c r="BL363">
        <v>0</v>
      </c>
      <c r="BM363">
        <v>0</v>
      </c>
      <c r="BN363">
        <v>0</v>
      </c>
      <c r="BO363">
        <v>0</v>
      </c>
      <c r="BP363">
        <v>0</v>
      </c>
      <c r="BQ363">
        <v>0</v>
      </c>
      <c r="BR363">
        <v>1.5599999999999999E-2</v>
      </c>
      <c r="BS363">
        <v>1.5599999999999999E-2</v>
      </c>
      <c r="BT363">
        <v>0</v>
      </c>
      <c r="BU363">
        <v>0</v>
      </c>
      <c r="BV363">
        <v>0</v>
      </c>
      <c r="BW363">
        <v>0</v>
      </c>
      <c r="BX363">
        <v>81.599999999999994</v>
      </c>
      <c r="BY363">
        <v>81.599999999999994</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1</v>
      </c>
      <c r="FS363">
        <v>0</v>
      </c>
      <c r="FT363">
        <v>0</v>
      </c>
      <c r="FU363">
        <v>0</v>
      </c>
      <c r="FV363">
        <v>0</v>
      </c>
      <c r="FW363">
        <v>0</v>
      </c>
      <c r="FX363">
        <v>0</v>
      </c>
      <c r="FY363">
        <v>3.2478632478632474</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0.40302690149999998</v>
      </c>
      <c r="GV363">
        <v>0.40302690149999998</v>
      </c>
      <c r="GW363">
        <v>0</v>
      </c>
      <c r="GX363">
        <v>0</v>
      </c>
      <c r="GY363">
        <v>0</v>
      </c>
      <c r="GZ363">
        <v>0</v>
      </c>
      <c r="HA363">
        <v>0</v>
      </c>
      <c r="HB363">
        <v>0</v>
      </c>
      <c r="HC363">
        <v>0</v>
      </c>
      <c r="HD363">
        <v>0</v>
      </c>
      <c r="HE363">
        <v>0</v>
      </c>
      <c r="HF363">
        <v>0</v>
      </c>
      <c r="HG363">
        <v>0</v>
      </c>
      <c r="HH363">
        <v>0</v>
      </c>
      <c r="HI363">
        <v>1.5599999999999999E-2</v>
      </c>
      <c r="HJ363">
        <v>1.5599999999999999E-2</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1</v>
      </c>
      <c r="LJ363">
        <v>0.83029032999999997</v>
      </c>
      <c r="LK363">
        <v>0</v>
      </c>
      <c r="LL363">
        <v>0</v>
      </c>
      <c r="LM363">
        <v>1</v>
      </c>
      <c r="LN363">
        <v>0.95</v>
      </c>
      <c r="LO363">
        <v>0</v>
      </c>
      <c r="LP363">
        <v>1</v>
      </c>
      <c r="LQ363">
        <v>0.78</v>
      </c>
      <c r="LR363">
        <v>0</v>
      </c>
      <c r="LS363">
        <v>0</v>
      </c>
      <c r="LT363">
        <v>0</v>
      </c>
    </row>
    <row r="364" spans="1:332">
      <c r="A364" t="str">
        <v>CDM AMS II G</v>
      </c>
      <c r="B364" t="str">
        <v>AMS-II.G. Version 4</v>
      </c>
      <c r="C364">
        <v>9265</v>
      </c>
      <c r="D364" t="str">
        <v>PoA 9265-CPA6</v>
      </c>
      <c r="E364" t="str">
        <v>MP3</v>
      </c>
      <c r="F364" t="str">
        <v>domestic</v>
      </c>
      <c r="G364">
        <v>13606</v>
      </c>
      <c r="H364" t="str">
        <v>firewood</v>
      </c>
      <c r="I364">
        <v>13606</v>
      </c>
      <c r="J364">
        <v>6.8189905327994153E-3</v>
      </c>
      <c r="K364">
        <v>0</v>
      </c>
      <c r="L364" t="str">
        <v>cdm_imp_firewood</v>
      </c>
      <c r="M364">
        <v>1</v>
      </c>
      <c r="N364" t="str">
        <v>Sub-Saharan Africa</v>
      </c>
      <c r="O364" t="str">
        <v>Kenya</v>
      </c>
      <c r="P364" t="str">
        <v>Kenya tot</v>
      </c>
      <c r="Q364">
        <v>3.8</v>
      </c>
      <c r="R364">
        <v>0.91400000000000003</v>
      </c>
      <c r="S364">
        <v>0</v>
      </c>
      <c r="T364">
        <v>0.3</v>
      </c>
      <c r="U364">
        <v>16355</v>
      </c>
      <c r="V364">
        <v>0</v>
      </c>
      <c r="W364">
        <v>122</v>
      </c>
      <c r="X364">
        <v>0</v>
      </c>
      <c r="Y364">
        <v>1995310</v>
      </c>
      <c r="Z364">
        <v>1</v>
      </c>
      <c r="AA364">
        <v>1</v>
      </c>
      <c r="AB364">
        <v>0</v>
      </c>
      <c r="AC364">
        <v>0</v>
      </c>
      <c r="AD364">
        <v>0</v>
      </c>
      <c r="AE364">
        <v>0</v>
      </c>
      <c r="AF364">
        <v>0</v>
      </c>
      <c r="AG364">
        <v>0</v>
      </c>
      <c r="AH364">
        <v>0</v>
      </c>
      <c r="AI364">
        <v>0</v>
      </c>
      <c r="AJ364">
        <v>0</v>
      </c>
      <c r="AK364">
        <v>0</v>
      </c>
      <c r="AL364">
        <v>0</v>
      </c>
      <c r="AM364">
        <v>0</v>
      </c>
      <c r="AN364">
        <v>5.2435873305850231</v>
      </c>
      <c r="AO364">
        <v>0.39728890121098948</v>
      </c>
      <c r="AP364">
        <v>0</v>
      </c>
      <c r="AQ364">
        <v>0</v>
      </c>
      <c r="AR364">
        <v>0</v>
      </c>
      <c r="AS364">
        <v>0</v>
      </c>
      <c r="AT364">
        <v>0</v>
      </c>
      <c r="AU364">
        <v>0</v>
      </c>
      <c r="AV364">
        <v>0</v>
      </c>
      <c r="AW364">
        <v>0</v>
      </c>
      <c r="AX364">
        <v>0</v>
      </c>
      <c r="AY364">
        <v>0</v>
      </c>
      <c r="AZ364">
        <v>0</v>
      </c>
      <c r="BA364">
        <v>0</v>
      </c>
      <c r="BB364">
        <v>0</v>
      </c>
      <c r="BC364">
        <v>0</v>
      </c>
      <c r="BD364">
        <v>0.104</v>
      </c>
      <c r="BE364">
        <v>0.124</v>
      </c>
      <c r="BF364">
        <v>0</v>
      </c>
      <c r="BG364">
        <v>0</v>
      </c>
      <c r="BH364">
        <v>0</v>
      </c>
      <c r="BI364">
        <v>0</v>
      </c>
      <c r="BJ364">
        <v>0</v>
      </c>
      <c r="BK364">
        <v>0</v>
      </c>
      <c r="BL364">
        <v>0</v>
      </c>
      <c r="BM364">
        <v>0</v>
      </c>
      <c r="BN364">
        <v>0</v>
      </c>
      <c r="BO364">
        <v>0</v>
      </c>
      <c r="BP364">
        <v>0</v>
      </c>
      <c r="BQ364">
        <v>0</v>
      </c>
      <c r="BR364">
        <v>1.5599999999999999E-2</v>
      </c>
      <c r="BS364">
        <v>1.5599999999999999E-2</v>
      </c>
      <c r="BT364">
        <v>0</v>
      </c>
      <c r="BU364">
        <v>0</v>
      </c>
      <c r="BV364">
        <v>0</v>
      </c>
      <c r="BW364">
        <v>0</v>
      </c>
      <c r="BX364">
        <v>81.599999999999994</v>
      </c>
      <c r="BY364">
        <v>81.599999999999994</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1</v>
      </c>
      <c r="FS364">
        <v>0</v>
      </c>
      <c r="FT364">
        <v>0</v>
      </c>
      <c r="FU364">
        <v>0</v>
      </c>
      <c r="FV364">
        <v>0</v>
      </c>
      <c r="FW364">
        <v>0</v>
      </c>
      <c r="FX364">
        <v>0</v>
      </c>
      <c r="FY364">
        <v>3.2478632478632474</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0.40302690149999998</v>
      </c>
      <c r="GV364">
        <v>0.40302690149999998</v>
      </c>
      <c r="GW364">
        <v>0</v>
      </c>
      <c r="GX364">
        <v>0</v>
      </c>
      <c r="GY364">
        <v>0</v>
      </c>
      <c r="GZ364">
        <v>0</v>
      </c>
      <c r="HA364">
        <v>0</v>
      </c>
      <c r="HB364">
        <v>0</v>
      </c>
      <c r="HC364">
        <v>0</v>
      </c>
      <c r="HD364">
        <v>0</v>
      </c>
      <c r="HE364">
        <v>0</v>
      </c>
      <c r="HF364">
        <v>0</v>
      </c>
      <c r="HG364">
        <v>0</v>
      </c>
      <c r="HH364">
        <v>0</v>
      </c>
      <c r="HI364">
        <v>1.5599999999999999E-2</v>
      </c>
      <c r="HJ364">
        <v>1.5599999999999999E-2</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1</v>
      </c>
      <c r="LJ364">
        <v>0.83029032999999997</v>
      </c>
      <c r="LK364">
        <v>0</v>
      </c>
      <c r="LL364">
        <v>0</v>
      </c>
      <c r="LM364">
        <v>1</v>
      </c>
      <c r="LN364">
        <v>0.95</v>
      </c>
      <c r="LO364">
        <v>0</v>
      </c>
      <c r="LP364">
        <v>1</v>
      </c>
      <c r="LQ364">
        <v>0.78</v>
      </c>
      <c r="LR364">
        <v>0</v>
      </c>
      <c r="LS364">
        <v>0</v>
      </c>
      <c r="LT364">
        <v>0</v>
      </c>
    </row>
    <row r="365" spans="1:332">
      <c r="A365" t="str">
        <v>CDM AMS II G</v>
      </c>
      <c r="B365" t="str">
        <v>AMS-II.G. Version 4</v>
      </c>
      <c r="C365">
        <v>9265</v>
      </c>
      <c r="D365" t="str">
        <v>PoA 9265-CPA7</v>
      </c>
      <c r="E365" t="str">
        <v>MP3</v>
      </c>
      <c r="F365" t="str">
        <v>domestic</v>
      </c>
      <c r="G365">
        <v>8802</v>
      </c>
      <c r="H365" t="str">
        <v>charcoal</v>
      </c>
      <c r="I365">
        <v>8802</v>
      </c>
      <c r="J365">
        <v>1.2024590163934427E-2</v>
      </c>
      <c r="K365">
        <v>0</v>
      </c>
      <c r="L365" t="str">
        <v>cdm_imp_charcoal</v>
      </c>
      <c r="M365">
        <v>1</v>
      </c>
      <c r="N365" t="str">
        <v>Sub-Saharan Africa</v>
      </c>
      <c r="O365" t="str">
        <v>Kenya</v>
      </c>
      <c r="P365" t="str">
        <v>Kenya tot</v>
      </c>
      <c r="Q365">
        <v>3.8</v>
      </c>
      <c r="R365">
        <v>0.91400000000000003</v>
      </c>
      <c r="S365">
        <v>0</v>
      </c>
      <c r="T365">
        <v>0.3</v>
      </c>
      <c r="U365">
        <v>6000</v>
      </c>
      <c r="V365">
        <v>0</v>
      </c>
      <c r="W365">
        <v>122</v>
      </c>
      <c r="X365">
        <v>0</v>
      </c>
      <c r="Y365">
        <v>732000</v>
      </c>
      <c r="Z365">
        <v>1</v>
      </c>
      <c r="AA365">
        <v>1</v>
      </c>
      <c r="AB365">
        <v>0</v>
      </c>
      <c r="AC365">
        <v>0</v>
      </c>
      <c r="AD365">
        <v>0</v>
      </c>
      <c r="AE365">
        <v>0</v>
      </c>
      <c r="AF365">
        <v>0</v>
      </c>
      <c r="AG365">
        <v>0</v>
      </c>
      <c r="AH365">
        <v>0</v>
      </c>
      <c r="AI365">
        <v>0</v>
      </c>
      <c r="AJ365">
        <v>0</v>
      </c>
      <c r="AK365">
        <v>0</v>
      </c>
      <c r="AL365">
        <v>0</v>
      </c>
      <c r="AM365">
        <v>0</v>
      </c>
      <c r="AN365">
        <v>1.7543913948405099</v>
      </c>
      <c r="AO365">
        <v>1.5043693743828077</v>
      </c>
      <c r="AP365">
        <v>0</v>
      </c>
      <c r="AQ365">
        <v>0</v>
      </c>
      <c r="AR365">
        <v>0</v>
      </c>
      <c r="AS365">
        <v>0</v>
      </c>
      <c r="AT365">
        <v>0</v>
      </c>
      <c r="AU365">
        <v>0</v>
      </c>
      <c r="AV365">
        <v>0</v>
      </c>
      <c r="AW365">
        <v>0</v>
      </c>
      <c r="AX365">
        <v>0</v>
      </c>
      <c r="AY365">
        <v>0</v>
      </c>
      <c r="AZ365">
        <v>0</v>
      </c>
      <c r="BA365">
        <v>0</v>
      </c>
      <c r="BB365">
        <v>0</v>
      </c>
      <c r="BC365">
        <v>0</v>
      </c>
      <c r="BD365">
        <v>0.124</v>
      </c>
      <c r="BE365">
        <v>0.124</v>
      </c>
      <c r="BF365">
        <v>0</v>
      </c>
      <c r="BG365">
        <v>0</v>
      </c>
      <c r="BH365">
        <v>0</v>
      </c>
      <c r="BI365">
        <v>0</v>
      </c>
      <c r="BJ365">
        <v>0</v>
      </c>
      <c r="BK365">
        <v>0</v>
      </c>
      <c r="BL365">
        <v>0</v>
      </c>
      <c r="BM365">
        <v>0</v>
      </c>
      <c r="BN365">
        <v>0</v>
      </c>
      <c r="BO365">
        <v>0</v>
      </c>
      <c r="BP365">
        <v>0</v>
      </c>
      <c r="BQ365">
        <v>0</v>
      </c>
      <c r="BR365">
        <v>1.5599999999999999E-2</v>
      </c>
      <c r="BS365">
        <v>1.5599999999999999E-2</v>
      </c>
      <c r="BT365">
        <v>0</v>
      </c>
      <c r="BU365">
        <v>0</v>
      </c>
      <c r="BV365">
        <v>0</v>
      </c>
      <c r="BW365">
        <v>0</v>
      </c>
      <c r="BX365">
        <v>81.599999999999994</v>
      </c>
      <c r="BY365">
        <v>81.599999999999994</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1</v>
      </c>
      <c r="FT365">
        <v>0</v>
      </c>
      <c r="FU365">
        <v>0</v>
      </c>
      <c r="FV365">
        <v>0</v>
      </c>
      <c r="FW365">
        <v>0</v>
      </c>
      <c r="FX365">
        <v>0</v>
      </c>
      <c r="FY365">
        <v>0</v>
      </c>
      <c r="FZ365">
        <v>1.0305084745762711</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0.53012279699999998</v>
      </c>
      <c r="GV365">
        <v>0.53012279699999998</v>
      </c>
      <c r="GW365">
        <v>0</v>
      </c>
      <c r="GX365">
        <v>0</v>
      </c>
      <c r="GY365">
        <v>0</v>
      </c>
      <c r="GZ365">
        <v>0</v>
      </c>
      <c r="HA365">
        <v>0</v>
      </c>
      <c r="HB365">
        <v>0</v>
      </c>
      <c r="HC365">
        <v>0</v>
      </c>
      <c r="HD365">
        <v>0</v>
      </c>
      <c r="HE365">
        <v>0</v>
      </c>
      <c r="HF365">
        <v>0</v>
      </c>
      <c r="HG365">
        <v>0</v>
      </c>
      <c r="HH365">
        <v>0</v>
      </c>
      <c r="HI365">
        <v>1.5599999999999999E-2</v>
      </c>
      <c r="HJ365">
        <v>1.5599999999999999E-2</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1</v>
      </c>
      <c r="LJ365">
        <v>0.95626150382999997</v>
      </c>
      <c r="LK365">
        <v>0</v>
      </c>
      <c r="LL365">
        <v>0</v>
      </c>
      <c r="LM365">
        <v>1</v>
      </c>
      <c r="LN365">
        <v>0.95</v>
      </c>
      <c r="LO365">
        <v>0</v>
      </c>
      <c r="LP365">
        <v>1</v>
      </c>
      <c r="LQ365">
        <v>0.78</v>
      </c>
      <c r="LR365">
        <v>0</v>
      </c>
      <c r="LS365">
        <v>0</v>
      </c>
      <c r="LT365">
        <v>0</v>
      </c>
    </row>
    <row r="366" spans="1:332">
      <c r="A366" t="str">
        <v>CDM AMS II G</v>
      </c>
      <c r="B366" t="str">
        <v>AMS-II.G. Version 4</v>
      </c>
      <c r="C366">
        <v>9265</v>
      </c>
      <c r="D366" t="str">
        <v>PoA 9265-CPA8</v>
      </c>
      <c r="E366" t="str">
        <v>MP3</v>
      </c>
      <c r="F366" t="str">
        <v>domestic</v>
      </c>
      <c r="G366">
        <v>39797</v>
      </c>
      <c r="H366" t="str">
        <v>charcoal</v>
      </c>
      <c r="I366">
        <v>39797</v>
      </c>
      <c r="J366">
        <v>1.1999343728734129E-2</v>
      </c>
      <c r="K366">
        <v>0</v>
      </c>
      <c r="L366" t="str">
        <v>cdm_imp_charcoal</v>
      </c>
      <c r="M366">
        <v>1</v>
      </c>
      <c r="N366" t="str">
        <v>Sub-Saharan Africa</v>
      </c>
      <c r="O366" t="str">
        <v>Kenya</v>
      </c>
      <c r="P366" t="str">
        <v>Kenya tot</v>
      </c>
      <c r="Q366">
        <v>3.8</v>
      </c>
      <c r="R366">
        <v>0.91400000000000003</v>
      </c>
      <c r="S366">
        <v>0</v>
      </c>
      <c r="T366">
        <v>0.3</v>
      </c>
      <c r="U366">
        <v>30000</v>
      </c>
      <c r="V366">
        <v>0</v>
      </c>
      <c r="W366">
        <v>110.5532683</v>
      </c>
      <c r="X366">
        <v>0</v>
      </c>
      <c r="Y366">
        <v>3316598.0490000001</v>
      </c>
      <c r="Z366">
        <v>1</v>
      </c>
      <c r="AA366">
        <v>1</v>
      </c>
      <c r="AB366">
        <v>0</v>
      </c>
      <c r="AC366">
        <v>0</v>
      </c>
      <c r="AD366">
        <v>0</v>
      </c>
      <c r="AE366">
        <v>0</v>
      </c>
      <c r="AF366">
        <v>0</v>
      </c>
      <c r="AG366">
        <v>0</v>
      </c>
      <c r="AH366">
        <v>0</v>
      </c>
      <c r="AI366">
        <v>0</v>
      </c>
      <c r="AJ366">
        <v>0</v>
      </c>
      <c r="AK366">
        <v>0</v>
      </c>
      <c r="AL366">
        <v>0</v>
      </c>
      <c r="AM366">
        <v>0</v>
      </c>
      <c r="AN366">
        <v>1.7543913948405099</v>
      </c>
      <c r="AO366">
        <v>1.5043693743828077</v>
      </c>
      <c r="AP366">
        <v>0</v>
      </c>
      <c r="AQ366">
        <v>0</v>
      </c>
      <c r="AR366">
        <v>0</v>
      </c>
      <c r="AS366">
        <v>0</v>
      </c>
      <c r="AT366">
        <v>0</v>
      </c>
      <c r="AU366">
        <v>0</v>
      </c>
      <c r="AV366">
        <v>0</v>
      </c>
      <c r="AW366">
        <v>0</v>
      </c>
      <c r="AX366">
        <v>0</v>
      </c>
      <c r="AY366">
        <v>0</v>
      </c>
      <c r="AZ366">
        <v>0</v>
      </c>
      <c r="BA366">
        <v>0</v>
      </c>
      <c r="BB366">
        <v>0</v>
      </c>
      <c r="BC366">
        <v>0</v>
      </c>
      <c r="BD366">
        <v>0.124</v>
      </c>
      <c r="BE366">
        <v>0.124</v>
      </c>
      <c r="BF366">
        <v>0</v>
      </c>
      <c r="BG366">
        <v>0</v>
      </c>
      <c r="BH366">
        <v>0</v>
      </c>
      <c r="BI366">
        <v>0</v>
      </c>
      <c r="BJ366">
        <v>0</v>
      </c>
      <c r="BK366">
        <v>0</v>
      </c>
      <c r="BL366">
        <v>0</v>
      </c>
      <c r="BM366">
        <v>0</v>
      </c>
      <c r="BN366">
        <v>0</v>
      </c>
      <c r="BO366">
        <v>0</v>
      </c>
      <c r="BP366">
        <v>0</v>
      </c>
      <c r="BQ366">
        <v>0</v>
      </c>
      <c r="BR366">
        <v>1.5599999999999999E-2</v>
      </c>
      <c r="BS366">
        <v>1.5599999999999999E-2</v>
      </c>
      <c r="BT366">
        <v>0</v>
      </c>
      <c r="BU366">
        <v>0</v>
      </c>
      <c r="BV366">
        <v>0</v>
      </c>
      <c r="BW366">
        <v>0</v>
      </c>
      <c r="BX366">
        <v>81.599999999999994</v>
      </c>
      <c r="BY366">
        <v>81.599999999999994</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1</v>
      </c>
      <c r="FT366">
        <v>0</v>
      </c>
      <c r="FU366">
        <v>0</v>
      </c>
      <c r="FV366">
        <v>0</v>
      </c>
      <c r="FW366">
        <v>0</v>
      </c>
      <c r="FX366">
        <v>0</v>
      </c>
      <c r="FY366">
        <v>0</v>
      </c>
      <c r="FZ366">
        <v>1.0305084745762711</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0.53267223768899996</v>
      </c>
      <c r="GV366">
        <v>0.53267223768899996</v>
      </c>
      <c r="GW366">
        <v>0</v>
      </c>
      <c r="GX366">
        <v>0</v>
      </c>
      <c r="GY366">
        <v>0</v>
      </c>
      <c r="GZ366">
        <v>0</v>
      </c>
      <c r="HA366">
        <v>0</v>
      </c>
      <c r="HB366">
        <v>0</v>
      </c>
      <c r="HC366">
        <v>0</v>
      </c>
      <c r="HD366">
        <v>0</v>
      </c>
      <c r="HE366">
        <v>0</v>
      </c>
      <c r="HF366">
        <v>0</v>
      </c>
      <c r="HG366">
        <v>0</v>
      </c>
      <c r="HH366">
        <v>0</v>
      </c>
      <c r="HI366">
        <v>1.5599999999999999E-2</v>
      </c>
      <c r="HJ366">
        <v>1.5599999999999999E-2</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1</v>
      </c>
      <c r="LJ366">
        <v>0.95273115950999998</v>
      </c>
      <c r="LK366">
        <v>0</v>
      </c>
      <c r="LL366">
        <v>0</v>
      </c>
      <c r="LM366">
        <v>1</v>
      </c>
      <c r="LN366">
        <v>0.95</v>
      </c>
      <c r="LO366">
        <v>0</v>
      </c>
      <c r="LP366">
        <v>1</v>
      </c>
      <c r="LQ366">
        <v>0.78</v>
      </c>
      <c r="LR366">
        <v>0</v>
      </c>
      <c r="LS366">
        <v>0</v>
      </c>
      <c r="LT366">
        <v>0</v>
      </c>
    </row>
    <row r="367" spans="1:332">
      <c r="A367" t="str">
        <v>CDM AMS II G</v>
      </c>
      <c r="B367" t="str">
        <v>AMS-II.G. Version 10</v>
      </c>
      <c r="C367">
        <v>10497</v>
      </c>
      <c r="D367" t="str">
        <v>PoA 10497-CPA1</v>
      </c>
      <c r="E367" t="str">
        <v>MP1</v>
      </c>
      <c r="F367" t="str">
        <v>domestic</v>
      </c>
      <c r="G367">
        <v>1394</v>
      </c>
      <c r="H367" t="str">
        <v>firewood</v>
      </c>
      <c r="I367">
        <v>1394</v>
      </c>
      <c r="J367">
        <v>1.0371560793416961E-2</v>
      </c>
      <c r="K367">
        <v>0</v>
      </c>
      <c r="L367" t="str">
        <v>cdm_imp_firewood</v>
      </c>
      <c r="M367">
        <v>1</v>
      </c>
      <c r="N367" t="str">
        <v>Oceania</v>
      </c>
      <c r="O367" t="str">
        <v>Fiji</v>
      </c>
      <c r="P367" t="str">
        <v>Fiji tot</v>
      </c>
      <c r="Q367">
        <v>4.5999999999999996</v>
      </c>
      <c r="R367">
        <v>0.90969999999999995</v>
      </c>
      <c r="S367">
        <v>0</v>
      </c>
      <c r="T367">
        <v>0.29599999999999999</v>
      </c>
      <c r="U367">
        <v>786</v>
      </c>
      <c r="V367">
        <v>0</v>
      </c>
      <c r="W367">
        <v>171</v>
      </c>
      <c r="X367">
        <v>0</v>
      </c>
      <c r="Y367">
        <v>134406</v>
      </c>
      <c r="Z367">
        <v>1</v>
      </c>
      <c r="AA367">
        <v>0</v>
      </c>
      <c r="AB367">
        <v>0</v>
      </c>
      <c r="AC367">
        <v>0</v>
      </c>
      <c r="AD367">
        <v>0</v>
      </c>
      <c r="AE367">
        <v>0</v>
      </c>
      <c r="AF367">
        <v>0</v>
      </c>
      <c r="AG367">
        <v>0</v>
      </c>
      <c r="AH367">
        <v>0</v>
      </c>
      <c r="AI367">
        <v>0</v>
      </c>
      <c r="AJ367">
        <v>0</v>
      </c>
      <c r="AK367">
        <v>0</v>
      </c>
      <c r="AL367">
        <v>0</v>
      </c>
      <c r="AM367">
        <v>0</v>
      </c>
      <c r="AN367">
        <v>7.8632478629999998</v>
      </c>
      <c r="AO367">
        <v>0</v>
      </c>
      <c r="AP367">
        <v>0</v>
      </c>
      <c r="AQ367">
        <v>0</v>
      </c>
      <c r="AR367">
        <v>0</v>
      </c>
      <c r="AS367">
        <v>0</v>
      </c>
      <c r="AT367">
        <v>0</v>
      </c>
      <c r="AU367">
        <v>0</v>
      </c>
      <c r="AV367">
        <v>0</v>
      </c>
      <c r="AW367">
        <v>0</v>
      </c>
      <c r="AX367">
        <v>0</v>
      </c>
      <c r="AY367">
        <v>0</v>
      </c>
      <c r="AZ367">
        <v>0</v>
      </c>
      <c r="BA367">
        <v>0</v>
      </c>
      <c r="BB367">
        <v>0</v>
      </c>
      <c r="BC367">
        <v>0</v>
      </c>
      <c r="BD367">
        <v>0.1</v>
      </c>
      <c r="BE367">
        <v>0</v>
      </c>
      <c r="BF367">
        <v>0</v>
      </c>
      <c r="BG367">
        <v>0</v>
      </c>
      <c r="BH367">
        <v>0</v>
      </c>
      <c r="BI367">
        <v>0</v>
      </c>
      <c r="BJ367">
        <v>0</v>
      </c>
      <c r="BK367">
        <v>0</v>
      </c>
      <c r="BL367">
        <v>0</v>
      </c>
      <c r="BM367">
        <v>0</v>
      </c>
      <c r="BN367">
        <v>0</v>
      </c>
      <c r="BO367">
        <v>0</v>
      </c>
      <c r="BP367">
        <v>0</v>
      </c>
      <c r="BQ367">
        <v>0</v>
      </c>
      <c r="BR367">
        <v>1.5599999999999999E-2</v>
      </c>
      <c r="BS367">
        <v>0</v>
      </c>
      <c r="BT367">
        <v>0</v>
      </c>
      <c r="BU367">
        <v>0</v>
      </c>
      <c r="BV367">
        <v>0</v>
      </c>
      <c r="BW367">
        <v>0</v>
      </c>
      <c r="BX367">
        <v>63.7</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1</v>
      </c>
      <c r="FS367">
        <v>0</v>
      </c>
      <c r="FT367">
        <v>0</v>
      </c>
      <c r="FU367">
        <v>0</v>
      </c>
      <c r="FV367">
        <v>0</v>
      </c>
      <c r="FW367">
        <v>0</v>
      </c>
      <c r="FX367">
        <v>0</v>
      </c>
      <c r="FY367">
        <v>3.9316239319999999</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0.2949</v>
      </c>
      <c r="GV367">
        <v>0</v>
      </c>
      <c r="GW367">
        <v>0</v>
      </c>
      <c r="GX367">
        <v>0</v>
      </c>
      <c r="GY367">
        <v>0</v>
      </c>
      <c r="GZ367">
        <v>0</v>
      </c>
      <c r="HA367">
        <v>0</v>
      </c>
      <c r="HB367">
        <v>0</v>
      </c>
      <c r="HC367">
        <v>0</v>
      </c>
      <c r="HD367">
        <v>0</v>
      </c>
      <c r="HE367">
        <v>0</v>
      </c>
      <c r="HF367">
        <v>0</v>
      </c>
      <c r="HG367">
        <v>0</v>
      </c>
      <c r="HH367">
        <v>0</v>
      </c>
      <c r="HI367">
        <v>1.5599999999999999E-2</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1</v>
      </c>
      <c r="LJ367">
        <v>1</v>
      </c>
      <c r="LK367">
        <v>0</v>
      </c>
      <c r="LL367">
        <v>0</v>
      </c>
      <c r="LM367">
        <v>1</v>
      </c>
      <c r="LN367">
        <v>0.95</v>
      </c>
      <c r="LO367">
        <v>0</v>
      </c>
      <c r="LP367">
        <v>1</v>
      </c>
      <c r="LQ367">
        <v>0.78</v>
      </c>
      <c r="LR367">
        <v>0</v>
      </c>
      <c r="LS367">
        <v>0.29198718059999995</v>
      </c>
      <c r="LT367">
        <v>0</v>
      </c>
    </row>
    <row r="368" spans="1:332">
      <c r="A368" t="str">
        <v>CDM AMS II G</v>
      </c>
      <c r="B368" t="str">
        <v>AMS-II.G. Version 10</v>
      </c>
      <c r="C368">
        <v>10497</v>
      </c>
      <c r="D368" t="str">
        <v>PoA 10497-CPA2</v>
      </c>
      <c r="E368" t="str">
        <v>MP1</v>
      </c>
      <c r="F368" t="str">
        <v>domestic</v>
      </c>
      <c r="G368">
        <v>25222</v>
      </c>
      <c r="H368" t="str">
        <v>firewood</v>
      </c>
      <c r="I368">
        <v>25222</v>
      </c>
      <c r="J368">
        <v>1.3997151953134189E-2</v>
      </c>
      <c r="K368">
        <v>0</v>
      </c>
      <c r="L368" t="str">
        <v>cdm_imp_firewood</v>
      </c>
      <c r="M368">
        <v>1</v>
      </c>
      <c r="N368" t="str">
        <v>Oceania</v>
      </c>
      <c r="O368" t="str">
        <v>Fiji</v>
      </c>
      <c r="P368" t="str">
        <v>Fiji tot</v>
      </c>
      <c r="Q368">
        <v>4.5999999999999996</v>
      </c>
      <c r="R368">
        <v>0.90969999999999995</v>
      </c>
      <c r="S368">
        <v>0</v>
      </c>
      <c r="T368">
        <v>0.29599999999999999</v>
      </c>
      <c r="U368">
        <v>16943</v>
      </c>
      <c r="V368">
        <v>0</v>
      </c>
      <c r="W368">
        <v>106.3529481365</v>
      </c>
      <c r="X368">
        <v>0</v>
      </c>
      <c r="Y368">
        <v>1801938.0002767195</v>
      </c>
      <c r="Z368">
        <v>1</v>
      </c>
      <c r="AA368">
        <v>0</v>
      </c>
      <c r="AB368">
        <v>0</v>
      </c>
      <c r="AC368">
        <v>0</v>
      </c>
      <c r="AD368">
        <v>0</v>
      </c>
      <c r="AE368">
        <v>0</v>
      </c>
      <c r="AF368">
        <v>0</v>
      </c>
      <c r="AG368">
        <v>0</v>
      </c>
      <c r="AH368">
        <v>0</v>
      </c>
      <c r="AI368">
        <v>0</v>
      </c>
      <c r="AJ368">
        <v>0</v>
      </c>
      <c r="AK368">
        <v>0</v>
      </c>
      <c r="AL368">
        <v>0</v>
      </c>
      <c r="AM368">
        <v>0</v>
      </c>
      <c r="AN368">
        <v>7.8632478629999998</v>
      </c>
      <c r="AO368">
        <v>0</v>
      </c>
      <c r="AP368">
        <v>0</v>
      </c>
      <c r="AQ368">
        <v>0</v>
      </c>
      <c r="AR368">
        <v>0</v>
      </c>
      <c r="AS368">
        <v>0</v>
      </c>
      <c r="AT368">
        <v>0</v>
      </c>
      <c r="AU368">
        <v>0</v>
      </c>
      <c r="AV368">
        <v>0</v>
      </c>
      <c r="AW368">
        <v>0</v>
      </c>
      <c r="AX368">
        <v>0</v>
      </c>
      <c r="AY368">
        <v>0</v>
      </c>
      <c r="AZ368">
        <v>0</v>
      </c>
      <c r="BA368">
        <v>0</v>
      </c>
      <c r="BB368">
        <v>0</v>
      </c>
      <c r="BC368">
        <v>0</v>
      </c>
      <c r="BD368">
        <v>0.1</v>
      </c>
      <c r="BE368">
        <v>0</v>
      </c>
      <c r="BF368">
        <v>0</v>
      </c>
      <c r="BG368">
        <v>0</v>
      </c>
      <c r="BH368">
        <v>0</v>
      </c>
      <c r="BI368">
        <v>0</v>
      </c>
      <c r="BJ368">
        <v>0</v>
      </c>
      <c r="BK368">
        <v>0</v>
      </c>
      <c r="BL368">
        <v>0</v>
      </c>
      <c r="BM368">
        <v>0</v>
      </c>
      <c r="BN368">
        <v>0</v>
      </c>
      <c r="BO368">
        <v>0</v>
      </c>
      <c r="BP368">
        <v>0</v>
      </c>
      <c r="BQ368">
        <v>0</v>
      </c>
      <c r="BR368">
        <v>1.5599999999999999E-2</v>
      </c>
      <c r="BS368">
        <v>0</v>
      </c>
      <c r="BT368">
        <v>0</v>
      </c>
      <c r="BU368">
        <v>0</v>
      </c>
      <c r="BV368">
        <v>0</v>
      </c>
      <c r="BW368">
        <v>0</v>
      </c>
      <c r="BX368">
        <v>63.7</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1</v>
      </c>
      <c r="FS368">
        <v>0</v>
      </c>
      <c r="FT368">
        <v>0</v>
      </c>
      <c r="FU368">
        <v>0</v>
      </c>
      <c r="FV368">
        <v>0</v>
      </c>
      <c r="FW368">
        <v>0</v>
      </c>
      <c r="FX368">
        <v>0</v>
      </c>
      <c r="FY368">
        <v>3.9316239319999999</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0.3</v>
      </c>
      <c r="GV368">
        <v>0</v>
      </c>
      <c r="GW368">
        <v>0</v>
      </c>
      <c r="GX368">
        <v>0</v>
      </c>
      <c r="GY368">
        <v>0</v>
      </c>
      <c r="GZ368">
        <v>0</v>
      </c>
      <c r="HA368">
        <v>0</v>
      </c>
      <c r="HB368">
        <v>0</v>
      </c>
      <c r="HC368">
        <v>0</v>
      </c>
      <c r="HD368">
        <v>0</v>
      </c>
      <c r="HE368">
        <v>0</v>
      </c>
      <c r="HF368">
        <v>0</v>
      </c>
      <c r="HG368">
        <v>0</v>
      </c>
      <c r="HH368">
        <v>0</v>
      </c>
      <c r="HI368">
        <v>1.5599999999999999E-2</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1</v>
      </c>
      <c r="LJ368">
        <v>1</v>
      </c>
      <c r="LK368">
        <v>0</v>
      </c>
      <c r="LL368">
        <v>0</v>
      </c>
      <c r="LM368">
        <v>1</v>
      </c>
      <c r="LN368">
        <v>0.95</v>
      </c>
      <c r="LO368">
        <v>0</v>
      </c>
      <c r="LP368">
        <v>1</v>
      </c>
      <c r="LQ368">
        <v>0.78</v>
      </c>
      <c r="LR368">
        <v>0</v>
      </c>
      <c r="LS368">
        <v>5.2375253200000027E-2</v>
      </c>
      <c r="LT368">
        <v>0</v>
      </c>
    </row>
    <row r="369" spans="1:332">
      <c r="A369" t="str">
        <v>CDM AMS II G</v>
      </c>
      <c r="B369" t="str">
        <v>AMS-II.G. Version 10</v>
      </c>
      <c r="C369">
        <v>10497</v>
      </c>
      <c r="D369" t="str">
        <v>PoA 10497-CPA1</v>
      </c>
      <c r="E369" t="str">
        <v>MP2</v>
      </c>
      <c r="F369" t="str">
        <v>domestic</v>
      </c>
      <c r="G369">
        <v>1237</v>
      </c>
      <c r="H369" t="str">
        <v>firewood</v>
      </c>
      <c r="I369">
        <v>1237</v>
      </c>
      <c r="J369">
        <v>1.0156994120931455E-2</v>
      </c>
      <c r="K369">
        <v>0</v>
      </c>
      <c r="L369" t="str">
        <v>cdm_imp_firewood</v>
      </c>
      <c r="M369">
        <v>1</v>
      </c>
      <c r="N369" t="str">
        <v>Oceania</v>
      </c>
      <c r="O369" t="str">
        <v>Fiji</v>
      </c>
      <c r="P369" t="str">
        <v>Fiji tot</v>
      </c>
      <c r="Q369">
        <v>4.5999999999999996</v>
      </c>
      <c r="R369">
        <v>0.90969999999999995</v>
      </c>
      <c r="S369">
        <v>0</v>
      </c>
      <c r="T369">
        <v>0.29599999999999999</v>
      </c>
      <c r="U369">
        <v>796</v>
      </c>
      <c r="V369">
        <v>0</v>
      </c>
      <c r="W369">
        <v>153</v>
      </c>
      <c r="X369">
        <v>0</v>
      </c>
      <c r="Y369">
        <v>121788</v>
      </c>
      <c r="Z369">
        <v>1</v>
      </c>
      <c r="AA369">
        <v>0</v>
      </c>
      <c r="AB369">
        <v>0</v>
      </c>
      <c r="AC369">
        <v>0</v>
      </c>
      <c r="AD369">
        <v>0</v>
      </c>
      <c r="AE369">
        <v>0</v>
      </c>
      <c r="AF369">
        <v>0</v>
      </c>
      <c r="AG369">
        <v>0</v>
      </c>
      <c r="AH369">
        <v>0</v>
      </c>
      <c r="AI369">
        <v>0</v>
      </c>
      <c r="AJ369">
        <v>0</v>
      </c>
      <c r="AK369">
        <v>0</v>
      </c>
      <c r="AL369">
        <v>0</v>
      </c>
      <c r="AM369">
        <v>0</v>
      </c>
      <c r="AN369">
        <v>7.8632478629999998</v>
      </c>
      <c r="AO369">
        <v>0</v>
      </c>
      <c r="AP369">
        <v>0</v>
      </c>
      <c r="AQ369">
        <v>0</v>
      </c>
      <c r="AR369">
        <v>0</v>
      </c>
      <c r="AS369">
        <v>0</v>
      </c>
      <c r="AT369">
        <v>0</v>
      </c>
      <c r="AU369">
        <v>0</v>
      </c>
      <c r="AV369">
        <v>0</v>
      </c>
      <c r="AW369">
        <v>0</v>
      </c>
      <c r="AX369">
        <v>0</v>
      </c>
      <c r="AY369">
        <v>0</v>
      </c>
      <c r="AZ369">
        <v>0</v>
      </c>
      <c r="BA369">
        <v>0</v>
      </c>
      <c r="BB369">
        <v>0</v>
      </c>
      <c r="BC369">
        <v>0</v>
      </c>
      <c r="BD369">
        <v>0.1</v>
      </c>
      <c r="BE369">
        <v>0</v>
      </c>
      <c r="BF369">
        <v>0</v>
      </c>
      <c r="BG369">
        <v>0</v>
      </c>
      <c r="BH369">
        <v>0</v>
      </c>
      <c r="BI369">
        <v>0</v>
      </c>
      <c r="BJ369">
        <v>0</v>
      </c>
      <c r="BK369">
        <v>0</v>
      </c>
      <c r="BL369">
        <v>0</v>
      </c>
      <c r="BM369">
        <v>0</v>
      </c>
      <c r="BN369">
        <v>0</v>
      </c>
      <c r="BO369">
        <v>0</v>
      </c>
      <c r="BP369">
        <v>0</v>
      </c>
      <c r="BQ369">
        <v>0</v>
      </c>
      <c r="BR369">
        <v>1.5599999999999999E-2</v>
      </c>
      <c r="BS369">
        <v>0</v>
      </c>
      <c r="BT369">
        <v>0</v>
      </c>
      <c r="BU369">
        <v>0</v>
      </c>
      <c r="BV369">
        <v>0</v>
      </c>
      <c r="BW369">
        <v>0</v>
      </c>
      <c r="BX369">
        <v>63.7</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1</v>
      </c>
      <c r="FS369">
        <v>0</v>
      </c>
      <c r="FT369">
        <v>0</v>
      </c>
      <c r="FU369">
        <v>0</v>
      </c>
      <c r="FV369">
        <v>0</v>
      </c>
      <c r="FW369">
        <v>0</v>
      </c>
      <c r="FX369">
        <v>0</v>
      </c>
      <c r="FY369">
        <v>3.9316239319999999</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0.28720519480000001</v>
      </c>
      <c r="GV369">
        <v>0</v>
      </c>
      <c r="GW369">
        <v>0</v>
      </c>
      <c r="GX369">
        <v>0</v>
      </c>
      <c r="GY369">
        <v>0</v>
      </c>
      <c r="GZ369">
        <v>0</v>
      </c>
      <c r="HA369">
        <v>0</v>
      </c>
      <c r="HB369">
        <v>0</v>
      </c>
      <c r="HC369">
        <v>0</v>
      </c>
      <c r="HD369">
        <v>0</v>
      </c>
      <c r="HE369">
        <v>0</v>
      </c>
      <c r="HF369">
        <v>0</v>
      </c>
      <c r="HG369">
        <v>0</v>
      </c>
      <c r="HH369">
        <v>0</v>
      </c>
      <c r="HI369">
        <v>1.5599999999999999E-2</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1</v>
      </c>
      <c r="LJ369">
        <v>1</v>
      </c>
      <c r="LK369">
        <v>0</v>
      </c>
      <c r="LL369">
        <v>0</v>
      </c>
      <c r="LM369">
        <v>1</v>
      </c>
      <c r="LN369">
        <v>0.95</v>
      </c>
      <c r="LO369">
        <v>0</v>
      </c>
      <c r="LP369">
        <v>1</v>
      </c>
      <c r="LQ369">
        <v>0.78</v>
      </c>
      <c r="LR369">
        <v>0</v>
      </c>
      <c r="LS369">
        <v>0.29198718059999995</v>
      </c>
      <c r="LT369">
        <v>0</v>
      </c>
    </row>
    <row r="370" spans="1:332">
      <c r="A370" t="str">
        <v>CDM AMS II G</v>
      </c>
      <c r="B370" t="str">
        <v>AMS-II.G. Version 10</v>
      </c>
      <c r="C370">
        <v>10497</v>
      </c>
      <c r="D370" t="str">
        <v>PoA 10497-CPA2</v>
      </c>
      <c r="E370" t="str">
        <v>MP2</v>
      </c>
      <c r="F370" t="str">
        <v>domestic</v>
      </c>
      <c r="G370">
        <v>53436</v>
      </c>
      <c r="H370" t="str">
        <v>firewood</v>
      </c>
      <c r="I370">
        <v>53436</v>
      </c>
      <c r="J370">
        <v>1.3976084356207313E-2</v>
      </c>
      <c r="K370">
        <v>0</v>
      </c>
      <c r="L370" t="str">
        <v>cdm_imp_firewood</v>
      </c>
      <c r="M370">
        <v>1</v>
      </c>
      <c r="N370" t="str">
        <v>Oceania</v>
      </c>
      <c r="O370" t="str">
        <v>Fiji</v>
      </c>
      <c r="P370" t="str">
        <v>Fiji tot</v>
      </c>
      <c r="Q370">
        <v>4.5999999999999996</v>
      </c>
      <c r="R370">
        <v>0.90969999999999995</v>
      </c>
      <c r="S370">
        <v>0</v>
      </c>
      <c r="T370">
        <v>0.29599999999999999</v>
      </c>
      <c r="U370">
        <v>35950</v>
      </c>
      <c r="V370">
        <v>0</v>
      </c>
      <c r="W370">
        <v>106.3529481365</v>
      </c>
      <c r="X370">
        <v>0</v>
      </c>
      <c r="Y370">
        <v>3823388.4855071753</v>
      </c>
      <c r="Z370">
        <v>1</v>
      </c>
      <c r="AA370">
        <v>0</v>
      </c>
      <c r="AB370">
        <v>0</v>
      </c>
      <c r="AC370">
        <v>0</v>
      </c>
      <c r="AD370">
        <v>0</v>
      </c>
      <c r="AE370">
        <v>0</v>
      </c>
      <c r="AF370">
        <v>0</v>
      </c>
      <c r="AG370">
        <v>0</v>
      </c>
      <c r="AH370">
        <v>0</v>
      </c>
      <c r="AI370">
        <v>0</v>
      </c>
      <c r="AJ370">
        <v>0</v>
      </c>
      <c r="AK370">
        <v>0</v>
      </c>
      <c r="AL370">
        <v>0</v>
      </c>
      <c r="AM370">
        <v>0</v>
      </c>
      <c r="AN370">
        <v>7.8632478629999998</v>
      </c>
      <c r="AO370">
        <v>0</v>
      </c>
      <c r="AP370">
        <v>0</v>
      </c>
      <c r="AQ370">
        <v>0</v>
      </c>
      <c r="AR370">
        <v>0</v>
      </c>
      <c r="AS370">
        <v>0</v>
      </c>
      <c r="AT370">
        <v>0</v>
      </c>
      <c r="AU370">
        <v>0</v>
      </c>
      <c r="AV370">
        <v>0</v>
      </c>
      <c r="AW370">
        <v>0</v>
      </c>
      <c r="AX370">
        <v>0</v>
      </c>
      <c r="AY370">
        <v>0</v>
      </c>
      <c r="AZ370">
        <v>0</v>
      </c>
      <c r="BA370">
        <v>0</v>
      </c>
      <c r="BB370">
        <v>0</v>
      </c>
      <c r="BC370">
        <v>0</v>
      </c>
      <c r="BD370">
        <v>0.1</v>
      </c>
      <c r="BE370">
        <v>0</v>
      </c>
      <c r="BF370">
        <v>0</v>
      </c>
      <c r="BG370">
        <v>0</v>
      </c>
      <c r="BH370">
        <v>0</v>
      </c>
      <c r="BI370">
        <v>0</v>
      </c>
      <c r="BJ370">
        <v>0</v>
      </c>
      <c r="BK370">
        <v>0</v>
      </c>
      <c r="BL370">
        <v>0</v>
      </c>
      <c r="BM370">
        <v>0</v>
      </c>
      <c r="BN370">
        <v>0</v>
      </c>
      <c r="BO370">
        <v>0</v>
      </c>
      <c r="BP370">
        <v>0</v>
      </c>
      <c r="BQ370">
        <v>0</v>
      </c>
      <c r="BR370">
        <v>1.5599999999999999E-2</v>
      </c>
      <c r="BS370">
        <v>0</v>
      </c>
      <c r="BT370">
        <v>0</v>
      </c>
      <c r="BU370">
        <v>0</v>
      </c>
      <c r="BV370">
        <v>0</v>
      </c>
      <c r="BW370">
        <v>0</v>
      </c>
      <c r="BX370">
        <v>63.7</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1</v>
      </c>
      <c r="FS370">
        <v>0</v>
      </c>
      <c r="FT370">
        <v>0</v>
      </c>
      <c r="FU370">
        <v>0</v>
      </c>
      <c r="FV370">
        <v>0</v>
      </c>
      <c r="FW370">
        <v>0</v>
      </c>
      <c r="FX370">
        <v>0</v>
      </c>
      <c r="FY370">
        <v>3.9316239319999999</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0.3</v>
      </c>
      <c r="GV370">
        <v>0</v>
      </c>
      <c r="GW370">
        <v>0</v>
      </c>
      <c r="GX370">
        <v>0</v>
      </c>
      <c r="GY370">
        <v>0</v>
      </c>
      <c r="GZ370">
        <v>0</v>
      </c>
      <c r="HA370">
        <v>0</v>
      </c>
      <c r="HB370">
        <v>0</v>
      </c>
      <c r="HC370">
        <v>0</v>
      </c>
      <c r="HD370">
        <v>0</v>
      </c>
      <c r="HE370">
        <v>0</v>
      </c>
      <c r="HF370">
        <v>0</v>
      </c>
      <c r="HG370">
        <v>0</v>
      </c>
      <c r="HH370">
        <v>0</v>
      </c>
      <c r="HI370">
        <v>1.5599999999999999E-2</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1</v>
      </c>
      <c r="LJ370">
        <v>1</v>
      </c>
      <c r="LK370">
        <v>0</v>
      </c>
      <c r="LL370">
        <v>0</v>
      </c>
      <c r="LM370">
        <v>1</v>
      </c>
      <c r="LN370">
        <v>0.95</v>
      </c>
      <c r="LO370">
        <v>0</v>
      </c>
      <c r="LP370">
        <v>1</v>
      </c>
      <c r="LQ370">
        <v>0.78</v>
      </c>
      <c r="LR370">
        <v>0</v>
      </c>
      <c r="LS370">
        <v>5.2375253200000027E-2</v>
      </c>
      <c r="LT370">
        <v>0</v>
      </c>
    </row>
    <row r="371" spans="1:332">
      <c r="A371" t="str">
        <v>CDM AMS II G</v>
      </c>
      <c r="B371" t="str">
        <v>AMS-II.G. Version 7</v>
      </c>
      <c r="C371">
        <v>10008</v>
      </c>
      <c r="D371" t="str">
        <v>PoA 10008-CPA2</v>
      </c>
      <c r="E371" t="str">
        <v>MP1</v>
      </c>
      <c r="F371" t="str">
        <v>domestic</v>
      </c>
      <c r="G371">
        <v>3191</v>
      </c>
      <c r="H371" t="str">
        <v>firewood</v>
      </c>
      <c r="I371">
        <v>3191</v>
      </c>
      <c r="J371">
        <v>3.8445694197912221E-3</v>
      </c>
      <c r="K371">
        <v>0</v>
      </c>
      <c r="L371" t="str">
        <v>cdm_imp_firewood</v>
      </c>
      <c r="M371">
        <v>1</v>
      </c>
      <c r="N371" t="str">
        <v>Asia</v>
      </c>
      <c r="O371" t="str">
        <v>Myanmar</v>
      </c>
      <c r="P371" t="str">
        <v>Twante Yangon region</v>
      </c>
      <c r="Q371">
        <v>4.2</v>
      </c>
      <c r="R371">
        <v>0.95</v>
      </c>
      <c r="S371">
        <v>0</v>
      </c>
      <c r="T371">
        <v>4.8000000000000001E-2</v>
      </c>
      <c r="U371">
        <v>14912</v>
      </c>
      <c r="V371">
        <v>0</v>
      </c>
      <c r="W371">
        <v>55.66</v>
      </c>
      <c r="X371">
        <v>0</v>
      </c>
      <c r="Y371">
        <v>830001.91999999993</v>
      </c>
      <c r="Z371">
        <v>1</v>
      </c>
      <c r="AA371">
        <v>0</v>
      </c>
      <c r="AB371">
        <v>0</v>
      </c>
      <c r="AC371">
        <v>0</v>
      </c>
      <c r="AD371">
        <v>0</v>
      </c>
      <c r="AE371">
        <v>0</v>
      </c>
      <c r="AF371">
        <v>0</v>
      </c>
      <c r="AG371">
        <v>0</v>
      </c>
      <c r="AH371">
        <v>0</v>
      </c>
      <c r="AI371">
        <v>0</v>
      </c>
      <c r="AJ371">
        <v>0</v>
      </c>
      <c r="AK371">
        <v>0</v>
      </c>
      <c r="AL371">
        <v>0</v>
      </c>
      <c r="AM371">
        <v>0</v>
      </c>
      <c r="AN371">
        <v>5.8904109589999996</v>
      </c>
      <c r="AO371">
        <v>0</v>
      </c>
      <c r="AP371">
        <v>0</v>
      </c>
      <c r="AQ371">
        <v>0</v>
      </c>
      <c r="AR371">
        <v>0</v>
      </c>
      <c r="AS371">
        <v>0</v>
      </c>
      <c r="AT371">
        <v>0</v>
      </c>
      <c r="AU371">
        <v>0</v>
      </c>
      <c r="AV371">
        <v>0</v>
      </c>
      <c r="AW371">
        <v>0</v>
      </c>
      <c r="AX371">
        <v>0</v>
      </c>
      <c r="AY371">
        <v>0</v>
      </c>
      <c r="AZ371">
        <v>0</v>
      </c>
      <c r="BA371">
        <v>0</v>
      </c>
      <c r="BB371">
        <v>0</v>
      </c>
      <c r="BC371">
        <v>0</v>
      </c>
      <c r="BD371">
        <v>0.1</v>
      </c>
      <c r="BE371">
        <v>0</v>
      </c>
      <c r="BF371">
        <v>0</v>
      </c>
      <c r="BG371">
        <v>0</v>
      </c>
      <c r="BH371">
        <v>0</v>
      </c>
      <c r="BI371">
        <v>0</v>
      </c>
      <c r="BJ371">
        <v>0</v>
      </c>
      <c r="BK371">
        <v>0</v>
      </c>
      <c r="BL371">
        <v>0</v>
      </c>
      <c r="BM371">
        <v>0</v>
      </c>
      <c r="BN371">
        <v>0</v>
      </c>
      <c r="BO371">
        <v>0</v>
      </c>
      <c r="BP371">
        <v>0</v>
      </c>
      <c r="BQ371">
        <v>0</v>
      </c>
      <c r="BR371">
        <v>1.4999999999999999E-2</v>
      </c>
      <c r="BS371">
        <v>0</v>
      </c>
      <c r="BT371">
        <v>0</v>
      </c>
      <c r="BU371">
        <v>0</v>
      </c>
      <c r="BV371">
        <v>0</v>
      </c>
      <c r="BW371">
        <v>0</v>
      </c>
      <c r="BX371">
        <v>81.599999999999994</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1</v>
      </c>
      <c r="FS371">
        <v>0</v>
      </c>
      <c r="FT371">
        <v>0</v>
      </c>
      <c r="FU371">
        <v>0</v>
      </c>
      <c r="FV371">
        <v>0</v>
      </c>
      <c r="FW371">
        <v>0</v>
      </c>
      <c r="FX371">
        <v>0</v>
      </c>
      <c r="FY371">
        <v>3.5897435899999999</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0.27800000000000002</v>
      </c>
      <c r="GV371">
        <v>0</v>
      </c>
      <c r="GW371">
        <v>0</v>
      </c>
      <c r="GX371">
        <v>0</v>
      </c>
      <c r="GY371">
        <v>0</v>
      </c>
      <c r="GZ371">
        <v>0</v>
      </c>
      <c r="HA371">
        <v>0</v>
      </c>
      <c r="HB371">
        <v>0</v>
      </c>
      <c r="HC371">
        <v>0</v>
      </c>
      <c r="HD371">
        <v>0</v>
      </c>
      <c r="HE371">
        <v>0</v>
      </c>
      <c r="HF371">
        <v>0</v>
      </c>
      <c r="HG371">
        <v>0</v>
      </c>
      <c r="HH371">
        <v>0</v>
      </c>
      <c r="HI371">
        <v>1.4999999999999999E-2</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1</v>
      </c>
      <c r="LJ371">
        <v>0.92279999999999995</v>
      </c>
      <c r="LK371">
        <v>0</v>
      </c>
      <c r="LL371">
        <v>0</v>
      </c>
      <c r="LM371">
        <v>1</v>
      </c>
      <c r="LN371">
        <v>0.95</v>
      </c>
      <c r="LO371">
        <v>0</v>
      </c>
      <c r="LP371">
        <v>1</v>
      </c>
      <c r="LQ371">
        <v>0.78</v>
      </c>
      <c r="LR371">
        <v>0</v>
      </c>
      <c r="LS371">
        <v>0</v>
      </c>
      <c r="LT371">
        <v>0</v>
      </c>
    </row>
    <row r="372" spans="1:332">
      <c r="A372" t="str">
        <v>CDM AMS II G</v>
      </c>
      <c r="B372" t="str">
        <v>AMS-II.G. Version 7</v>
      </c>
      <c r="C372">
        <v>10008</v>
      </c>
      <c r="D372" t="str">
        <v>PoA 10008-CPA2</v>
      </c>
      <c r="E372" t="str">
        <v>MP2</v>
      </c>
      <c r="F372" t="str">
        <v>domestic</v>
      </c>
      <c r="G372">
        <v>25506</v>
      </c>
      <c r="H372" t="str">
        <v>firewood</v>
      </c>
      <c r="I372">
        <v>25506</v>
      </c>
      <c r="J372">
        <v>3.4903077795711765E-3</v>
      </c>
      <c r="K372">
        <v>0</v>
      </c>
      <c r="L372" t="str">
        <v>cdm_imp_firewood</v>
      </c>
      <c r="M372">
        <v>1</v>
      </c>
      <c r="N372" t="str">
        <v>Asia</v>
      </c>
      <c r="O372" t="str">
        <v>Myanmar</v>
      </c>
      <c r="P372" t="str">
        <v>Twante Yangon region</v>
      </c>
      <c r="Q372">
        <v>4.2</v>
      </c>
      <c r="R372">
        <v>0.95</v>
      </c>
      <c r="S372">
        <v>0</v>
      </c>
      <c r="T372">
        <v>4.8000000000000001E-2</v>
      </c>
      <c r="U372">
        <v>20021</v>
      </c>
      <c r="V372">
        <v>0</v>
      </c>
      <c r="W372">
        <v>365</v>
      </c>
      <c r="X372">
        <v>0</v>
      </c>
      <c r="Y372">
        <v>7307665</v>
      </c>
      <c r="Z372">
        <v>1</v>
      </c>
      <c r="AA372">
        <v>0</v>
      </c>
      <c r="AB372">
        <v>0</v>
      </c>
      <c r="AC372">
        <v>0</v>
      </c>
      <c r="AD372">
        <v>0</v>
      </c>
      <c r="AE372">
        <v>0</v>
      </c>
      <c r="AF372">
        <v>0</v>
      </c>
      <c r="AG372">
        <v>0</v>
      </c>
      <c r="AH372">
        <v>0</v>
      </c>
      <c r="AI372">
        <v>0</v>
      </c>
      <c r="AJ372">
        <v>0</v>
      </c>
      <c r="AK372">
        <v>0</v>
      </c>
      <c r="AL372">
        <v>0</v>
      </c>
      <c r="AM372">
        <v>0</v>
      </c>
      <c r="AN372">
        <v>5.8904109589999996</v>
      </c>
      <c r="AO372">
        <v>0</v>
      </c>
      <c r="AP372">
        <v>0</v>
      </c>
      <c r="AQ372">
        <v>0</v>
      </c>
      <c r="AR372">
        <v>0</v>
      </c>
      <c r="AS372">
        <v>0</v>
      </c>
      <c r="AT372">
        <v>0</v>
      </c>
      <c r="AU372">
        <v>0</v>
      </c>
      <c r="AV372">
        <v>0</v>
      </c>
      <c r="AW372">
        <v>0</v>
      </c>
      <c r="AX372">
        <v>0</v>
      </c>
      <c r="AY372">
        <v>0</v>
      </c>
      <c r="AZ372">
        <v>0</v>
      </c>
      <c r="BA372">
        <v>0</v>
      </c>
      <c r="BB372">
        <v>0</v>
      </c>
      <c r="BC372">
        <v>0</v>
      </c>
      <c r="BD372">
        <v>0.1</v>
      </c>
      <c r="BE372">
        <v>0</v>
      </c>
      <c r="BF372">
        <v>0</v>
      </c>
      <c r="BG372">
        <v>0</v>
      </c>
      <c r="BH372">
        <v>0</v>
      </c>
      <c r="BI372">
        <v>0</v>
      </c>
      <c r="BJ372">
        <v>0</v>
      </c>
      <c r="BK372">
        <v>0</v>
      </c>
      <c r="BL372">
        <v>0</v>
      </c>
      <c r="BM372">
        <v>0</v>
      </c>
      <c r="BN372">
        <v>0</v>
      </c>
      <c r="BO372">
        <v>0</v>
      </c>
      <c r="BP372">
        <v>0</v>
      </c>
      <c r="BQ372">
        <v>0</v>
      </c>
      <c r="BR372">
        <v>1.4999999999999999E-2</v>
      </c>
      <c r="BS372">
        <v>0</v>
      </c>
      <c r="BT372">
        <v>0</v>
      </c>
      <c r="BU372">
        <v>0</v>
      </c>
      <c r="BV372">
        <v>0</v>
      </c>
      <c r="BW372">
        <v>0</v>
      </c>
      <c r="BX372">
        <v>81.599999999999994</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1</v>
      </c>
      <c r="FS372">
        <v>0</v>
      </c>
      <c r="FT372">
        <v>0</v>
      </c>
      <c r="FU372">
        <v>0</v>
      </c>
      <c r="FV372">
        <v>0</v>
      </c>
      <c r="FW372">
        <v>0</v>
      </c>
      <c r="FX372">
        <v>0</v>
      </c>
      <c r="FY372">
        <v>3.5897435899999999</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0.25214599999999998</v>
      </c>
      <c r="GV372">
        <v>0</v>
      </c>
      <c r="GW372">
        <v>0</v>
      </c>
      <c r="GX372">
        <v>0</v>
      </c>
      <c r="GY372">
        <v>0</v>
      </c>
      <c r="GZ372">
        <v>0</v>
      </c>
      <c r="HA372">
        <v>0</v>
      </c>
      <c r="HB372">
        <v>0</v>
      </c>
      <c r="HC372">
        <v>0</v>
      </c>
      <c r="HD372">
        <v>0</v>
      </c>
      <c r="HE372">
        <v>0</v>
      </c>
      <c r="HF372">
        <v>0</v>
      </c>
      <c r="HG372">
        <v>0</v>
      </c>
      <c r="HH372">
        <v>0</v>
      </c>
      <c r="HI372">
        <v>1.4999999999999999E-2</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1</v>
      </c>
      <c r="LJ372">
        <v>0.92279999999999995</v>
      </c>
      <c r="LK372">
        <v>0</v>
      </c>
      <c r="LL372">
        <v>0</v>
      </c>
      <c r="LM372">
        <v>1</v>
      </c>
      <c r="LN372">
        <v>0.95</v>
      </c>
      <c r="LO372">
        <v>0</v>
      </c>
      <c r="LP372">
        <v>1</v>
      </c>
      <c r="LQ372">
        <v>0.78</v>
      </c>
      <c r="LR372">
        <v>0</v>
      </c>
      <c r="LS372">
        <v>1.2425890677801976E-2</v>
      </c>
      <c r="LT372">
        <v>0</v>
      </c>
    </row>
    <row r="373" spans="1:332">
      <c r="A373" t="str">
        <v>CDM AMS II G</v>
      </c>
      <c r="B373" t="str">
        <v>AMS-II.G. Version 8</v>
      </c>
      <c r="C373">
        <v>10430</v>
      </c>
      <c r="D373" t="str">
        <v>PoA 10430-CPA1</v>
      </c>
      <c r="E373" t="str">
        <v>MP1</v>
      </c>
      <c r="F373" t="str">
        <v>domestic</v>
      </c>
      <c r="G373">
        <v>611</v>
      </c>
      <c r="H373" t="str">
        <v>charcoal</v>
      </c>
      <c r="I373">
        <v>611</v>
      </c>
      <c r="J373">
        <v>2.8864323507180648E-3</v>
      </c>
      <c r="K373">
        <v>0</v>
      </c>
      <c r="L373" t="str">
        <v>cdm_imp_charcoal</v>
      </c>
      <c r="M373">
        <v>1</v>
      </c>
      <c r="N373" t="str">
        <v>Sub-Saharan Africa</v>
      </c>
      <c r="O373" t="str">
        <v>Ghana</v>
      </c>
      <c r="P373" t="str">
        <v xml:space="preserve">Brong-Ahafo region </v>
      </c>
      <c r="Q373">
        <v>3.8</v>
      </c>
      <c r="R373">
        <v>0.98839999999999995</v>
      </c>
      <c r="S373">
        <v>0</v>
      </c>
      <c r="T373">
        <v>0.11</v>
      </c>
      <c r="U373">
        <v>15120</v>
      </c>
      <c r="V373">
        <v>0</v>
      </c>
      <c r="W373">
        <v>14</v>
      </c>
      <c r="X373">
        <v>0</v>
      </c>
      <c r="Y373">
        <v>211680</v>
      </c>
      <c r="Z373">
        <v>0</v>
      </c>
      <c r="AA373">
        <v>1</v>
      </c>
      <c r="AB373">
        <v>0</v>
      </c>
      <c r="AC373">
        <v>0</v>
      </c>
      <c r="AD373">
        <v>0</v>
      </c>
      <c r="AE373">
        <v>0</v>
      </c>
      <c r="AF373">
        <v>0</v>
      </c>
      <c r="AG373">
        <v>0</v>
      </c>
      <c r="AH373">
        <v>0</v>
      </c>
      <c r="AI373">
        <v>0</v>
      </c>
      <c r="AJ373">
        <v>0</v>
      </c>
      <c r="AK373">
        <v>0</v>
      </c>
      <c r="AL373">
        <v>0</v>
      </c>
      <c r="AM373">
        <v>0</v>
      </c>
      <c r="AN373">
        <v>0</v>
      </c>
      <c r="AO373">
        <v>1.9365014909863012</v>
      </c>
      <c r="AP373">
        <v>0</v>
      </c>
      <c r="AQ373">
        <v>0</v>
      </c>
      <c r="AR373">
        <v>0</v>
      </c>
      <c r="AS373">
        <v>0</v>
      </c>
      <c r="AT373">
        <v>0</v>
      </c>
      <c r="AU373">
        <v>0</v>
      </c>
      <c r="AV373">
        <v>0</v>
      </c>
      <c r="AW373">
        <v>0</v>
      </c>
      <c r="AX373">
        <v>0</v>
      </c>
      <c r="AY373">
        <v>0</v>
      </c>
      <c r="AZ373">
        <v>0</v>
      </c>
      <c r="BA373">
        <v>0</v>
      </c>
      <c r="BB373">
        <v>0</v>
      </c>
      <c r="BC373">
        <v>0</v>
      </c>
      <c r="BD373">
        <v>0</v>
      </c>
      <c r="BE373">
        <v>0.18</v>
      </c>
      <c r="BF373">
        <v>0</v>
      </c>
      <c r="BG373">
        <v>0</v>
      </c>
      <c r="BH373">
        <v>0</v>
      </c>
      <c r="BI373">
        <v>0</v>
      </c>
      <c r="BJ373">
        <v>0</v>
      </c>
      <c r="BK373">
        <v>0</v>
      </c>
      <c r="BL373">
        <v>0</v>
      </c>
      <c r="BM373">
        <v>0</v>
      </c>
      <c r="BN373">
        <v>0</v>
      </c>
      <c r="BO373">
        <v>0</v>
      </c>
      <c r="BP373">
        <v>0</v>
      </c>
      <c r="BQ373">
        <v>0</v>
      </c>
      <c r="BR373">
        <v>0</v>
      </c>
      <c r="BS373">
        <v>1.4999999999999999E-2</v>
      </c>
      <c r="BT373">
        <v>0</v>
      </c>
      <c r="BU373">
        <v>0</v>
      </c>
      <c r="BV373">
        <v>0</v>
      </c>
      <c r="BW373">
        <v>0</v>
      </c>
      <c r="BX373">
        <v>0</v>
      </c>
      <c r="BY373">
        <v>81.599999999999994</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1</v>
      </c>
      <c r="FT373">
        <v>0</v>
      </c>
      <c r="FU373">
        <v>0</v>
      </c>
      <c r="FV373">
        <v>0</v>
      </c>
      <c r="FW373">
        <v>0</v>
      </c>
      <c r="FX373">
        <v>0</v>
      </c>
      <c r="FY373">
        <v>0</v>
      </c>
      <c r="FZ373">
        <v>1.4488339105744474</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0.24058676832000001</v>
      </c>
      <c r="GW373">
        <v>0</v>
      </c>
      <c r="GX373">
        <v>0</v>
      </c>
      <c r="GY373">
        <v>0</v>
      </c>
      <c r="GZ373">
        <v>0</v>
      </c>
      <c r="HA373">
        <v>0</v>
      </c>
      <c r="HB373">
        <v>0</v>
      </c>
      <c r="HC373">
        <v>0</v>
      </c>
      <c r="HD373">
        <v>0</v>
      </c>
      <c r="HE373">
        <v>0</v>
      </c>
      <c r="HF373">
        <v>0</v>
      </c>
      <c r="HG373">
        <v>0</v>
      </c>
      <c r="HH373">
        <v>0</v>
      </c>
      <c r="HI373">
        <v>0</v>
      </c>
      <c r="HJ373">
        <v>1.4999999999999999E-2</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1</v>
      </c>
      <c r="LJ373">
        <v>1</v>
      </c>
      <c r="LK373">
        <v>0</v>
      </c>
      <c r="LL373">
        <v>0</v>
      </c>
      <c r="LM373">
        <v>1</v>
      </c>
      <c r="LN373">
        <v>0.95</v>
      </c>
      <c r="LO373">
        <v>0</v>
      </c>
      <c r="LP373">
        <v>1</v>
      </c>
      <c r="LQ373">
        <v>0.78</v>
      </c>
      <c r="LR373">
        <v>0</v>
      </c>
      <c r="LS373">
        <v>0.14105137205999996</v>
      </c>
      <c r="LT373">
        <v>0</v>
      </c>
    </row>
    <row r="374" spans="1:332">
      <c r="A374" t="str">
        <v>CDM AMS II G</v>
      </c>
      <c r="B374" t="str">
        <v>AMS-II.G. Version 8</v>
      </c>
      <c r="C374">
        <v>10430</v>
      </c>
      <c r="D374" t="str">
        <v>PoA 10430-CPA1</v>
      </c>
      <c r="E374" t="str">
        <v>MP2</v>
      </c>
      <c r="F374" t="str">
        <v>domestic</v>
      </c>
      <c r="G374">
        <v>55895</v>
      </c>
      <c r="H374" t="str">
        <v>charcoal</v>
      </c>
      <c r="I374">
        <v>55895</v>
      </c>
      <c r="J374">
        <v>4.1506162434305424E-3</v>
      </c>
      <c r="K374">
        <v>0</v>
      </c>
      <c r="L374" t="str">
        <v>cdm_imp_charcoal</v>
      </c>
      <c r="M374">
        <v>1</v>
      </c>
      <c r="N374" t="str">
        <v>Sub-Saharan Africa</v>
      </c>
      <c r="O374" t="str">
        <v>Ghana</v>
      </c>
      <c r="P374" t="str">
        <v xml:space="preserve">Brong-Ahafo region </v>
      </c>
      <c r="Q374">
        <v>3.8</v>
      </c>
      <c r="R374">
        <v>0.98839999999999995</v>
      </c>
      <c r="S374">
        <v>0</v>
      </c>
      <c r="T374">
        <v>0.11</v>
      </c>
      <c r="U374">
        <v>36895</v>
      </c>
      <c r="V374">
        <v>0</v>
      </c>
      <c r="W374">
        <v>365</v>
      </c>
      <c r="X374">
        <v>0</v>
      </c>
      <c r="Y374">
        <v>13466675</v>
      </c>
      <c r="Z374">
        <v>0</v>
      </c>
      <c r="AA374">
        <v>1</v>
      </c>
      <c r="AB374">
        <v>0</v>
      </c>
      <c r="AC374">
        <v>0</v>
      </c>
      <c r="AD374">
        <v>0</v>
      </c>
      <c r="AE374">
        <v>0</v>
      </c>
      <c r="AF374">
        <v>0</v>
      </c>
      <c r="AG374">
        <v>0</v>
      </c>
      <c r="AH374">
        <v>0</v>
      </c>
      <c r="AI374">
        <v>0</v>
      </c>
      <c r="AJ374">
        <v>0</v>
      </c>
      <c r="AK374">
        <v>0</v>
      </c>
      <c r="AL374">
        <v>0</v>
      </c>
      <c r="AM374">
        <v>0</v>
      </c>
      <c r="AN374">
        <v>0</v>
      </c>
      <c r="AO374">
        <v>1.8747877278356164</v>
      </c>
      <c r="AP374">
        <v>0</v>
      </c>
      <c r="AQ374">
        <v>0</v>
      </c>
      <c r="AR374">
        <v>0</v>
      </c>
      <c r="AS374">
        <v>0</v>
      </c>
      <c r="AT374">
        <v>0</v>
      </c>
      <c r="AU374">
        <v>0</v>
      </c>
      <c r="AV374">
        <v>0</v>
      </c>
      <c r="AW374">
        <v>0</v>
      </c>
      <c r="AX374">
        <v>0</v>
      </c>
      <c r="AY374">
        <v>0</v>
      </c>
      <c r="AZ374">
        <v>0</v>
      </c>
      <c r="BA374">
        <v>0</v>
      </c>
      <c r="BB374">
        <v>0</v>
      </c>
      <c r="BC374">
        <v>0</v>
      </c>
      <c r="BD374">
        <v>0</v>
      </c>
      <c r="BE374">
        <v>0.18</v>
      </c>
      <c r="BF374">
        <v>0</v>
      </c>
      <c r="BG374">
        <v>0</v>
      </c>
      <c r="BH374">
        <v>0</v>
      </c>
      <c r="BI374">
        <v>0</v>
      </c>
      <c r="BJ374">
        <v>0</v>
      </c>
      <c r="BK374">
        <v>0</v>
      </c>
      <c r="BL374">
        <v>0</v>
      </c>
      <c r="BM374">
        <v>0</v>
      </c>
      <c r="BN374">
        <v>0</v>
      </c>
      <c r="BO374">
        <v>0</v>
      </c>
      <c r="BP374">
        <v>0</v>
      </c>
      <c r="BQ374">
        <v>0</v>
      </c>
      <c r="BR374">
        <v>0</v>
      </c>
      <c r="BS374">
        <v>1.4999999999999999E-2</v>
      </c>
      <c r="BT374">
        <v>0</v>
      </c>
      <c r="BU374">
        <v>0</v>
      </c>
      <c r="BV374">
        <v>0</v>
      </c>
      <c r="BW374">
        <v>0</v>
      </c>
      <c r="BX374">
        <v>0</v>
      </c>
      <c r="BY374">
        <v>81.599999999999994</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1</v>
      </c>
      <c r="FT374">
        <v>0</v>
      </c>
      <c r="FU374">
        <v>0</v>
      </c>
      <c r="FV374">
        <v>0</v>
      </c>
      <c r="FW374">
        <v>0</v>
      </c>
      <c r="FX374">
        <v>0</v>
      </c>
      <c r="FY374">
        <v>0</v>
      </c>
      <c r="FZ374">
        <v>1.1534604333019944</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0.29256468732469998</v>
      </c>
      <c r="GW374">
        <v>0</v>
      </c>
      <c r="GX374">
        <v>0</v>
      </c>
      <c r="GY374">
        <v>0</v>
      </c>
      <c r="GZ374">
        <v>0</v>
      </c>
      <c r="HA374">
        <v>0</v>
      </c>
      <c r="HB374">
        <v>0</v>
      </c>
      <c r="HC374">
        <v>0</v>
      </c>
      <c r="HD374">
        <v>0</v>
      </c>
      <c r="HE374">
        <v>0</v>
      </c>
      <c r="HF374">
        <v>0</v>
      </c>
      <c r="HG374">
        <v>0</v>
      </c>
      <c r="HH374">
        <v>0</v>
      </c>
      <c r="HI374">
        <v>0</v>
      </c>
      <c r="HJ374">
        <v>1.4999999999999999E-2</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1</v>
      </c>
      <c r="LJ374">
        <v>1</v>
      </c>
      <c r="LK374">
        <v>0</v>
      </c>
      <c r="LL374">
        <v>0</v>
      </c>
      <c r="LM374">
        <v>1</v>
      </c>
      <c r="LN374">
        <v>0.95</v>
      </c>
      <c r="LO374">
        <v>0</v>
      </c>
      <c r="LP374">
        <v>1</v>
      </c>
      <c r="LQ374">
        <v>0.78</v>
      </c>
      <c r="LR374">
        <v>0</v>
      </c>
      <c r="LS374">
        <v>0.13548228368000004</v>
      </c>
      <c r="LT374">
        <v>0</v>
      </c>
    </row>
    <row r="375" spans="1:332">
      <c r="A375" t="str">
        <v>CDM AMS II G</v>
      </c>
      <c r="B375" t="str">
        <v>AMS-II.G. Version 8</v>
      </c>
      <c r="C375">
        <v>10430</v>
      </c>
      <c r="D375" t="str">
        <v>PoA 10430-CPA2</v>
      </c>
      <c r="E375" t="str">
        <v>MP1</v>
      </c>
      <c r="F375" t="str">
        <v>domestic</v>
      </c>
      <c r="G375">
        <v>16039</v>
      </c>
      <c r="H375" t="str">
        <v>charcoal</v>
      </c>
      <c r="I375">
        <v>16039</v>
      </c>
      <c r="J375">
        <v>2.7828446019251755E-3</v>
      </c>
      <c r="K375">
        <v>0</v>
      </c>
      <c r="L375" t="str">
        <v>cdm_imp_charcoal</v>
      </c>
      <c r="M375">
        <v>1</v>
      </c>
      <c r="N375" t="str">
        <v>Sub-Saharan Africa</v>
      </c>
      <c r="O375" t="str">
        <v>Ghana</v>
      </c>
      <c r="P375" t="str">
        <v xml:space="preserve">Brong-Ahafo region </v>
      </c>
      <c r="Q375">
        <v>3.8</v>
      </c>
      <c r="R375">
        <v>0.98839999999999995</v>
      </c>
      <c r="S375">
        <v>0</v>
      </c>
      <c r="T375">
        <v>0.11</v>
      </c>
      <c r="U375">
        <v>30821</v>
      </c>
      <c r="V375">
        <v>0</v>
      </c>
      <c r="W375">
        <v>187</v>
      </c>
      <c r="X375">
        <v>0</v>
      </c>
      <c r="Y375">
        <v>5763527</v>
      </c>
      <c r="Z375">
        <v>0</v>
      </c>
      <c r="AA375">
        <v>1</v>
      </c>
      <c r="AB375">
        <v>0</v>
      </c>
      <c r="AC375">
        <v>0</v>
      </c>
      <c r="AD375">
        <v>0</v>
      </c>
      <c r="AE375">
        <v>0</v>
      </c>
      <c r="AF375">
        <v>0</v>
      </c>
      <c r="AG375">
        <v>0</v>
      </c>
      <c r="AH375">
        <v>0</v>
      </c>
      <c r="AI375">
        <v>0</v>
      </c>
      <c r="AJ375">
        <v>0</v>
      </c>
      <c r="AK375">
        <v>0</v>
      </c>
      <c r="AL375">
        <v>0</v>
      </c>
      <c r="AM375">
        <v>0</v>
      </c>
      <c r="AN375">
        <v>0</v>
      </c>
      <c r="AO375">
        <v>1.6825141015342469</v>
      </c>
      <c r="AP375">
        <v>0</v>
      </c>
      <c r="AQ375">
        <v>0</v>
      </c>
      <c r="AR375">
        <v>0</v>
      </c>
      <c r="AS375">
        <v>0</v>
      </c>
      <c r="AT375">
        <v>0</v>
      </c>
      <c r="AU375">
        <v>0</v>
      </c>
      <c r="AV375">
        <v>0</v>
      </c>
      <c r="AW375">
        <v>0</v>
      </c>
      <c r="AX375">
        <v>0</v>
      </c>
      <c r="AY375">
        <v>0</v>
      </c>
      <c r="AZ375">
        <v>0</v>
      </c>
      <c r="BA375">
        <v>0</v>
      </c>
      <c r="BB375">
        <v>0</v>
      </c>
      <c r="BC375">
        <v>0</v>
      </c>
      <c r="BD375">
        <v>0</v>
      </c>
      <c r="BE375">
        <v>0.18</v>
      </c>
      <c r="BF375">
        <v>0</v>
      </c>
      <c r="BG375">
        <v>0</v>
      </c>
      <c r="BH375">
        <v>0</v>
      </c>
      <c r="BI375">
        <v>0</v>
      </c>
      <c r="BJ375">
        <v>0</v>
      </c>
      <c r="BK375">
        <v>0</v>
      </c>
      <c r="BL375">
        <v>0</v>
      </c>
      <c r="BM375">
        <v>0</v>
      </c>
      <c r="BN375">
        <v>0</v>
      </c>
      <c r="BO375">
        <v>0</v>
      </c>
      <c r="BP375">
        <v>0</v>
      </c>
      <c r="BQ375">
        <v>0</v>
      </c>
      <c r="BR375">
        <v>0</v>
      </c>
      <c r="BS375">
        <v>1.4999999999999999E-2</v>
      </c>
      <c r="BT375">
        <v>0</v>
      </c>
      <c r="BU375">
        <v>0</v>
      </c>
      <c r="BV375">
        <v>0</v>
      </c>
      <c r="BW375">
        <v>0</v>
      </c>
      <c r="BX375">
        <v>0</v>
      </c>
      <c r="BY375">
        <v>81.599999999999994</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1</v>
      </c>
      <c r="FT375">
        <v>0</v>
      </c>
      <c r="FU375">
        <v>0</v>
      </c>
      <c r="FV375">
        <v>0</v>
      </c>
      <c r="FW375">
        <v>0</v>
      </c>
      <c r="FX375">
        <v>0</v>
      </c>
      <c r="FY375">
        <v>0</v>
      </c>
      <c r="FZ375">
        <v>1.0726489919204705</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0.28234076623139998</v>
      </c>
      <c r="GW375">
        <v>0</v>
      </c>
      <c r="GX375">
        <v>0</v>
      </c>
      <c r="GY375">
        <v>0</v>
      </c>
      <c r="GZ375">
        <v>0</v>
      </c>
      <c r="HA375">
        <v>0</v>
      </c>
      <c r="HB375">
        <v>0</v>
      </c>
      <c r="HC375">
        <v>0</v>
      </c>
      <c r="HD375">
        <v>0</v>
      </c>
      <c r="HE375">
        <v>0</v>
      </c>
      <c r="HF375">
        <v>0</v>
      </c>
      <c r="HG375">
        <v>0</v>
      </c>
      <c r="HH375">
        <v>0</v>
      </c>
      <c r="HI375">
        <v>0</v>
      </c>
      <c r="HJ375">
        <v>1.4999999999999999E-2</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1</v>
      </c>
      <c r="LJ375">
        <v>1</v>
      </c>
      <c r="LK375">
        <v>0</v>
      </c>
      <c r="LL375">
        <v>0</v>
      </c>
      <c r="LM375">
        <v>1</v>
      </c>
      <c r="LN375">
        <v>0.95</v>
      </c>
      <c r="LO375">
        <v>0</v>
      </c>
      <c r="LP375">
        <v>1</v>
      </c>
      <c r="LQ375">
        <v>0.78</v>
      </c>
      <c r="LR375">
        <v>0</v>
      </c>
      <c r="LS375">
        <v>0.33825839567000004</v>
      </c>
      <c r="LT375">
        <v>0</v>
      </c>
    </row>
    <row r="376" spans="1:332">
      <c r="A376" t="str">
        <v>CDM AMS II G</v>
      </c>
      <c r="B376" t="str">
        <v>AMS-II.G. Version 9</v>
      </c>
      <c r="C376">
        <v>10443</v>
      </c>
      <c r="D376" t="str">
        <v>PoA 10443-CPA1</v>
      </c>
      <c r="E376" t="str">
        <v>MP1</v>
      </c>
      <c r="F376" t="str">
        <v>domestic</v>
      </c>
      <c r="G376">
        <v>13721</v>
      </c>
      <c r="H376" t="str">
        <v>firewood</v>
      </c>
      <c r="I376">
        <v>13721</v>
      </c>
      <c r="J376">
        <v>7.2432171060011373E-3</v>
      </c>
      <c r="K376">
        <v>0</v>
      </c>
      <c r="L376" t="str">
        <v>cdm_imp_firewood</v>
      </c>
      <c r="M376">
        <v>1</v>
      </c>
      <c r="N376" t="str">
        <v>Sub-Saharan Africa</v>
      </c>
      <c r="O376" t="str">
        <v>Madagascar</v>
      </c>
      <c r="P376" t="str">
        <v>commune of Districts Vohibato in the region of Haute Matsiatra, Madagascar</v>
      </c>
      <c r="Q376">
        <v>4.5</v>
      </c>
      <c r="R376">
        <v>0.96599999999999997</v>
      </c>
      <c r="S376">
        <v>0</v>
      </c>
      <c r="T376">
        <v>0.12</v>
      </c>
      <c r="U376">
        <v>13680</v>
      </c>
      <c r="V376">
        <v>0</v>
      </c>
      <c r="W376">
        <v>138.47397659700002</v>
      </c>
      <c r="X376">
        <v>0</v>
      </c>
      <c r="Y376">
        <v>1894323.9998469602</v>
      </c>
      <c r="Z376">
        <v>1</v>
      </c>
      <c r="AA376">
        <v>0</v>
      </c>
      <c r="AB376">
        <v>0</v>
      </c>
      <c r="AC376">
        <v>0</v>
      </c>
      <c r="AD376">
        <v>0</v>
      </c>
      <c r="AE376">
        <v>0</v>
      </c>
      <c r="AF376">
        <v>0</v>
      </c>
      <c r="AG376">
        <v>0</v>
      </c>
      <c r="AH376">
        <v>0</v>
      </c>
      <c r="AI376">
        <v>0</v>
      </c>
      <c r="AJ376">
        <v>0</v>
      </c>
      <c r="AK376">
        <v>0</v>
      </c>
      <c r="AL376">
        <v>0</v>
      </c>
      <c r="AM376">
        <v>0</v>
      </c>
      <c r="AN376">
        <v>7.692307692</v>
      </c>
      <c r="AO376">
        <v>0</v>
      </c>
      <c r="AP376">
        <v>0</v>
      </c>
      <c r="AQ376">
        <v>0</v>
      </c>
      <c r="AR376">
        <v>0</v>
      </c>
      <c r="AS376">
        <v>0</v>
      </c>
      <c r="AT376">
        <v>0</v>
      </c>
      <c r="AU376">
        <v>0</v>
      </c>
      <c r="AV376">
        <v>0</v>
      </c>
      <c r="AW376">
        <v>0</v>
      </c>
      <c r="AX376">
        <v>0</v>
      </c>
      <c r="AY376">
        <v>0</v>
      </c>
      <c r="AZ376">
        <v>0</v>
      </c>
      <c r="BA376">
        <v>0</v>
      </c>
      <c r="BB376">
        <v>0</v>
      </c>
      <c r="BC376">
        <v>0</v>
      </c>
      <c r="BD376">
        <v>0.1</v>
      </c>
      <c r="BE376">
        <v>0</v>
      </c>
      <c r="BF376">
        <v>0</v>
      </c>
      <c r="BG376">
        <v>0</v>
      </c>
      <c r="BH376">
        <v>0</v>
      </c>
      <c r="BI376">
        <v>0</v>
      </c>
      <c r="BJ376">
        <v>0</v>
      </c>
      <c r="BK376">
        <v>0</v>
      </c>
      <c r="BL376">
        <v>0</v>
      </c>
      <c r="BM376">
        <v>0</v>
      </c>
      <c r="BN376">
        <v>0</v>
      </c>
      <c r="BO376">
        <v>0</v>
      </c>
      <c r="BP376">
        <v>0</v>
      </c>
      <c r="BQ376">
        <v>0</v>
      </c>
      <c r="BR376">
        <v>1.5599999999999999E-2</v>
      </c>
      <c r="BS376">
        <v>0</v>
      </c>
      <c r="BT376">
        <v>0</v>
      </c>
      <c r="BU376">
        <v>0</v>
      </c>
      <c r="BV376">
        <v>0</v>
      </c>
      <c r="BW376">
        <v>0</v>
      </c>
      <c r="BX376">
        <v>63.7</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1</v>
      </c>
      <c r="FS376">
        <v>0</v>
      </c>
      <c r="FT376">
        <v>0</v>
      </c>
      <c r="FU376">
        <v>0</v>
      </c>
      <c r="FV376">
        <v>0</v>
      </c>
      <c r="FW376">
        <v>0</v>
      </c>
      <c r="FX376">
        <v>0</v>
      </c>
      <c r="FY376">
        <v>3.846153846</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0.315</v>
      </c>
      <c r="GV376">
        <v>0</v>
      </c>
      <c r="GW376">
        <v>0</v>
      </c>
      <c r="GX376">
        <v>0</v>
      </c>
      <c r="GY376">
        <v>0</v>
      </c>
      <c r="GZ376">
        <v>0</v>
      </c>
      <c r="HA376">
        <v>0</v>
      </c>
      <c r="HB376">
        <v>0</v>
      </c>
      <c r="HC376">
        <v>0</v>
      </c>
      <c r="HD376">
        <v>0</v>
      </c>
      <c r="HE376">
        <v>0</v>
      </c>
      <c r="HF376">
        <v>0</v>
      </c>
      <c r="HG376">
        <v>0</v>
      </c>
      <c r="HH376">
        <v>0</v>
      </c>
      <c r="HI376">
        <v>1.5599999999999999E-2</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1</v>
      </c>
      <c r="LJ376">
        <v>1</v>
      </c>
      <c r="LK376">
        <v>0</v>
      </c>
      <c r="LL376">
        <v>0</v>
      </c>
      <c r="LM376">
        <v>1</v>
      </c>
      <c r="LN376">
        <v>0.95</v>
      </c>
      <c r="LO376">
        <v>0</v>
      </c>
      <c r="LP376">
        <v>1</v>
      </c>
      <c r="LQ376">
        <v>0.78</v>
      </c>
      <c r="LR376">
        <v>0</v>
      </c>
      <c r="LS376">
        <v>3.2399999999999984E-2</v>
      </c>
      <c r="LT376">
        <v>0</v>
      </c>
    </row>
    <row r="377" spans="1:332">
      <c r="A377" t="str">
        <v>CDM AMS II G</v>
      </c>
      <c r="B377" t="str">
        <v>AMS-II.G. Version 9</v>
      </c>
      <c r="C377">
        <v>10443</v>
      </c>
      <c r="D377" t="str">
        <v>PoA 10443-CPA2</v>
      </c>
      <c r="E377" t="str">
        <v>MP1</v>
      </c>
      <c r="F377" t="str">
        <v>domestic</v>
      </c>
      <c r="G377">
        <v>1376</v>
      </c>
      <c r="H377" t="str">
        <v>firewood</v>
      </c>
      <c r="I377">
        <v>1376</v>
      </c>
      <c r="J377">
        <v>7.2424483243880211E-3</v>
      </c>
      <c r="K377">
        <v>0</v>
      </c>
      <c r="L377" t="str">
        <v>cdm_imp_firewood</v>
      </c>
      <c r="M377">
        <v>1</v>
      </c>
      <c r="N377" t="str">
        <v>Sub-Saharan Africa</v>
      </c>
      <c r="O377" t="str">
        <v>Madagascar</v>
      </c>
      <c r="P377" t="str">
        <v>commune of Districts Vohibato in the region of Haute Matsiatra, Madagascar</v>
      </c>
      <c r="Q377">
        <v>4.5</v>
      </c>
      <c r="R377">
        <v>0.96599999999999997</v>
      </c>
      <c r="S377">
        <v>0</v>
      </c>
      <c r="T377">
        <v>0.12</v>
      </c>
      <c r="U377">
        <v>4970</v>
      </c>
      <c r="V377">
        <v>0</v>
      </c>
      <c r="W377">
        <v>38.227565403500002</v>
      </c>
      <c r="X377">
        <v>0</v>
      </c>
      <c r="Y377">
        <v>189991.00005539501</v>
      </c>
      <c r="Z377">
        <v>1</v>
      </c>
      <c r="AA377">
        <v>0</v>
      </c>
      <c r="AB377">
        <v>0</v>
      </c>
      <c r="AC377">
        <v>0</v>
      </c>
      <c r="AD377">
        <v>0</v>
      </c>
      <c r="AE377">
        <v>0</v>
      </c>
      <c r="AF377">
        <v>0</v>
      </c>
      <c r="AG377">
        <v>0</v>
      </c>
      <c r="AH377">
        <v>0</v>
      </c>
      <c r="AI377">
        <v>0</v>
      </c>
      <c r="AJ377">
        <v>0</v>
      </c>
      <c r="AK377">
        <v>0</v>
      </c>
      <c r="AL377">
        <v>0</v>
      </c>
      <c r="AM377">
        <v>0</v>
      </c>
      <c r="AN377">
        <v>7.692307692</v>
      </c>
      <c r="AO377">
        <v>0</v>
      </c>
      <c r="AP377">
        <v>0</v>
      </c>
      <c r="AQ377">
        <v>0</v>
      </c>
      <c r="AR377">
        <v>0</v>
      </c>
      <c r="AS377">
        <v>0</v>
      </c>
      <c r="AT377">
        <v>0</v>
      </c>
      <c r="AU377">
        <v>0</v>
      </c>
      <c r="AV377">
        <v>0</v>
      </c>
      <c r="AW377">
        <v>0</v>
      </c>
      <c r="AX377">
        <v>0</v>
      </c>
      <c r="AY377">
        <v>0</v>
      </c>
      <c r="AZ377">
        <v>0</v>
      </c>
      <c r="BA377">
        <v>0</v>
      </c>
      <c r="BB377">
        <v>0</v>
      </c>
      <c r="BC377">
        <v>0</v>
      </c>
      <c r="BD377">
        <v>0.1</v>
      </c>
      <c r="BE377">
        <v>0</v>
      </c>
      <c r="BF377">
        <v>0</v>
      </c>
      <c r="BG377">
        <v>0</v>
      </c>
      <c r="BH377">
        <v>0</v>
      </c>
      <c r="BI377">
        <v>0</v>
      </c>
      <c r="BJ377">
        <v>0</v>
      </c>
      <c r="BK377">
        <v>0</v>
      </c>
      <c r="BL377">
        <v>0</v>
      </c>
      <c r="BM377">
        <v>0</v>
      </c>
      <c r="BN377">
        <v>0</v>
      </c>
      <c r="BO377">
        <v>0</v>
      </c>
      <c r="BP377">
        <v>0</v>
      </c>
      <c r="BQ377">
        <v>0</v>
      </c>
      <c r="BR377">
        <v>1.5599999999999999E-2</v>
      </c>
      <c r="BS377">
        <v>0</v>
      </c>
      <c r="BT377">
        <v>0</v>
      </c>
      <c r="BU377">
        <v>0</v>
      </c>
      <c r="BV377">
        <v>0</v>
      </c>
      <c r="BW377">
        <v>0</v>
      </c>
      <c r="BX377">
        <v>63.7</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1</v>
      </c>
      <c r="FS377">
        <v>0</v>
      </c>
      <c r="FT377">
        <v>0</v>
      </c>
      <c r="FU377">
        <v>0</v>
      </c>
      <c r="FV377">
        <v>0</v>
      </c>
      <c r="FW377">
        <v>0</v>
      </c>
      <c r="FX377">
        <v>0</v>
      </c>
      <c r="FY377">
        <v>3.846153846</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0.315</v>
      </c>
      <c r="GV377">
        <v>0</v>
      </c>
      <c r="GW377">
        <v>0</v>
      </c>
      <c r="GX377">
        <v>0</v>
      </c>
      <c r="GY377">
        <v>0</v>
      </c>
      <c r="GZ377">
        <v>0</v>
      </c>
      <c r="HA377">
        <v>0</v>
      </c>
      <c r="HB377">
        <v>0</v>
      </c>
      <c r="HC377">
        <v>0</v>
      </c>
      <c r="HD377">
        <v>0</v>
      </c>
      <c r="HE377">
        <v>0</v>
      </c>
      <c r="HF377">
        <v>0</v>
      </c>
      <c r="HG377">
        <v>0</v>
      </c>
      <c r="HH377">
        <v>0</v>
      </c>
      <c r="HI377">
        <v>1.5599999999999999E-2</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1</v>
      </c>
      <c r="LJ377">
        <v>1</v>
      </c>
      <c r="LK377">
        <v>0</v>
      </c>
      <c r="LL377">
        <v>0</v>
      </c>
      <c r="LM377">
        <v>1</v>
      </c>
      <c r="LN377">
        <v>0.95</v>
      </c>
      <c r="LO377">
        <v>0</v>
      </c>
      <c r="LP377">
        <v>1</v>
      </c>
      <c r="LQ377">
        <v>0.78</v>
      </c>
      <c r="LR377">
        <v>0</v>
      </c>
      <c r="LS377">
        <v>3.2399999999999984E-2</v>
      </c>
      <c r="LT377">
        <v>0</v>
      </c>
    </row>
    <row r="378" spans="1:332">
      <c r="A378" t="str">
        <v>CDM AMS II G</v>
      </c>
      <c r="B378" t="str">
        <v>AMS-II.G. Version 9</v>
      </c>
      <c r="C378">
        <v>10443</v>
      </c>
      <c r="D378" t="str">
        <v>PoA 10443-CPA3</v>
      </c>
      <c r="E378" t="str">
        <v>MP1</v>
      </c>
      <c r="F378" t="str">
        <v>domestic</v>
      </c>
      <c r="G378">
        <v>1268</v>
      </c>
      <c r="H378" t="str">
        <v>firewood</v>
      </c>
      <c r="I378">
        <v>1268</v>
      </c>
      <c r="J378">
        <v>7.2395916611288011E-3</v>
      </c>
      <c r="K378">
        <v>0</v>
      </c>
      <c r="L378" t="str">
        <v>cdm_imp_firewood</v>
      </c>
      <c r="M378">
        <v>1</v>
      </c>
      <c r="N378" t="str">
        <v>Sub-Saharan Africa</v>
      </c>
      <c r="O378" t="str">
        <v>Madagascar</v>
      </c>
      <c r="P378" t="str">
        <v>commune of Districts Vohibato in the region of Haute Matsiatra, Madagascar</v>
      </c>
      <c r="Q378">
        <v>4.5</v>
      </c>
      <c r="R378">
        <v>0.96599999999999997</v>
      </c>
      <c r="S378">
        <v>0</v>
      </c>
      <c r="T378">
        <v>0.12</v>
      </c>
      <c r="U378">
        <v>3913</v>
      </c>
      <c r="V378">
        <v>0</v>
      </c>
      <c r="W378">
        <v>44.760541774499998</v>
      </c>
      <c r="X378">
        <v>0</v>
      </c>
      <c r="Y378">
        <v>175147.99996361849</v>
      </c>
      <c r="Z378">
        <v>1</v>
      </c>
      <c r="AA378">
        <v>0</v>
      </c>
      <c r="AB378">
        <v>0</v>
      </c>
      <c r="AC378">
        <v>0</v>
      </c>
      <c r="AD378">
        <v>0</v>
      </c>
      <c r="AE378">
        <v>0</v>
      </c>
      <c r="AF378">
        <v>0</v>
      </c>
      <c r="AG378">
        <v>0</v>
      </c>
      <c r="AH378">
        <v>0</v>
      </c>
      <c r="AI378">
        <v>0</v>
      </c>
      <c r="AJ378">
        <v>0</v>
      </c>
      <c r="AK378">
        <v>0</v>
      </c>
      <c r="AL378">
        <v>0</v>
      </c>
      <c r="AM378">
        <v>0</v>
      </c>
      <c r="AN378">
        <v>7.692307692</v>
      </c>
      <c r="AO378">
        <v>0</v>
      </c>
      <c r="AP378">
        <v>0</v>
      </c>
      <c r="AQ378">
        <v>0</v>
      </c>
      <c r="AR378">
        <v>0</v>
      </c>
      <c r="AS378">
        <v>0</v>
      </c>
      <c r="AT378">
        <v>0</v>
      </c>
      <c r="AU378">
        <v>0</v>
      </c>
      <c r="AV378">
        <v>0</v>
      </c>
      <c r="AW378">
        <v>0</v>
      </c>
      <c r="AX378">
        <v>0</v>
      </c>
      <c r="AY378">
        <v>0</v>
      </c>
      <c r="AZ378">
        <v>0</v>
      </c>
      <c r="BA378">
        <v>0</v>
      </c>
      <c r="BB378">
        <v>0</v>
      </c>
      <c r="BC378">
        <v>0</v>
      </c>
      <c r="BD378">
        <v>0.1</v>
      </c>
      <c r="BE378">
        <v>0</v>
      </c>
      <c r="BF378">
        <v>0</v>
      </c>
      <c r="BG378">
        <v>0</v>
      </c>
      <c r="BH378">
        <v>0</v>
      </c>
      <c r="BI378">
        <v>0</v>
      </c>
      <c r="BJ378">
        <v>0</v>
      </c>
      <c r="BK378">
        <v>0</v>
      </c>
      <c r="BL378">
        <v>0</v>
      </c>
      <c r="BM378">
        <v>0</v>
      </c>
      <c r="BN378">
        <v>0</v>
      </c>
      <c r="BO378">
        <v>0</v>
      </c>
      <c r="BP378">
        <v>0</v>
      </c>
      <c r="BQ378">
        <v>0</v>
      </c>
      <c r="BR378">
        <v>1.5599999999999999E-2</v>
      </c>
      <c r="BS378">
        <v>0</v>
      </c>
      <c r="BT378">
        <v>0</v>
      </c>
      <c r="BU378">
        <v>0</v>
      </c>
      <c r="BV378">
        <v>0</v>
      </c>
      <c r="BW378">
        <v>0</v>
      </c>
      <c r="BX378">
        <v>63.7</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1</v>
      </c>
      <c r="FS378">
        <v>0</v>
      </c>
      <c r="FT378">
        <v>0</v>
      </c>
      <c r="FU378">
        <v>0</v>
      </c>
      <c r="FV378">
        <v>0</v>
      </c>
      <c r="FW378">
        <v>0</v>
      </c>
      <c r="FX378">
        <v>0</v>
      </c>
      <c r="FY378">
        <v>3.846153846</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0.315</v>
      </c>
      <c r="GV378">
        <v>0</v>
      </c>
      <c r="GW378">
        <v>0</v>
      </c>
      <c r="GX378">
        <v>0</v>
      </c>
      <c r="GY378">
        <v>0</v>
      </c>
      <c r="GZ378">
        <v>0</v>
      </c>
      <c r="HA378">
        <v>0</v>
      </c>
      <c r="HB378">
        <v>0</v>
      </c>
      <c r="HC378">
        <v>0</v>
      </c>
      <c r="HD378">
        <v>0</v>
      </c>
      <c r="HE378">
        <v>0</v>
      </c>
      <c r="HF378">
        <v>0</v>
      </c>
      <c r="HG378">
        <v>0</v>
      </c>
      <c r="HH378">
        <v>0</v>
      </c>
      <c r="HI378">
        <v>1.5599999999999999E-2</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1</v>
      </c>
      <c r="LJ378">
        <v>1</v>
      </c>
      <c r="LK378">
        <v>0</v>
      </c>
      <c r="LL378">
        <v>0</v>
      </c>
      <c r="LM378">
        <v>1</v>
      </c>
      <c r="LN378">
        <v>0.95</v>
      </c>
      <c r="LO378">
        <v>0</v>
      </c>
      <c r="LP378">
        <v>1</v>
      </c>
      <c r="LQ378">
        <v>0.78</v>
      </c>
      <c r="LR378">
        <v>0</v>
      </c>
      <c r="LS378">
        <v>3.2399999999999984E-2</v>
      </c>
      <c r="LT378">
        <v>0</v>
      </c>
    </row>
    <row r="379" spans="1:332">
      <c r="A379" t="str">
        <v>CDM AMS II G</v>
      </c>
      <c r="B379" t="str">
        <v>AMS-II.G. Version 9</v>
      </c>
      <c r="C379">
        <v>10443</v>
      </c>
      <c r="D379" t="str">
        <v>PoA 10443-CPA4</v>
      </c>
      <c r="E379" t="str">
        <v>MP1</v>
      </c>
      <c r="F379" t="str">
        <v>domestic</v>
      </c>
      <c r="G379">
        <v>1978</v>
      </c>
      <c r="H379" t="str">
        <v>firewood</v>
      </c>
      <c r="I379">
        <v>1978</v>
      </c>
      <c r="J379">
        <v>7.4849393032231535E-3</v>
      </c>
      <c r="K379">
        <v>0</v>
      </c>
      <c r="L379" t="str">
        <v>cdm_imp_firewood</v>
      </c>
      <c r="M379">
        <v>1</v>
      </c>
      <c r="N379" t="str">
        <v>Sub-Saharan Africa</v>
      </c>
      <c r="O379" t="str">
        <v>Madagascar</v>
      </c>
      <c r="P379" t="str">
        <v>commune of Districts Vohibato in the region of Haute Matsiatra, Madagascar</v>
      </c>
      <c r="Q379">
        <v>4.5</v>
      </c>
      <c r="R379">
        <v>0.96599999999999997</v>
      </c>
      <c r="S379">
        <v>0</v>
      </c>
      <c r="T379">
        <v>0.12</v>
      </c>
      <c r="U379">
        <v>13752</v>
      </c>
      <c r="V379">
        <v>0</v>
      </c>
      <c r="W379">
        <v>19.216404886300001</v>
      </c>
      <c r="X379">
        <v>0</v>
      </c>
      <c r="Y379">
        <v>264263.99999639764</v>
      </c>
      <c r="Z379">
        <v>1</v>
      </c>
      <c r="AA379">
        <v>0</v>
      </c>
      <c r="AB379">
        <v>0</v>
      </c>
      <c r="AC379">
        <v>0</v>
      </c>
      <c r="AD379">
        <v>0</v>
      </c>
      <c r="AE379">
        <v>0</v>
      </c>
      <c r="AF379">
        <v>0</v>
      </c>
      <c r="AG379">
        <v>0</v>
      </c>
      <c r="AH379">
        <v>0</v>
      </c>
      <c r="AI379">
        <v>0</v>
      </c>
      <c r="AJ379">
        <v>0</v>
      </c>
      <c r="AK379">
        <v>0</v>
      </c>
      <c r="AL379">
        <v>0</v>
      </c>
      <c r="AM379">
        <v>0</v>
      </c>
      <c r="AN379">
        <v>7.692307692</v>
      </c>
      <c r="AO379">
        <v>0</v>
      </c>
      <c r="AP379">
        <v>0</v>
      </c>
      <c r="AQ379">
        <v>0</v>
      </c>
      <c r="AR379">
        <v>0</v>
      </c>
      <c r="AS379">
        <v>0</v>
      </c>
      <c r="AT379">
        <v>0</v>
      </c>
      <c r="AU379">
        <v>0</v>
      </c>
      <c r="AV379">
        <v>0</v>
      </c>
      <c r="AW379">
        <v>0</v>
      </c>
      <c r="AX379">
        <v>0</v>
      </c>
      <c r="AY379">
        <v>0</v>
      </c>
      <c r="AZ379">
        <v>0</v>
      </c>
      <c r="BA379">
        <v>0</v>
      </c>
      <c r="BB379">
        <v>0</v>
      </c>
      <c r="BC379">
        <v>0</v>
      </c>
      <c r="BD379">
        <v>0.1</v>
      </c>
      <c r="BE379">
        <v>0</v>
      </c>
      <c r="BF379">
        <v>0</v>
      </c>
      <c r="BG379">
        <v>0</v>
      </c>
      <c r="BH379">
        <v>0</v>
      </c>
      <c r="BI379">
        <v>0</v>
      </c>
      <c r="BJ379">
        <v>0</v>
      </c>
      <c r="BK379">
        <v>0</v>
      </c>
      <c r="BL379">
        <v>0</v>
      </c>
      <c r="BM379">
        <v>0</v>
      </c>
      <c r="BN379">
        <v>0</v>
      </c>
      <c r="BO379">
        <v>0</v>
      </c>
      <c r="BP379">
        <v>0</v>
      </c>
      <c r="BQ379">
        <v>0</v>
      </c>
      <c r="BR379">
        <v>1.5599999999999999E-2</v>
      </c>
      <c r="BS379">
        <v>0</v>
      </c>
      <c r="BT379">
        <v>0</v>
      </c>
      <c r="BU379">
        <v>0</v>
      </c>
      <c r="BV379">
        <v>0</v>
      </c>
      <c r="BW379">
        <v>0</v>
      </c>
      <c r="BX379">
        <v>63.7</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0</v>
      </c>
      <c r="FT379">
        <v>0</v>
      </c>
      <c r="FU379">
        <v>0</v>
      </c>
      <c r="FV379">
        <v>0</v>
      </c>
      <c r="FW379">
        <v>0</v>
      </c>
      <c r="FX379">
        <v>0</v>
      </c>
      <c r="FY379">
        <v>3.846153846</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0.315</v>
      </c>
      <c r="GV379">
        <v>0</v>
      </c>
      <c r="GW379">
        <v>0</v>
      </c>
      <c r="GX379">
        <v>0</v>
      </c>
      <c r="GY379">
        <v>0</v>
      </c>
      <c r="GZ379">
        <v>0</v>
      </c>
      <c r="HA379">
        <v>0</v>
      </c>
      <c r="HB379">
        <v>0</v>
      </c>
      <c r="HC379">
        <v>0</v>
      </c>
      <c r="HD379">
        <v>0</v>
      </c>
      <c r="HE379">
        <v>0</v>
      </c>
      <c r="HF379">
        <v>0</v>
      </c>
      <c r="HG379">
        <v>0</v>
      </c>
      <c r="HH379">
        <v>0</v>
      </c>
      <c r="HI379">
        <v>1.5599999999999999E-2</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1</v>
      </c>
      <c r="LJ379">
        <v>1</v>
      </c>
      <c r="LK379">
        <v>0</v>
      </c>
      <c r="LL379">
        <v>0</v>
      </c>
      <c r="LM379">
        <v>1</v>
      </c>
      <c r="LN379">
        <v>0.95</v>
      </c>
      <c r="LO379">
        <v>0</v>
      </c>
      <c r="LP379">
        <v>1</v>
      </c>
      <c r="LQ379">
        <v>0.78</v>
      </c>
      <c r="LR379">
        <v>0</v>
      </c>
      <c r="LS379">
        <v>0</v>
      </c>
      <c r="LT379">
        <v>0</v>
      </c>
    </row>
    <row r="380" spans="1:332">
      <c r="A380" t="str">
        <v>CDM AMS II G</v>
      </c>
      <c r="B380" t="str">
        <v>AMS-II.G. Version 9</v>
      </c>
      <c r="C380">
        <v>10443</v>
      </c>
      <c r="D380" t="str">
        <v>PoA 10443-CPA5</v>
      </c>
      <c r="E380" t="str">
        <v>MP1</v>
      </c>
      <c r="F380" t="str">
        <v>domestic</v>
      </c>
      <c r="G380">
        <v>1177</v>
      </c>
      <c r="H380" t="str">
        <v>firewood</v>
      </c>
      <c r="I380">
        <v>1177</v>
      </c>
      <c r="J380">
        <v>7.5056116724937201E-3</v>
      </c>
      <c r="K380">
        <v>0</v>
      </c>
      <c r="L380" t="str">
        <v>cdm_imp_firewood</v>
      </c>
      <c r="M380">
        <v>1</v>
      </c>
      <c r="N380" t="str">
        <v>Sub-Saharan Africa</v>
      </c>
      <c r="O380" t="str">
        <v>Madagascar</v>
      </c>
      <c r="P380" t="str">
        <v>commune of Districts Vohibato in the region of Haute Matsiatra, Madagascar</v>
      </c>
      <c r="Q380">
        <v>4.5</v>
      </c>
      <c r="R380">
        <v>0.96599999999999997</v>
      </c>
      <c r="S380">
        <v>0</v>
      </c>
      <c r="T380">
        <v>0.12</v>
      </c>
      <c r="U380">
        <v>5000</v>
      </c>
      <c r="V380">
        <v>0</v>
      </c>
      <c r="W380">
        <v>31.363199999100001</v>
      </c>
      <c r="X380">
        <v>0</v>
      </c>
      <c r="Y380">
        <v>156815.99999549999</v>
      </c>
      <c r="Z380">
        <v>1</v>
      </c>
      <c r="AA380">
        <v>0</v>
      </c>
      <c r="AB380">
        <v>0</v>
      </c>
      <c r="AC380">
        <v>0</v>
      </c>
      <c r="AD380">
        <v>0</v>
      </c>
      <c r="AE380">
        <v>0</v>
      </c>
      <c r="AF380">
        <v>0</v>
      </c>
      <c r="AG380">
        <v>0</v>
      </c>
      <c r="AH380">
        <v>0</v>
      </c>
      <c r="AI380">
        <v>0</v>
      </c>
      <c r="AJ380">
        <v>0</v>
      </c>
      <c r="AK380">
        <v>0</v>
      </c>
      <c r="AL380">
        <v>0</v>
      </c>
      <c r="AM380">
        <v>0</v>
      </c>
      <c r="AN380">
        <v>7.692307692</v>
      </c>
      <c r="AO380">
        <v>0</v>
      </c>
      <c r="AP380">
        <v>0</v>
      </c>
      <c r="AQ380">
        <v>0</v>
      </c>
      <c r="AR380">
        <v>0</v>
      </c>
      <c r="AS380">
        <v>0</v>
      </c>
      <c r="AT380">
        <v>0</v>
      </c>
      <c r="AU380">
        <v>0</v>
      </c>
      <c r="AV380">
        <v>0</v>
      </c>
      <c r="AW380">
        <v>0</v>
      </c>
      <c r="AX380">
        <v>0</v>
      </c>
      <c r="AY380">
        <v>0</v>
      </c>
      <c r="AZ380">
        <v>0</v>
      </c>
      <c r="BA380">
        <v>0</v>
      </c>
      <c r="BB380">
        <v>0</v>
      </c>
      <c r="BC380">
        <v>0</v>
      </c>
      <c r="BD380">
        <v>0.1</v>
      </c>
      <c r="BE380">
        <v>0</v>
      </c>
      <c r="BF380">
        <v>0</v>
      </c>
      <c r="BG380">
        <v>0</v>
      </c>
      <c r="BH380">
        <v>0</v>
      </c>
      <c r="BI380">
        <v>0</v>
      </c>
      <c r="BJ380">
        <v>0</v>
      </c>
      <c r="BK380">
        <v>0</v>
      </c>
      <c r="BL380">
        <v>0</v>
      </c>
      <c r="BM380">
        <v>0</v>
      </c>
      <c r="BN380">
        <v>0</v>
      </c>
      <c r="BO380">
        <v>0</v>
      </c>
      <c r="BP380">
        <v>0</v>
      </c>
      <c r="BQ380">
        <v>0</v>
      </c>
      <c r="BR380">
        <v>1.5599999999999999E-2</v>
      </c>
      <c r="BS380">
        <v>0</v>
      </c>
      <c r="BT380">
        <v>0</v>
      </c>
      <c r="BU380">
        <v>0</v>
      </c>
      <c r="BV380">
        <v>0</v>
      </c>
      <c r="BW380">
        <v>0</v>
      </c>
      <c r="BX380">
        <v>63.7</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1</v>
      </c>
      <c r="FS380">
        <v>0</v>
      </c>
      <c r="FT380">
        <v>0</v>
      </c>
      <c r="FU380">
        <v>0</v>
      </c>
      <c r="FV380">
        <v>0</v>
      </c>
      <c r="FW380">
        <v>0</v>
      </c>
      <c r="FX380">
        <v>0</v>
      </c>
      <c r="FY380">
        <v>3.846153846</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0.315</v>
      </c>
      <c r="GV380">
        <v>0</v>
      </c>
      <c r="GW380">
        <v>0</v>
      </c>
      <c r="GX380">
        <v>0</v>
      </c>
      <c r="GY380">
        <v>0</v>
      </c>
      <c r="GZ380">
        <v>0</v>
      </c>
      <c r="HA380">
        <v>0</v>
      </c>
      <c r="HB380">
        <v>0</v>
      </c>
      <c r="HC380">
        <v>0</v>
      </c>
      <c r="HD380">
        <v>0</v>
      </c>
      <c r="HE380">
        <v>0</v>
      </c>
      <c r="HF380">
        <v>0</v>
      </c>
      <c r="HG380">
        <v>0</v>
      </c>
      <c r="HH380">
        <v>0</v>
      </c>
      <c r="HI380">
        <v>1.5599999999999999E-2</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1</v>
      </c>
      <c r="LJ380">
        <v>1</v>
      </c>
      <c r="LK380">
        <v>0</v>
      </c>
      <c r="LL380">
        <v>0</v>
      </c>
      <c r="LM380">
        <v>1</v>
      </c>
      <c r="LN380">
        <v>0.95</v>
      </c>
      <c r="LO380">
        <v>0</v>
      </c>
      <c r="LP380">
        <v>1</v>
      </c>
      <c r="LQ380">
        <v>0.78</v>
      </c>
      <c r="LR380">
        <v>0</v>
      </c>
      <c r="LS380">
        <v>0</v>
      </c>
      <c r="LT380">
        <v>0</v>
      </c>
    </row>
    <row r="381" spans="1:332">
      <c r="A381" t="str">
        <v>CDM AMS II G</v>
      </c>
      <c r="B381" t="str">
        <v>AMS-II.G. Version 9</v>
      </c>
      <c r="C381">
        <v>10443</v>
      </c>
      <c r="D381" t="str">
        <v>PoA 10443-CPA6</v>
      </c>
      <c r="E381" t="str">
        <v>MP1</v>
      </c>
      <c r="F381" t="str">
        <v>domestic</v>
      </c>
      <c r="G381">
        <v>276</v>
      </c>
      <c r="H381" t="str">
        <v>firewood</v>
      </c>
      <c r="I381">
        <v>276</v>
      </c>
      <c r="J381">
        <v>7.4594594604674947E-3</v>
      </c>
      <c r="K381">
        <v>0</v>
      </c>
      <c r="L381" t="str">
        <v>cdm_imp_firewood</v>
      </c>
      <c r="M381">
        <v>1</v>
      </c>
      <c r="N381" t="str">
        <v>Sub-Saharan Africa</v>
      </c>
      <c r="O381" t="str">
        <v>Madagascar</v>
      </c>
      <c r="P381" t="str">
        <v>commune of Districts Vohibato in the region of Haute Matsiatra, Madagascar</v>
      </c>
      <c r="Q381">
        <v>4.5</v>
      </c>
      <c r="R381">
        <v>0.96599999999999997</v>
      </c>
      <c r="S381">
        <v>0</v>
      </c>
      <c r="T381">
        <v>0.12</v>
      </c>
      <c r="U381">
        <v>5000</v>
      </c>
      <c r="V381">
        <v>0</v>
      </c>
      <c r="W381">
        <v>7.3999999989999994</v>
      </c>
      <c r="X381">
        <v>0</v>
      </c>
      <c r="Y381">
        <v>36999.999994999998</v>
      </c>
      <c r="Z381">
        <v>1</v>
      </c>
      <c r="AA381">
        <v>0</v>
      </c>
      <c r="AB381">
        <v>0</v>
      </c>
      <c r="AC381">
        <v>0</v>
      </c>
      <c r="AD381">
        <v>0</v>
      </c>
      <c r="AE381">
        <v>0</v>
      </c>
      <c r="AF381">
        <v>0</v>
      </c>
      <c r="AG381">
        <v>0</v>
      </c>
      <c r="AH381">
        <v>0</v>
      </c>
      <c r="AI381">
        <v>0</v>
      </c>
      <c r="AJ381">
        <v>0</v>
      </c>
      <c r="AK381">
        <v>0</v>
      </c>
      <c r="AL381">
        <v>0</v>
      </c>
      <c r="AM381">
        <v>0</v>
      </c>
      <c r="AN381">
        <v>7.692307692</v>
      </c>
      <c r="AO381">
        <v>0</v>
      </c>
      <c r="AP381">
        <v>0</v>
      </c>
      <c r="AQ381">
        <v>0</v>
      </c>
      <c r="AR381">
        <v>0</v>
      </c>
      <c r="AS381">
        <v>0</v>
      </c>
      <c r="AT381">
        <v>0</v>
      </c>
      <c r="AU381">
        <v>0</v>
      </c>
      <c r="AV381">
        <v>0</v>
      </c>
      <c r="AW381">
        <v>0</v>
      </c>
      <c r="AX381">
        <v>0</v>
      </c>
      <c r="AY381">
        <v>0</v>
      </c>
      <c r="AZ381">
        <v>0</v>
      </c>
      <c r="BA381">
        <v>0</v>
      </c>
      <c r="BB381">
        <v>0</v>
      </c>
      <c r="BC381">
        <v>0</v>
      </c>
      <c r="BD381">
        <v>0.1</v>
      </c>
      <c r="BE381">
        <v>0</v>
      </c>
      <c r="BF381">
        <v>0</v>
      </c>
      <c r="BG381">
        <v>0</v>
      </c>
      <c r="BH381">
        <v>0</v>
      </c>
      <c r="BI381">
        <v>0</v>
      </c>
      <c r="BJ381">
        <v>0</v>
      </c>
      <c r="BK381">
        <v>0</v>
      </c>
      <c r="BL381">
        <v>0</v>
      </c>
      <c r="BM381">
        <v>0</v>
      </c>
      <c r="BN381">
        <v>0</v>
      </c>
      <c r="BO381">
        <v>0</v>
      </c>
      <c r="BP381">
        <v>0</v>
      </c>
      <c r="BQ381">
        <v>0</v>
      </c>
      <c r="BR381">
        <v>1.5599999999999999E-2</v>
      </c>
      <c r="BS381">
        <v>0</v>
      </c>
      <c r="BT381">
        <v>0</v>
      </c>
      <c r="BU381">
        <v>0</v>
      </c>
      <c r="BV381">
        <v>0</v>
      </c>
      <c r="BW381">
        <v>0</v>
      </c>
      <c r="BX381">
        <v>63.7</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1</v>
      </c>
      <c r="FS381">
        <v>0</v>
      </c>
      <c r="FT381">
        <v>0</v>
      </c>
      <c r="FU381">
        <v>0</v>
      </c>
      <c r="FV381">
        <v>0</v>
      </c>
      <c r="FW381">
        <v>0</v>
      </c>
      <c r="FX381">
        <v>0</v>
      </c>
      <c r="FY381">
        <v>3.846153846</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0.315</v>
      </c>
      <c r="GV381">
        <v>0</v>
      </c>
      <c r="GW381">
        <v>0</v>
      </c>
      <c r="GX381">
        <v>0</v>
      </c>
      <c r="GY381">
        <v>0</v>
      </c>
      <c r="GZ381">
        <v>0</v>
      </c>
      <c r="HA381">
        <v>0</v>
      </c>
      <c r="HB381">
        <v>0</v>
      </c>
      <c r="HC381">
        <v>0</v>
      </c>
      <c r="HD381">
        <v>0</v>
      </c>
      <c r="HE381">
        <v>0</v>
      </c>
      <c r="HF381">
        <v>0</v>
      </c>
      <c r="HG381">
        <v>0</v>
      </c>
      <c r="HH381">
        <v>0</v>
      </c>
      <c r="HI381">
        <v>1.5599999999999999E-2</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1</v>
      </c>
      <c r="LJ381">
        <v>1</v>
      </c>
      <c r="LK381">
        <v>0</v>
      </c>
      <c r="LL381">
        <v>0</v>
      </c>
      <c r="LM381">
        <v>1</v>
      </c>
      <c r="LN381">
        <v>0.95</v>
      </c>
      <c r="LO381">
        <v>0</v>
      </c>
      <c r="LP381">
        <v>1</v>
      </c>
      <c r="LQ381">
        <v>0.78</v>
      </c>
      <c r="LR381">
        <v>0</v>
      </c>
      <c r="LS381">
        <v>0</v>
      </c>
      <c r="LT381">
        <v>0</v>
      </c>
    </row>
    <row r="382" spans="1:332">
      <c r="A382" t="str">
        <v>CDM AMS II G</v>
      </c>
      <c r="B382" t="str">
        <v>AMS-II.G. Version 9</v>
      </c>
      <c r="C382">
        <v>10443</v>
      </c>
      <c r="D382" t="str">
        <v>PoA 10443-CPA7</v>
      </c>
      <c r="E382" t="str">
        <v>MP1</v>
      </c>
      <c r="F382" t="str">
        <v>domestic</v>
      </c>
      <c r="G382">
        <v>13177</v>
      </c>
      <c r="H382" t="str">
        <v>firewood</v>
      </c>
      <c r="I382">
        <v>13177</v>
      </c>
      <c r="J382">
        <v>7.4858429682282653E-3</v>
      </c>
      <c r="K382">
        <v>0</v>
      </c>
      <c r="L382" t="str">
        <v>cdm_imp_firewood</v>
      </c>
      <c r="M382">
        <v>1</v>
      </c>
      <c r="N382" t="str">
        <v>Sub-Saharan Africa</v>
      </c>
      <c r="O382" t="str">
        <v>Madagascar</v>
      </c>
      <c r="P382" t="str">
        <v>commune of Districts Vohibato in the region of Haute Matsiatra, Madagascar</v>
      </c>
      <c r="Q382">
        <v>4.5</v>
      </c>
      <c r="R382">
        <v>0.96599999999999997</v>
      </c>
      <c r="S382">
        <v>0</v>
      </c>
      <c r="T382">
        <v>0.12</v>
      </c>
      <c r="U382">
        <v>13752</v>
      </c>
      <c r="V382">
        <v>0</v>
      </c>
      <c r="W382">
        <v>128.00000000115</v>
      </c>
      <c r="X382">
        <v>0</v>
      </c>
      <c r="Y382">
        <v>1760256.0000158148</v>
      </c>
      <c r="Z382">
        <v>1</v>
      </c>
      <c r="AA382">
        <v>0</v>
      </c>
      <c r="AB382">
        <v>0</v>
      </c>
      <c r="AC382">
        <v>0</v>
      </c>
      <c r="AD382">
        <v>0</v>
      </c>
      <c r="AE382">
        <v>0</v>
      </c>
      <c r="AF382">
        <v>0</v>
      </c>
      <c r="AG382">
        <v>0</v>
      </c>
      <c r="AH382">
        <v>0</v>
      </c>
      <c r="AI382">
        <v>0</v>
      </c>
      <c r="AJ382">
        <v>0</v>
      </c>
      <c r="AK382">
        <v>0</v>
      </c>
      <c r="AL382">
        <v>0</v>
      </c>
      <c r="AM382">
        <v>0</v>
      </c>
      <c r="AN382">
        <v>7.692307692</v>
      </c>
      <c r="AO382">
        <v>0</v>
      </c>
      <c r="AP382">
        <v>0</v>
      </c>
      <c r="AQ382">
        <v>0</v>
      </c>
      <c r="AR382">
        <v>0</v>
      </c>
      <c r="AS382">
        <v>0</v>
      </c>
      <c r="AT382">
        <v>0</v>
      </c>
      <c r="AU382">
        <v>0</v>
      </c>
      <c r="AV382">
        <v>0</v>
      </c>
      <c r="AW382">
        <v>0</v>
      </c>
      <c r="AX382">
        <v>0</v>
      </c>
      <c r="AY382">
        <v>0</v>
      </c>
      <c r="AZ382">
        <v>0</v>
      </c>
      <c r="BA382">
        <v>0</v>
      </c>
      <c r="BB382">
        <v>0</v>
      </c>
      <c r="BC382">
        <v>0</v>
      </c>
      <c r="BD382">
        <v>0.1</v>
      </c>
      <c r="BE382">
        <v>0</v>
      </c>
      <c r="BF382">
        <v>0</v>
      </c>
      <c r="BG382">
        <v>0</v>
      </c>
      <c r="BH382">
        <v>0</v>
      </c>
      <c r="BI382">
        <v>0</v>
      </c>
      <c r="BJ382">
        <v>0</v>
      </c>
      <c r="BK382">
        <v>0</v>
      </c>
      <c r="BL382">
        <v>0</v>
      </c>
      <c r="BM382">
        <v>0</v>
      </c>
      <c r="BN382">
        <v>0</v>
      </c>
      <c r="BO382">
        <v>0</v>
      </c>
      <c r="BP382">
        <v>0</v>
      </c>
      <c r="BQ382">
        <v>0</v>
      </c>
      <c r="BR382">
        <v>1.5599999999999999E-2</v>
      </c>
      <c r="BS382">
        <v>0</v>
      </c>
      <c r="BT382">
        <v>0</v>
      </c>
      <c r="BU382">
        <v>0</v>
      </c>
      <c r="BV382">
        <v>0</v>
      </c>
      <c r="BW382">
        <v>0</v>
      </c>
      <c r="BX382">
        <v>63.7</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1</v>
      </c>
      <c r="FS382">
        <v>0</v>
      </c>
      <c r="FT382">
        <v>0</v>
      </c>
      <c r="FU382">
        <v>0</v>
      </c>
      <c r="FV382">
        <v>0</v>
      </c>
      <c r="FW382">
        <v>0</v>
      </c>
      <c r="FX382">
        <v>0</v>
      </c>
      <c r="FY382">
        <v>3.846153846</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0.315</v>
      </c>
      <c r="GV382">
        <v>0</v>
      </c>
      <c r="GW382">
        <v>0</v>
      </c>
      <c r="GX382">
        <v>0</v>
      </c>
      <c r="GY382">
        <v>0</v>
      </c>
      <c r="GZ382">
        <v>0</v>
      </c>
      <c r="HA382">
        <v>0</v>
      </c>
      <c r="HB382">
        <v>0</v>
      </c>
      <c r="HC382">
        <v>0</v>
      </c>
      <c r="HD382">
        <v>0</v>
      </c>
      <c r="HE382">
        <v>0</v>
      </c>
      <c r="HF382">
        <v>0</v>
      </c>
      <c r="HG382">
        <v>0</v>
      </c>
      <c r="HH382">
        <v>0</v>
      </c>
      <c r="HI382">
        <v>1.5599999999999999E-2</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1</v>
      </c>
      <c r="LJ382">
        <v>1</v>
      </c>
      <c r="LK382">
        <v>0</v>
      </c>
      <c r="LL382">
        <v>0</v>
      </c>
      <c r="LM382">
        <v>1</v>
      </c>
      <c r="LN382">
        <v>0.95</v>
      </c>
      <c r="LO382">
        <v>0</v>
      </c>
      <c r="LP382">
        <v>1</v>
      </c>
      <c r="LQ382">
        <v>0.78</v>
      </c>
      <c r="LR382">
        <v>0</v>
      </c>
      <c r="LS382">
        <v>0</v>
      </c>
      <c r="LT382">
        <v>0</v>
      </c>
    </row>
    <row r="383" spans="1:332">
      <c r="A383" t="str">
        <v>CDM AMS II G</v>
      </c>
      <c r="B383" t="str">
        <v>AMS-II.G. Version 9</v>
      </c>
      <c r="C383">
        <v>10443</v>
      </c>
      <c r="D383" t="str">
        <v>PoA 10443-CPA8</v>
      </c>
      <c r="E383" t="str">
        <v>MP1</v>
      </c>
      <c r="F383" t="str">
        <v>domestic</v>
      </c>
      <c r="G383">
        <v>2269</v>
      </c>
      <c r="H383" t="str">
        <v>firewood</v>
      </c>
      <c r="I383">
        <v>2269</v>
      </c>
      <c r="J383">
        <v>7.507030603802642E-3</v>
      </c>
      <c r="K383">
        <v>0</v>
      </c>
      <c r="L383" t="str">
        <v>cdm_imp_firewood</v>
      </c>
      <c r="M383">
        <v>1</v>
      </c>
      <c r="N383" t="str">
        <v>Sub-Saharan Africa</v>
      </c>
      <c r="O383" t="str">
        <v>Madagascar</v>
      </c>
      <c r="P383" t="str">
        <v>commune of Districts Vohibato in the region of Haute Matsiatra, Madagascar</v>
      </c>
      <c r="Q383">
        <v>4.5</v>
      </c>
      <c r="R383">
        <v>0.96599999999999997</v>
      </c>
      <c r="S383">
        <v>0</v>
      </c>
      <c r="T383">
        <v>0.12</v>
      </c>
      <c r="U383">
        <v>12237</v>
      </c>
      <c r="V383">
        <v>0</v>
      </c>
      <c r="W383">
        <v>24.699681294442001</v>
      </c>
      <c r="X383">
        <v>0</v>
      </c>
      <c r="Y383">
        <v>302250.00000008679</v>
      </c>
      <c r="Z383">
        <v>1</v>
      </c>
      <c r="AA383">
        <v>0</v>
      </c>
      <c r="AB383">
        <v>0</v>
      </c>
      <c r="AC383">
        <v>0</v>
      </c>
      <c r="AD383">
        <v>0</v>
      </c>
      <c r="AE383">
        <v>0</v>
      </c>
      <c r="AF383">
        <v>0</v>
      </c>
      <c r="AG383">
        <v>0</v>
      </c>
      <c r="AH383">
        <v>0</v>
      </c>
      <c r="AI383">
        <v>0</v>
      </c>
      <c r="AJ383">
        <v>0</v>
      </c>
      <c r="AK383">
        <v>0</v>
      </c>
      <c r="AL383">
        <v>0</v>
      </c>
      <c r="AM383">
        <v>0</v>
      </c>
      <c r="AN383">
        <v>7.692307692</v>
      </c>
      <c r="AO383">
        <v>0</v>
      </c>
      <c r="AP383">
        <v>0</v>
      </c>
      <c r="AQ383">
        <v>0</v>
      </c>
      <c r="AR383">
        <v>0</v>
      </c>
      <c r="AS383">
        <v>0</v>
      </c>
      <c r="AT383">
        <v>0</v>
      </c>
      <c r="AU383">
        <v>0</v>
      </c>
      <c r="AV383">
        <v>0</v>
      </c>
      <c r="AW383">
        <v>0</v>
      </c>
      <c r="AX383">
        <v>0</v>
      </c>
      <c r="AY383">
        <v>0</v>
      </c>
      <c r="AZ383">
        <v>0</v>
      </c>
      <c r="BA383">
        <v>0</v>
      </c>
      <c r="BB383">
        <v>0</v>
      </c>
      <c r="BC383">
        <v>0</v>
      </c>
      <c r="BD383">
        <v>0.1</v>
      </c>
      <c r="BE383">
        <v>0</v>
      </c>
      <c r="BF383">
        <v>0</v>
      </c>
      <c r="BG383">
        <v>0</v>
      </c>
      <c r="BH383">
        <v>0</v>
      </c>
      <c r="BI383">
        <v>0</v>
      </c>
      <c r="BJ383">
        <v>0</v>
      </c>
      <c r="BK383">
        <v>0</v>
      </c>
      <c r="BL383">
        <v>0</v>
      </c>
      <c r="BM383">
        <v>0</v>
      </c>
      <c r="BN383">
        <v>0</v>
      </c>
      <c r="BO383">
        <v>0</v>
      </c>
      <c r="BP383">
        <v>0</v>
      </c>
      <c r="BQ383">
        <v>0</v>
      </c>
      <c r="BR383">
        <v>1.5599999999999999E-2</v>
      </c>
      <c r="BS383">
        <v>0</v>
      </c>
      <c r="BT383">
        <v>0</v>
      </c>
      <c r="BU383">
        <v>0</v>
      </c>
      <c r="BV383">
        <v>0</v>
      </c>
      <c r="BW383">
        <v>0</v>
      </c>
      <c r="BX383">
        <v>63.7</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1</v>
      </c>
      <c r="FS383">
        <v>0</v>
      </c>
      <c r="FT383">
        <v>0</v>
      </c>
      <c r="FU383">
        <v>0</v>
      </c>
      <c r="FV383">
        <v>0</v>
      </c>
      <c r="FW383">
        <v>0</v>
      </c>
      <c r="FX383">
        <v>0</v>
      </c>
      <c r="FY383">
        <v>3.846153846</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0.315</v>
      </c>
      <c r="GV383">
        <v>0</v>
      </c>
      <c r="GW383">
        <v>0</v>
      </c>
      <c r="GX383">
        <v>0</v>
      </c>
      <c r="GY383">
        <v>0</v>
      </c>
      <c r="GZ383">
        <v>0</v>
      </c>
      <c r="HA383">
        <v>0</v>
      </c>
      <c r="HB383">
        <v>0</v>
      </c>
      <c r="HC383">
        <v>0</v>
      </c>
      <c r="HD383">
        <v>0</v>
      </c>
      <c r="HE383">
        <v>0</v>
      </c>
      <c r="HF383">
        <v>0</v>
      </c>
      <c r="HG383">
        <v>0</v>
      </c>
      <c r="HH383">
        <v>0</v>
      </c>
      <c r="HI383">
        <v>1.5599999999999999E-2</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1</v>
      </c>
      <c r="LJ383">
        <v>1</v>
      </c>
      <c r="LK383">
        <v>0</v>
      </c>
      <c r="LL383">
        <v>0</v>
      </c>
      <c r="LM383">
        <v>1</v>
      </c>
      <c r="LN383">
        <v>0.95</v>
      </c>
      <c r="LO383">
        <v>0</v>
      </c>
      <c r="LP383">
        <v>1</v>
      </c>
      <c r="LQ383">
        <v>0.78</v>
      </c>
      <c r="LR383">
        <v>0</v>
      </c>
      <c r="LS383">
        <v>0</v>
      </c>
      <c r="LT383">
        <v>0</v>
      </c>
    </row>
    <row r="384" spans="1:332">
      <c r="A384" t="str">
        <v>CDM AMS II G</v>
      </c>
      <c r="B384" t="str">
        <v>AMS-II.G. Version 9</v>
      </c>
      <c r="C384">
        <v>10443</v>
      </c>
      <c r="D384" t="str">
        <v>PoA 10443-CPA9</v>
      </c>
      <c r="E384" t="str">
        <v>MP1</v>
      </c>
      <c r="F384" t="str">
        <v>domestic</v>
      </c>
      <c r="G384">
        <v>2691</v>
      </c>
      <c r="H384" t="str">
        <v>firewood</v>
      </c>
      <c r="I384">
        <v>2691</v>
      </c>
      <c r="J384">
        <v>7.4859169622413721E-3</v>
      </c>
      <c r="K384">
        <v>0</v>
      </c>
      <c r="L384" t="str">
        <v>cdm_imp_firewood</v>
      </c>
      <c r="M384">
        <v>1</v>
      </c>
      <c r="N384" t="str">
        <v>Sub-Saharan Africa</v>
      </c>
      <c r="O384" t="str">
        <v>Madagascar</v>
      </c>
      <c r="P384" t="str">
        <v>commune of Districts Vohibato in the region of Haute Matsiatra, Madagascar</v>
      </c>
      <c r="Q384">
        <v>4.5</v>
      </c>
      <c r="R384">
        <v>0.96599999999999997</v>
      </c>
      <c r="S384">
        <v>0</v>
      </c>
      <c r="T384">
        <v>0.12</v>
      </c>
      <c r="U384">
        <v>13752</v>
      </c>
      <c r="V384">
        <v>0</v>
      </c>
      <c r="W384">
        <v>26.139834205917001</v>
      </c>
      <c r="X384">
        <v>0</v>
      </c>
      <c r="Y384">
        <v>359474.9999997706</v>
      </c>
      <c r="Z384">
        <v>1</v>
      </c>
      <c r="AA384">
        <v>0</v>
      </c>
      <c r="AB384">
        <v>0</v>
      </c>
      <c r="AC384">
        <v>0</v>
      </c>
      <c r="AD384">
        <v>0</v>
      </c>
      <c r="AE384">
        <v>0</v>
      </c>
      <c r="AF384">
        <v>0</v>
      </c>
      <c r="AG384">
        <v>0</v>
      </c>
      <c r="AH384">
        <v>0</v>
      </c>
      <c r="AI384">
        <v>0</v>
      </c>
      <c r="AJ384">
        <v>0</v>
      </c>
      <c r="AK384">
        <v>0</v>
      </c>
      <c r="AL384">
        <v>0</v>
      </c>
      <c r="AM384">
        <v>0</v>
      </c>
      <c r="AN384">
        <v>7.692307692</v>
      </c>
      <c r="AO384">
        <v>0</v>
      </c>
      <c r="AP384">
        <v>0</v>
      </c>
      <c r="AQ384">
        <v>0</v>
      </c>
      <c r="AR384">
        <v>0</v>
      </c>
      <c r="AS384">
        <v>0</v>
      </c>
      <c r="AT384">
        <v>0</v>
      </c>
      <c r="AU384">
        <v>0</v>
      </c>
      <c r="AV384">
        <v>0</v>
      </c>
      <c r="AW384">
        <v>0</v>
      </c>
      <c r="AX384">
        <v>0</v>
      </c>
      <c r="AY384">
        <v>0</v>
      </c>
      <c r="AZ384">
        <v>0</v>
      </c>
      <c r="BA384">
        <v>0</v>
      </c>
      <c r="BB384">
        <v>0</v>
      </c>
      <c r="BC384">
        <v>0</v>
      </c>
      <c r="BD384">
        <v>0.1</v>
      </c>
      <c r="BE384">
        <v>0</v>
      </c>
      <c r="BF384">
        <v>0</v>
      </c>
      <c r="BG384">
        <v>0</v>
      </c>
      <c r="BH384">
        <v>0</v>
      </c>
      <c r="BI384">
        <v>0</v>
      </c>
      <c r="BJ384">
        <v>0</v>
      </c>
      <c r="BK384">
        <v>0</v>
      </c>
      <c r="BL384">
        <v>0</v>
      </c>
      <c r="BM384">
        <v>0</v>
      </c>
      <c r="BN384">
        <v>0</v>
      </c>
      <c r="BO384">
        <v>0</v>
      </c>
      <c r="BP384">
        <v>0</v>
      </c>
      <c r="BQ384">
        <v>0</v>
      </c>
      <c r="BR384">
        <v>1.5599999999999999E-2</v>
      </c>
      <c r="BS384">
        <v>0</v>
      </c>
      <c r="BT384">
        <v>0</v>
      </c>
      <c r="BU384">
        <v>0</v>
      </c>
      <c r="BV384">
        <v>0</v>
      </c>
      <c r="BW384">
        <v>0</v>
      </c>
      <c r="BX384">
        <v>63.7</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0</v>
      </c>
      <c r="FT384">
        <v>0</v>
      </c>
      <c r="FU384">
        <v>0</v>
      </c>
      <c r="FV384">
        <v>0</v>
      </c>
      <c r="FW384">
        <v>0</v>
      </c>
      <c r="FX384">
        <v>0</v>
      </c>
      <c r="FY384">
        <v>3.846153846</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0.315</v>
      </c>
      <c r="GV384">
        <v>0</v>
      </c>
      <c r="GW384">
        <v>0</v>
      </c>
      <c r="GX384">
        <v>0</v>
      </c>
      <c r="GY384">
        <v>0</v>
      </c>
      <c r="GZ384">
        <v>0</v>
      </c>
      <c r="HA384">
        <v>0</v>
      </c>
      <c r="HB384">
        <v>0</v>
      </c>
      <c r="HC384">
        <v>0</v>
      </c>
      <c r="HD384">
        <v>0</v>
      </c>
      <c r="HE384">
        <v>0</v>
      </c>
      <c r="HF384">
        <v>0</v>
      </c>
      <c r="HG384">
        <v>0</v>
      </c>
      <c r="HH384">
        <v>0</v>
      </c>
      <c r="HI384">
        <v>1.5599999999999999E-2</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1</v>
      </c>
      <c r="LJ384">
        <v>1</v>
      </c>
      <c r="LK384">
        <v>0</v>
      </c>
      <c r="LL384">
        <v>0</v>
      </c>
      <c r="LM384">
        <v>1</v>
      </c>
      <c r="LN384">
        <v>0.95</v>
      </c>
      <c r="LO384">
        <v>0</v>
      </c>
      <c r="LP384">
        <v>1</v>
      </c>
      <c r="LQ384">
        <v>0.78</v>
      </c>
      <c r="LR384">
        <v>0</v>
      </c>
      <c r="LS384">
        <v>0</v>
      </c>
      <c r="LT384">
        <v>0</v>
      </c>
    </row>
    <row r="385" spans="1:332">
      <c r="A385" t="str">
        <v>CDM AMS II G</v>
      </c>
      <c r="B385" t="str">
        <v>AMS-II.G. Version 9</v>
      </c>
      <c r="C385">
        <v>10443</v>
      </c>
      <c r="D385" t="str">
        <v>PoA 10443-CPA10</v>
      </c>
      <c r="E385" t="str">
        <v>MP1</v>
      </c>
      <c r="F385" t="str">
        <v>domestic</v>
      </c>
      <c r="G385">
        <v>9896</v>
      </c>
      <c r="H385" t="str">
        <v>firewood</v>
      </c>
      <c r="I385">
        <v>9896</v>
      </c>
      <c r="J385">
        <v>7.4993103908189522E-3</v>
      </c>
      <c r="K385">
        <v>0</v>
      </c>
      <c r="L385" t="str">
        <v>cdm_imp_firewood</v>
      </c>
      <c r="M385">
        <v>1</v>
      </c>
      <c r="N385" t="str">
        <v>Sub-Saharan Africa</v>
      </c>
      <c r="O385" t="str">
        <v>Madagascar</v>
      </c>
      <c r="P385" t="str">
        <v>region of Haute Matsiatra, Madagascar, District: Ambohimahasoa</v>
      </c>
      <c r="Q385">
        <v>4.5</v>
      </c>
      <c r="R385">
        <v>0.96599999999999997</v>
      </c>
      <c r="S385">
        <v>0</v>
      </c>
      <c r="T385">
        <v>0.12</v>
      </c>
      <c r="U385">
        <v>13604</v>
      </c>
      <c r="V385">
        <v>0</v>
      </c>
      <c r="W385">
        <v>97</v>
      </c>
      <c r="X385">
        <v>0</v>
      </c>
      <c r="Y385">
        <v>1319588</v>
      </c>
      <c r="Z385">
        <v>1</v>
      </c>
      <c r="AA385">
        <v>0</v>
      </c>
      <c r="AB385">
        <v>0</v>
      </c>
      <c r="AC385">
        <v>0</v>
      </c>
      <c r="AD385">
        <v>0</v>
      </c>
      <c r="AE385">
        <v>0</v>
      </c>
      <c r="AF385">
        <v>0</v>
      </c>
      <c r="AG385">
        <v>0</v>
      </c>
      <c r="AH385">
        <v>0</v>
      </c>
      <c r="AI385">
        <v>0</v>
      </c>
      <c r="AJ385">
        <v>0</v>
      </c>
      <c r="AK385">
        <v>0</v>
      </c>
      <c r="AL385">
        <v>0</v>
      </c>
      <c r="AM385">
        <v>0</v>
      </c>
      <c r="AN385">
        <v>7.692307692</v>
      </c>
      <c r="AO385">
        <v>0</v>
      </c>
      <c r="AP385">
        <v>0</v>
      </c>
      <c r="AQ385">
        <v>0</v>
      </c>
      <c r="AR385">
        <v>0</v>
      </c>
      <c r="AS385">
        <v>0</v>
      </c>
      <c r="AT385">
        <v>0</v>
      </c>
      <c r="AU385">
        <v>0</v>
      </c>
      <c r="AV385">
        <v>0</v>
      </c>
      <c r="AW385">
        <v>0</v>
      </c>
      <c r="AX385">
        <v>0</v>
      </c>
      <c r="AY385">
        <v>0</v>
      </c>
      <c r="AZ385">
        <v>0</v>
      </c>
      <c r="BA385">
        <v>0</v>
      </c>
      <c r="BB385">
        <v>0</v>
      </c>
      <c r="BC385">
        <v>0</v>
      </c>
      <c r="BD385">
        <v>0.1</v>
      </c>
      <c r="BE385">
        <v>0</v>
      </c>
      <c r="BF385">
        <v>0</v>
      </c>
      <c r="BG385">
        <v>0</v>
      </c>
      <c r="BH385">
        <v>0</v>
      </c>
      <c r="BI385">
        <v>0</v>
      </c>
      <c r="BJ385">
        <v>0</v>
      </c>
      <c r="BK385">
        <v>0</v>
      </c>
      <c r="BL385">
        <v>0</v>
      </c>
      <c r="BM385">
        <v>0</v>
      </c>
      <c r="BN385">
        <v>0</v>
      </c>
      <c r="BO385">
        <v>0</v>
      </c>
      <c r="BP385">
        <v>0</v>
      </c>
      <c r="BQ385">
        <v>0</v>
      </c>
      <c r="BR385">
        <v>1.5599999999999999E-2</v>
      </c>
      <c r="BS385">
        <v>0</v>
      </c>
      <c r="BT385">
        <v>0</v>
      </c>
      <c r="BU385">
        <v>0</v>
      </c>
      <c r="BV385">
        <v>0</v>
      </c>
      <c r="BW385">
        <v>0</v>
      </c>
      <c r="BX385">
        <v>63.7</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1</v>
      </c>
      <c r="FS385">
        <v>0</v>
      </c>
      <c r="FT385">
        <v>0</v>
      </c>
      <c r="FU385">
        <v>0</v>
      </c>
      <c r="FV385">
        <v>0</v>
      </c>
      <c r="FW385">
        <v>0</v>
      </c>
      <c r="FX385">
        <v>0</v>
      </c>
      <c r="FY385">
        <v>3.846153846</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0.31709999999999999</v>
      </c>
      <c r="GV385">
        <v>0</v>
      </c>
      <c r="GW385">
        <v>0</v>
      </c>
      <c r="GX385">
        <v>0</v>
      </c>
      <c r="GY385">
        <v>0</v>
      </c>
      <c r="GZ385">
        <v>0</v>
      </c>
      <c r="HA385">
        <v>0</v>
      </c>
      <c r="HB385">
        <v>0</v>
      </c>
      <c r="HC385">
        <v>0</v>
      </c>
      <c r="HD385">
        <v>0</v>
      </c>
      <c r="HE385">
        <v>0</v>
      </c>
      <c r="HF385">
        <v>0</v>
      </c>
      <c r="HG385">
        <v>0</v>
      </c>
      <c r="HH385">
        <v>0</v>
      </c>
      <c r="HI385">
        <v>1.5599999999999999E-2</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1</v>
      </c>
      <c r="LJ385">
        <v>1</v>
      </c>
      <c r="LK385">
        <v>0</v>
      </c>
      <c r="LL385">
        <v>0</v>
      </c>
      <c r="LM385">
        <v>1</v>
      </c>
      <c r="LN385">
        <v>0.95</v>
      </c>
      <c r="LO385">
        <v>0</v>
      </c>
      <c r="LP385">
        <v>1</v>
      </c>
      <c r="LQ385">
        <v>0.78</v>
      </c>
      <c r="LR385">
        <v>0</v>
      </c>
      <c r="LS385">
        <v>2.1200000000000108E-3</v>
      </c>
      <c r="LT385">
        <v>0</v>
      </c>
    </row>
    <row r="386" spans="1:332">
      <c r="A386" t="str">
        <v>CDM AMS II G</v>
      </c>
      <c r="B386" t="str">
        <v>AMS-II.G. Version 9</v>
      </c>
      <c r="C386">
        <v>10443</v>
      </c>
      <c r="D386" t="str">
        <v>PoA 10443-CPA11</v>
      </c>
      <c r="E386" t="str">
        <v>MP1</v>
      </c>
      <c r="F386" t="str">
        <v>domestic</v>
      </c>
      <c r="G386">
        <v>12493</v>
      </c>
      <c r="H386" t="str">
        <v>firewood</v>
      </c>
      <c r="I386">
        <v>12493</v>
      </c>
      <c r="J386">
        <v>7.446308852840481E-3</v>
      </c>
      <c r="K386">
        <v>0</v>
      </c>
      <c r="L386" t="str">
        <v>cdm_imp_firewood</v>
      </c>
      <c r="M386">
        <v>1</v>
      </c>
      <c r="N386" t="str">
        <v>Sub-Saharan Africa</v>
      </c>
      <c r="O386" t="str">
        <v>Madagascar</v>
      </c>
      <c r="P386" t="str">
        <v>region of Haute Matsiatra, Madagascar, District: Ambalavao &amp; Ikalamavony</v>
      </c>
      <c r="Q386">
        <v>4.5</v>
      </c>
      <c r="R386">
        <v>0.96599999999999997</v>
      </c>
      <c r="S386">
        <v>0</v>
      </c>
      <c r="T386">
        <v>0.12</v>
      </c>
      <c r="U386">
        <v>13752</v>
      </c>
      <c r="V386">
        <v>0</v>
      </c>
      <c r="W386">
        <v>122</v>
      </c>
      <c r="X386">
        <v>0</v>
      </c>
      <c r="Y386">
        <v>1677744</v>
      </c>
      <c r="Z386">
        <v>1</v>
      </c>
      <c r="AA386">
        <v>0</v>
      </c>
      <c r="AB386">
        <v>0</v>
      </c>
      <c r="AC386">
        <v>0</v>
      </c>
      <c r="AD386">
        <v>0</v>
      </c>
      <c r="AE386">
        <v>0</v>
      </c>
      <c r="AF386">
        <v>0</v>
      </c>
      <c r="AG386">
        <v>0</v>
      </c>
      <c r="AH386">
        <v>0</v>
      </c>
      <c r="AI386">
        <v>0</v>
      </c>
      <c r="AJ386">
        <v>0</v>
      </c>
      <c r="AK386">
        <v>0</v>
      </c>
      <c r="AL386">
        <v>0</v>
      </c>
      <c r="AM386">
        <v>0</v>
      </c>
      <c r="AN386">
        <v>7.692307692</v>
      </c>
      <c r="AO386">
        <v>0</v>
      </c>
      <c r="AP386">
        <v>0</v>
      </c>
      <c r="AQ386">
        <v>0</v>
      </c>
      <c r="AR386">
        <v>0</v>
      </c>
      <c r="AS386">
        <v>0</v>
      </c>
      <c r="AT386">
        <v>0</v>
      </c>
      <c r="AU386">
        <v>0</v>
      </c>
      <c r="AV386">
        <v>0</v>
      </c>
      <c r="AW386">
        <v>0</v>
      </c>
      <c r="AX386">
        <v>0</v>
      </c>
      <c r="AY386">
        <v>0</v>
      </c>
      <c r="AZ386">
        <v>0</v>
      </c>
      <c r="BA386">
        <v>0</v>
      </c>
      <c r="BB386">
        <v>0</v>
      </c>
      <c r="BC386">
        <v>0</v>
      </c>
      <c r="BD386">
        <v>0.1</v>
      </c>
      <c r="BE386">
        <v>0</v>
      </c>
      <c r="BF386">
        <v>0</v>
      </c>
      <c r="BG386">
        <v>0</v>
      </c>
      <c r="BH386">
        <v>0</v>
      </c>
      <c r="BI386">
        <v>0</v>
      </c>
      <c r="BJ386">
        <v>0</v>
      </c>
      <c r="BK386">
        <v>0</v>
      </c>
      <c r="BL386">
        <v>0</v>
      </c>
      <c r="BM386">
        <v>0</v>
      </c>
      <c r="BN386">
        <v>0</v>
      </c>
      <c r="BO386">
        <v>0</v>
      </c>
      <c r="BP386">
        <v>0</v>
      </c>
      <c r="BQ386">
        <v>0</v>
      </c>
      <c r="BR386">
        <v>1.5599999999999999E-2</v>
      </c>
      <c r="BS386">
        <v>0</v>
      </c>
      <c r="BT386">
        <v>0</v>
      </c>
      <c r="BU386">
        <v>0</v>
      </c>
      <c r="BV386">
        <v>0</v>
      </c>
      <c r="BW386">
        <v>0</v>
      </c>
      <c r="BX386">
        <v>63.7</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1</v>
      </c>
      <c r="FS386">
        <v>0</v>
      </c>
      <c r="FT386">
        <v>0</v>
      </c>
      <c r="FU386">
        <v>0</v>
      </c>
      <c r="FV386">
        <v>0</v>
      </c>
      <c r="FW386">
        <v>0</v>
      </c>
      <c r="FX386">
        <v>0</v>
      </c>
      <c r="FY386">
        <v>3.846153846</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0.315</v>
      </c>
      <c r="GV386">
        <v>0</v>
      </c>
      <c r="GW386">
        <v>0</v>
      </c>
      <c r="GX386">
        <v>0</v>
      </c>
      <c r="GY386">
        <v>0</v>
      </c>
      <c r="GZ386">
        <v>0</v>
      </c>
      <c r="HA386">
        <v>0</v>
      </c>
      <c r="HB386">
        <v>0</v>
      </c>
      <c r="HC386">
        <v>0</v>
      </c>
      <c r="HD386">
        <v>0</v>
      </c>
      <c r="HE386">
        <v>0</v>
      </c>
      <c r="HF386">
        <v>0</v>
      </c>
      <c r="HG386">
        <v>0</v>
      </c>
      <c r="HH386">
        <v>0</v>
      </c>
      <c r="HI386">
        <v>1.5599999999999999E-2</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1</v>
      </c>
      <c r="LJ386">
        <v>1</v>
      </c>
      <c r="LK386">
        <v>0</v>
      </c>
      <c r="LL386">
        <v>0</v>
      </c>
      <c r="LM386">
        <v>1</v>
      </c>
      <c r="LN386">
        <v>0.95</v>
      </c>
      <c r="LO386">
        <v>0</v>
      </c>
      <c r="LP386">
        <v>1</v>
      </c>
      <c r="LQ386">
        <v>0.78</v>
      </c>
      <c r="LR386">
        <v>0</v>
      </c>
      <c r="LS386">
        <v>4.7599999999999865E-3</v>
      </c>
      <c r="LT386">
        <v>0</v>
      </c>
    </row>
    <row r="387" spans="1:332">
      <c r="A387" t="str">
        <v>CDM AMS II G</v>
      </c>
      <c r="B387" t="str">
        <v>AMS-II.G. Version 9</v>
      </c>
      <c r="C387">
        <v>10443</v>
      </c>
      <c r="D387" t="str">
        <v>PoA 10443-CPA13</v>
      </c>
      <c r="E387" t="str">
        <v>MP1</v>
      </c>
      <c r="F387" t="str">
        <v>domestic</v>
      </c>
      <c r="G387">
        <v>6250</v>
      </c>
      <c r="H387" t="str">
        <v>firewood</v>
      </c>
      <c r="I387">
        <v>6250</v>
      </c>
      <c r="J387">
        <v>7.4504811222689512E-3</v>
      </c>
      <c r="K387">
        <v>0</v>
      </c>
      <c r="L387" t="str">
        <v>cdm_imp_firewood</v>
      </c>
      <c r="M387">
        <v>1</v>
      </c>
      <c r="N387" t="str">
        <v>Sub-Saharan Africa</v>
      </c>
      <c r="O387" t="str">
        <v>Madagascar</v>
      </c>
      <c r="P387" t="str">
        <v>region of Haute Matsiatra, Madagascar, District: Ambalavao &amp; Ikalamavony</v>
      </c>
      <c r="Q387">
        <v>4.5</v>
      </c>
      <c r="R387">
        <v>0.96599999999999997</v>
      </c>
      <c r="S387">
        <v>0</v>
      </c>
      <c r="T387">
        <v>0.12</v>
      </c>
      <c r="U387">
        <v>13752</v>
      </c>
      <c r="V387">
        <v>0</v>
      </c>
      <c r="W387">
        <v>61</v>
      </c>
      <c r="X387">
        <v>0</v>
      </c>
      <c r="Y387">
        <v>838872</v>
      </c>
      <c r="Z387">
        <v>1</v>
      </c>
      <c r="AA387">
        <v>0</v>
      </c>
      <c r="AB387">
        <v>0</v>
      </c>
      <c r="AC387">
        <v>0</v>
      </c>
      <c r="AD387">
        <v>0</v>
      </c>
      <c r="AE387">
        <v>0</v>
      </c>
      <c r="AF387">
        <v>0</v>
      </c>
      <c r="AG387">
        <v>0</v>
      </c>
      <c r="AH387">
        <v>0</v>
      </c>
      <c r="AI387">
        <v>0</v>
      </c>
      <c r="AJ387">
        <v>0</v>
      </c>
      <c r="AK387">
        <v>0</v>
      </c>
      <c r="AL387">
        <v>0</v>
      </c>
      <c r="AM387">
        <v>0</v>
      </c>
      <c r="AN387">
        <v>7.692307692</v>
      </c>
      <c r="AO387">
        <v>0</v>
      </c>
      <c r="AP387">
        <v>0</v>
      </c>
      <c r="AQ387">
        <v>0</v>
      </c>
      <c r="AR387">
        <v>0</v>
      </c>
      <c r="AS387">
        <v>0</v>
      </c>
      <c r="AT387">
        <v>0</v>
      </c>
      <c r="AU387">
        <v>0</v>
      </c>
      <c r="AV387">
        <v>0</v>
      </c>
      <c r="AW387">
        <v>0</v>
      </c>
      <c r="AX387">
        <v>0</v>
      </c>
      <c r="AY387">
        <v>0</v>
      </c>
      <c r="AZ387">
        <v>0</v>
      </c>
      <c r="BA387">
        <v>0</v>
      </c>
      <c r="BB387">
        <v>0</v>
      </c>
      <c r="BC387">
        <v>0</v>
      </c>
      <c r="BD387">
        <v>0.1</v>
      </c>
      <c r="BE387">
        <v>0</v>
      </c>
      <c r="BF387">
        <v>0</v>
      </c>
      <c r="BG387">
        <v>0</v>
      </c>
      <c r="BH387">
        <v>0</v>
      </c>
      <c r="BI387">
        <v>0</v>
      </c>
      <c r="BJ387">
        <v>0</v>
      </c>
      <c r="BK387">
        <v>0</v>
      </c>
      <c r="BL387">
        <v>0</v>
      </c>
      <c r="BM387">
        <v>0</v>
      </c>
      <c r="BN387">
        <v>0</v>
      </c>
      <c r="BO387">
        <v>0</v>
      </c>
      <c r="BP387">
        <v>0</v>
      </c>
      <c r="BQ387">
        <v>0</v>
      </c>
      <c r="BR387">
        <v>1.5599999999999999E-2</v>
      </c>
      <c r="BS387">
        <v>0</v>
      </c>
      <c r="BT387">
        <v>0</v>
      </c>
      <c r="BU387">
        <v>0</v>
      </c>
      <c r="BV387">
        <v>0</v>
      </c>
      <c r="BW387">
        <v>0</v>
      </c>
      <c r="BX387">
        <v>63.7</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1</v>
      </c>
      <c r="FS387">
        <v>0</v>
      </c>
      <c r="FT387">
        <v>0</v>
      </c>
      <c r="FU387">
        <v>0</v>
      </c>
      <c r="FV387">
        <v>0</v>
      </c>
      <c r="FW387">
        <v>0</v>
      </c>
      <c r="FX387">
        <v>0</v>
      </c>
      <c r="FY387">
        <v>3.846153846</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0.315</v>
      </c>
      <c r="GV387">
        <v>0</v>
      </c>
      <c r="GW387">
        <v>0</v>
      </c>
      <c r="GX387">
        <v>0</v>
      </c>
      <c r="GY387">
        <v>0</v>
      </c>
      <c r="GZ387">
        <v>0</v>
      </c>
      <c r="HA387">
        <v>0</v>
      </c>
      <c r="HB387">
        <v>0</v>
      </c>
      <c r="HC387">
        <v>0</v>
      </c>
      <c r="HD387">
        <v>0</v>
      </c>
      <c r="HE387">
        <v>0</v>
      </c>
      <c r="HF387">
        <v>0</v>
      </c>
      <c r="HG387">
        <v>0</v>
      </c>
      <c r="HH387">
        <v>0</v>
      </c>
      <c r="HI387">
        <v>1.5599999999999999E-2</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1</v>
      </c>
      <c r="LJ387">
        <v>1</v>
      </c>
      <c r="LK387">
        <v>0</v>
      </c>
      <c r="LL387">
        <v>0</v>
      </c>
      <c r="LM387">
        <v>1</v>
      </c>
      <c r="LN387">
        <v>0.95</v>
      </c>
      <c r="LO387">
        <v>0</v>
      </c>
      <c r="LP387">
        <v>1</v>
      </c>
      <c r="LQ387">
        <v>0.78</v>
      </c>
      <c r="LR387">
        <v>0</v>
      </c>
      <c r="LS387">
        <v>4.7599999999999865E-3</v>
      </c>
      <c r="LT387">
        <v>0</v>
      </c>
    </row>
    <row r="388" spans="1:332">
      <c r="A388" t="str">
        <v>CDM AMS II G</v>
      </c>
      <c r="B388" t="str">
        <v>AMS-II.G. Version 9</v>
      </c>
      <c r="C388">
        <v>10443</v>
      </c>
      <c r="D388" t="str">
        <v>PoA 10443-CPA1</v>
      </c>
      <c r="E388" t="str">
        <v>MP2</v>
      </c>
      <c r="F388" t="str">
        <v>domestic</v>
      </c>
      <c r="G388">
        <v>15495</v>
      </c>
      <c r="H388" t="str">
        <v>firewood</v>
      </c>
      <c r="I388">
        <v>15495</v>
      </c>
      <c r="J388">
        <v>7.4031074418071325E-3</v>
      </c>
      <c r="K388">
        <v>0</v>
      </c>
      <c r="L388" t="str">
        <v>cdm_imp_firewood</v>
      </c>
      <c r="M388">
        <v>1</v>
      </c>
      <c r="N388" t="str">
        <v>Sub-Saharan Africa</v>
      </c>
      <c r="O388" t="str">
        <v>Madagascar</v>
      </c>
      <c r="P388" t="str">
        <v>region of Haute Matsiatra, Ambalavao district</v>
      </c>
      <c r="Q388">
        <v>4.5</v>
      </c>
      <c r="R388">
        <v>0.96599999999999997</v>
      </c>
      <c r="S388">
        <v>0</v>
      </c>
      <c r="T388">
        <v>0.12</v>
      </c>
      <c r="U388">
        <v>13680</v>
      </c>
      <c r="V388">
        <v>0</v>
      </c>
      <c r="W388">
        <v>153</v>
      </c>
      <c r="X388">
        <v>0</v>
      </c>
      <c r="Y388">
        <v>2093040</v>
      </c>
      <c r="Z388">
        <v>1</v>
      </c>
      <c r="AA388">
        <v>0</v>
      </c>
      <c r="AB388">
        <v>0</v>
      </c>
      <c r="AC388">
        <v>0</v>
      </c>
      <c r="AD388">
        <v>0</v>
      </c>
      <c r="AE388">
        <v>0</v>
      </c>
      <c r="AF388">
        <v>0</v>
      </c>
      <c r="AG388">
        <v>0</v>
      </c>
      <c r="AH388">
        <v>0</v>
      </c>
      <c r="AI388">
        <v>0</v>
      </c>
      <c r="AJ388">
        <v>0</v>
      </c>
      <c r="AK388">
        <v>0</v>
      </c>
      <c r="AL388">
        <v>0</v>
      </c>
      <c r="AM388">
        <v>0</v>
      </c>
      <c r="AN388">
        <v>7.692307692</v>
      </c>
      <c r="AO388">
        <v>0</v>
      </c>
      <c r="AP388">
        <v>0</v>
      </c>
      <c r="AQ388">
        <v>0</v>
      </c>
      <c r="AR388">
        <v>0</v>
      </c>
      <c r="AS388">
        <v>0</v>
      </c>
      <c r="AT388">
        <v>0</v>
      </c>
      <c r="AU388">
        <v>0</v>
      </c>
      <c r="AV388">
        <v>0</v>
      </c>
      <c r="AW388">
        <v>0</v>
      </c>
      <c r="AX388">
        <v>0</v>
      </c>
      <c r="AY388">
        <v>0</v>
      </c>
      <c r="AZ388">
        <v>0</v>
      </c>
      <c r="BA388">
        <v>0</v>
      </c>
      <c r="BB388">
        <v>0</v>
      </c>
      <c r="BC388">
        <v>0</v>
      </c>
      <c r="BD388">
        <v>0.1</v>
      </c>
      <c r="BE388">
        <v>0</v>
      </c>
      <c r="BF388">
        <v>0</v>
      </c>
      <c r="BG388">
        <v>0</v>
      </c>
      <c r="BH388">
        <v>0</v>
      </c>
      <c r="BI388">
        <v>0</v>
      </c>
      <c r="BJ388">
        <v>0</v>
      </c>
      <c r="BK388">
        <v>0</v>
      </c>
      <c r="BL388">
        <v>0</v>
      </c>
      <c r="BM388">
        <v>0</v>
      </c>
      <c r="BN388">
        <v>0</v>
      </c>
      <c r="BO388">
        <v>0</v>
      </c>
      <c r="BP388">
        <v>0</v>
      </c>
      <c r="BQ388">
        <v>0</v>
      </c>
      <c r="BR388">
        <v>1.5599999999999999E-2</v>
      </c>
      <c r="BS388">
        <v>0</v>
      </c>
      <c r="BT388">
        <v>0</v>
      </c>
      <c r="BU388">
        <v>0</v>
      </c>
      <c r="BV388">
        <v>0</v>
      </c>
      <c r="BW388">
        <v>0</v>
      </c>
      <c r="BX388">
        <v>63.7</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1</v>
      </c>
      <c r="FS388">
        <v>0</v>
      </c>
      <c r="FT388">
        <v>0</v>
      </c>
      <c r="FU388">
        <v>0</v>
      </c>
      <c r="FV388">
        <v>0</v>
      </c>
      <c r="FW388">
        <v>0</v>
      </c>
      <c r="FX388">
        <v>0</v>
      </c>
      <c r="FY388">
        <v>3.846153846</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0.315</v>
      </c>
      <c r="GV388">
        <v>0</v>
      </c>
      <c r="GW388">
        <v>0</v>
      </c>
      <c r="GX388">
        <v>0</v>
      </c>
      <c r="GY388">
        <v>0</v>
      </c>
      <c r="GZ388">
        <v>0</v>
      </c>
      <c r="HA388">
        <v>0</v>
      </c>
      <c r="HB388">
        <v>0</v>
      </c>
      <c r="HC388">
        <v>0</v>
      </c>
      <c r="HD388">
        <v>0</v>
      </c>
      <c r="HE388">
        <v>0</v>
      </c>
      <c r="HF388">
        <v>0</v>
      </c>
      <c r="HG388">
        <v>0</v>
      </c>
      <c r="HH388">
        <v>0</v>
      </c>
      <c r="HI388">
        <v>1.5599999999999999E-2</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1</v>
      </c>
      <c r="LJ388">
        <v>1</v>
      </c>
      <c r="LK388">
        <v>0</v>
      </c>
      <c r="LL388">
        <v>0</v>
      </c>
      <c r="LM388">
        <v>1</v>
      </c>
      <c r="LN388">
        <v>0.95</v>
      </c>
      <c r="LO388">
        <v>0</v>
      </c>
      <c r="LP388">
        <v>1</v>
      </c>
      <c r="LQ388">
        <v>0.78</v>
      </c>
      <c r="LR388">
        <v>0</v>
      </c>
      <c r="LS388">
        <v>0</v>
      </c>
      <c r="LT388">
        <v>0</v>
      </c>
    </row>
    <row r="389" spans="1:332">
      <c r="A389" t="str">
        <v>CDM AMS II G</v>
      </c>
      <c r="B389" t="str">
        <v>AMS-II.G. Version 9</v>
      </c>
      <c r="C389">
        <v>10443</v>
      </c>
      <c r="D389" t="str">
        <v>PoA 10443-CPA2</v>
      </c>
      <c r="E389" t="str">
        <v>MP2</v>
      </c>
      <c r="F389" t="str">
        <v>domestic</v>
      </c>
      <c r="G389">
        <v>11921</v>
      </c>
      <c r="H389" t="str">
        <v>firewood</v>
      </c>
      <c r="I389">
        <v>11921</v>
      </c>
      <c r="J389">
        <v>7.486179676810977E-3</v>
      </c>
      <c r="K389">
        <v>0</v>
      </c>
      <c r="L389" t="str">
        <v>cdm_imp_firewood</v>
      </c>
      <c r="M389">
        <v>1</v>
      </c>
      <c r="N389" t="str">
        <v>Sub-Saharan Africa</v>
      </c>
      <c r="O389" t="str">
        <v>Madagascar</v>
      </c>
      <c r="P389" t="str">
        <v>region of Haute Matsiatra, Ambalavao district</v>
      </c>
      <c r="Q389">
        <v>4.5</v>
      </c>
      <c r="R389">
        <v>0.96599999999999997</v>
      </c>
      <c r="S389">
        <v>0</v>
      </c>
      <c r="T389">
        <v>0.12</v>
      </c>
      <c r="U389">
        <v>13752</v>
      </c>
      <c r="V389">
        <v>0</v>
      </c>
      <c r="W389">
        <v>115.794139</v>
      </c>
      <c r="X389">
        <v>0</v>
      </c>
      <c r="Y389">
        <v>1592400.9995280001</v>
      </c>
      <c r="Z389">
        <v>1</v>
      </c>
      <c r="AA389">
        <v>0</v>
      </c>
      <c r="AB389">
        <v>0</v>
      </c>
      <c r="AC389">
        <v>0</v>
      </c>
      <c r="AD389">
        <v>0</v>
      </c>
      <c r="AE389">
        <v>0</v>
      </c>
      <c r="AF389">
        <v>0</v>
      </c>
      <c r="AG389">
        <v>0</v>
      </c>
      <c r="AH389">
        <v>0</v>
      </c>
      <c r="AI389">
        <v>0</v>
      </c>
      <c r="AJ389">
        <v>0</v>
      </c>
      <c r="AK389">
        <v>0</v>
      </c>
      <c r="AL389">
        <v>0</v>
      </c>
      <c r="AM389">
        <v>0</v>
      </c>
      <c r="AN389">
        <v>7.692307692</v>
      </c>
      <c r="AO389">
        <v>0</v>
      </c>
      <c r="AP389">
        <v>0</v>
      </c>
      <c r="AQ389">
        <v>0</v>
      </c>
      <c r="AR389">
        <v>0</v>
      </c>
      <c r="AS389">
        <v>0</v>
      </c>
      <c r="AT389">
        <v>0</v>
      </c>
      <c r="AU389">
        <v>0</v>
      </c>
      <c r="AV389">
        <v>0</v>
      </c>
      <c r="AW389">
        <v>0</v>
      </c>
      <c r="AX389">
        <v>0</v>
      </c>
      <c r="AY389">
        <v>0</v>
      </c>
      <c r="AZ389">
        <v>0</v>
      </c>
      <c r="BA389">
        <v>0</v>
      </c>
      <c r="BB389">
        <v>0</v>
      </c>
      <c r="BC389">
        <v>0</v>
      </c>
      <c r="BD389">
        <v>0.1</v>
      </c>
      <c r="BE389">
        <v>0</v>
      </c>
      <c r="BF389">
        <v>0</v>
      </c>
      <c r="BG389">
        <v>0</v>
      </c>
      <c r="BH389">
        <v>0</v>
      </c>
      <c r="BI389">
        <v>0</v>
      </c>
      <c r="BJ389">
        <v>0</v>
      </c>
      <c r="BK389">
        <v>0</v>
      </c>
      <c r="BL389">
        <v>0</v>
      </c>
      <c r="BM389">
        <v>0</v>
      </c>
      <c r="BN389">
        <v>0</v>
      </c>
      <c r="BO389">
        <v>0</v>
      </c>
      <c r="BP389">
        <v>0</v>
      </c>
      <c r="BQ389">
        <v>0</v>
      </c>
      <c r="BR389">
        <v>1.5599999999999999E-2</v>
      </c>
      <c r="BS389">
        <v>0</v>
      </c>
      <c r="BT389">
        <v>0</v>
      </c>
      <c r="BU389">
        <v>0</v>
      </c>
      <c r="BV389">
        <v>0</v>
      </c>
      <c r="BW389">
        <v>0</v>
      </c>
      <c r="BX389">
        <v>63.7</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1</v>
      </c>
      <c r="FS389">
        <v>0</v>
      </c>
      <c r="FT389">
        <v>0</v>
      </c>
      <c r="FU389">
        <v>0</v>
      </c>
      <c r="FV389">
        <v>0</v>
      </c>
      <c r="FW389">
        <v>0</v>
      </c>
      <c r="FX389">
        <v>0</v>
      </c>
      <c r="FY389">
        <v>3.846153846</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0.315</v>
      </c>
      <c r="GV389">
        <v>0</v>
      </c>
      <c r="GW389">
        <v>0</v>
      </c>
      <c r="GX389">
        <v>0</v>
      </c>
      <c r="GY389">
        <v>0</v>
      </c>
      <c r="GZ389">
        <v>0</v>
      </c>
      <c r="HA389">
        <v>0</v>
      </c>
      <c r="HB389">
        <v>0</v>
      </c>
      <c r="HC389">
        <v>0</v>
      </c>
      <c r="HD389">
        <v>0</v>
      </c>
      <c r="HE389">
        <v>0</v>
      </c>
      <c r="HF389">
        <v>0</v>
      </c>
      <c r="HG389">
        <v>0</v>
      </c>
      <c r="HH389">
        <v>0</v>
      </c>
      <c r="HI389">
        <v>1.5599999999999999E-2</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1</v>
      </c>
      <c r="LJ389">
        <v>1</v>
      </c>
      <c r="LK389">
        <v>0</v>
      </c>
      <c r="LL389">
        <v>0</v>
      </c>
      <c r="LM389">
        <v>1</v>
      </c>
      <c r="LN389">
        <v>0.95</v>
      </c>
      <c r="LO389">
        <v>0</v>
      </c>
      <c r="LP389">
        <v>1</v>
      </c>
      <c r="LQ389">
        <v>0.78</v>
      </c>
      <c r="LR389">
        <v>0</v>
      </c>
      <c r="LS389">
        <v>0</v>
      </c>
      <c r="LT389">
        <v>0</v>
      </c>
    </row>
    <row r="390" spans="1:332">
      <c r="A390" t="str">
        <v>CDM AMS II G</v>
      </c>
      <c r="B390" t="str">
        <v>AMS-II.G. Version 9</v>
      </c>
      <c r="C390">
        <v>10443</v>
      </c>
      <c r="D390" t="str">
        <v>PoA 10443-CPA3</v>
      </c>
      <c r="E390" t="str">
        <v>MP2</v>
      </c>
      <c r="F390" t="str">
        <v>domestic</v>
      </c>
      <c r="G390">
        <v>10883</v>
      </c>
      <c r="H390" t="str">
        <v>firewood</v>
      </c>
      <c r="I390">
        <v>10883</v>
      </c>
      <c r="J390">
        <v>7.4862440541346841E-3</v>
      </c>
      <c r="K390">
        <v>0</v>
      </c>
      <c r="L390" t="str">
        <v>cdm_imp_firewood</v>
      </c>
      <c r="M390">
        <v>1</v>
      </c>
      <c r="N390" t="str">
        <v>Sub-Saharan Africa</v>
      </c>
      <c r="O390" t="str">
        <v>Madagascar</v>
      </c>
      <c r="P390" t="str">
        <v>region of Haute Matsiatra, Ambalavao district</v>
      </c>
      <c r="Q390">
        <v>4.5</v>
      </c>
      <c r="R390">
        <v>0.96599999999999997</v>
      </c>
      <c r="S390">
        <v>0</v>
      </c>
      <c r="T390">
        <v>0.12</v>
      </c>
      <c r="U390">
        <v>13752</v>
      </c>
      <c r="V390">
        <v>0</v>
      </c>
      <c r="W390">
        <v>105.71066</v>
      </c>
      <c r="X390">
        <v>0</v>
      </c>
      <c r="Y390">
        <v>1453732.9963200002</v>
      </c>
      <c r="Z390">
        <v>1</v>
      </c>
      <c r="AA390">
        <v>0</v>
      </c>
      <c r="AB390">
        <v>0</v>
      </c>
      <c r="AC390">
        <v>0</v>
      </c>
      <c r="AD390">
        <v>0</v>
      </c>
      <c r="AE390">
        <v>0</v>
      </c>
      <c r="AF390">
        <v>0</v>
      </c>
      <c r="AG390">
        <v>0</v>
      </c>
      <c r="AH390">
        <v>0</v>
      </c>
      <c r="AI390">
        <v>0</v>
      </c>
      <c r="AJ390">
        <v>0</v>
      </c>
      <c r="AK390">
        <v>0</v>
      </c>
      <c r="AL390">
        <v>0</v>
      </c>
      <c r="AM390">
        <v>0</v>
      </c>
      <c r="AN390">
        <v>7.692307692</v>
      </c>
      <c r="AO390">
        <v>0</v>
      </c>
      <c r="AP390">
        <v>0</v>
      </c>
      <c r="AQ390">
        <v>0</v>
      </c>
      <c r="AR390">
        <v>0</v>
      </c>
      <c r="AS390">
        <v>0</v>
      </c>
      <c r="AT390">
        <v>0</v>
      </c>
      <c r="AU390">
        <v>0</v>
      </c>
      <c r="AV390">
        <v>0</v>
      </c>
      <c r="AW390">
        <v>0</v>
      </c>
      <c r="AX390">
        <v>0</v>
      </c>
      <c r="AY390">
        <v>0</v>
      </c>
      <c r="AZ390">
        <v>0</v>
      </c>
      <c r="BA390">
        <v>0</v>
      </c>
      <c r="BB390">
        <v>0</v>
      </c>
      <c r="BC390">
        <v>0</v>
      </c>
      <c r="BD390">
        <v>0.1</v>
      </c>
      <c r="BE390">
        <v>0</v>
      </c>
      <c r="BF390">
        <v>0</v>
      </c>
      <c r="BG390">
        <v>0</v>
      </c>
      <c r="BH390">
        <v>0</v>
      </c>
      <c r="BI390">
        <v>0</v>
      </c>
      <c r="BJ390">
        <v>0</v>
      </c>
      <c r="BK390">
        <v>0</v>
      </c>
      <c r="BL390">
        <v>0</v>
      </c>
      <c r="BM390">
        <v>0</v>
      </c>
      <c r="BN390">
        <v>0</v>
      </c>
      <c r="BO390">
        <v>0</v>
      </c>
      <c r="BP390">
        <v>0</v>
      </c>
      <c r="BQ390">
        <v>0</v>
      </c>
      <c r="BR390">
        <v>1.5599999999999999E-2</v>
      </c>
      <c r="BS390">
        <v>0</v>
      </c>
      <c r="BT390">
        <v>0</v>
      </c>
      <c r="BU390">
        <v>0</v>
      </c>
      <c r="BV390">
        <v>0</v>
      </c>
      <c r="BW390">
        <v>0</v>
      </c>
      <c r="BX390">
        <v>63.7</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1</v>
      </c>
      <c r="FS390">
        <v>0</v>
      </c>
      <c r="FT390">
        <v>0</v>
      </c>
      <c r="FU390">
        <v>0</v>
      </c>
      <c r="FV390">
        <v>0</v>
      </c>
      <c r="FW390">
        <v>0</v>
      </c>
      <c r="FX390">
        <v>0</v>
      </c>
      <c r="FY390">
        <v>3.846153846</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0.315</v>
      </c>
      <c r="GV390">
        <v>0</v>
      </c>
      <c r="GW390">
        <v>0</v>
      </c>
      <c r="GX390">
        <v>0</v>
      </c>
      <c r="GY390">
        <v>0</v>
      </c>
      <c r="GZ390">
        <v>0</v>
      </c>
      <c r="HA390">
        <v>0</v>
      </c>
      <c r="HB390">
        <v>0</v>
      </c>
      <c r="HC390">
        <v>0</v>
      </c>
      <c r="HD390">
        <v>0</v>
      </c>
      <c r="HE390">
        <v>0</v>
      </c>
      <c r="HF390">
        <v>0</v>
      </c>
      <c r="HG390">
        <v>0</v>
      </c>
      <c r="HH390">
        <v>0</v>
      </c>
      <c r="HI390">
        <v>1.5599999999999999E-2</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1</v>
      </c>
      <c r="LJ390">
        <v>1</v>
      </c>
      <c r="LK390">
        <v>0</v>
      </c>
      <c r="LL390">
        <v>0</v>
      </c>
      <c r="LM390">
        <v>1</v>
      </c>
      <c r="LN390">
        <v>0.95</v>
      </c>
      <c r="LO390">
        <v>0</v>
      </c>
      <c r="LP390">
        <v>1</v>
      </c>
      <c r="LQ390">
        <v>0.78</v>
      </c>
      <c r="LR390">
        <v>0</v>
      </c>
      <c r="LS390">
        <v>0</v>
      </c>
      <c r="LT390">
        <v>0</v>
      </c>
    </row>
    <row r="391" spans="1:332">
      <c r="A391" t="str">
        <v>CDM AMS II G</v>
      </c>
      <c r="B391" t="str">
        <v>AMS-II.G. Version 9</v>
      </c>
      <c r="C391">
        <v>10443</v>
      </c>
      <c r="D391" t="str">
        <v>PoA 10443-CPA4</v>
      </c>
      <c r="E391" t="str">
        <v>MP2</v>
      </c>
      <c r="F391" t="str">
        <v>domestic</v>
      </c>
      <c r="G391">
        <v>21825</v>
      </c>
      <c r="H391" t="str">
        <v>firewood</v>
      </c>
      <c r="I391">
        <v>21825</v>
      </c>
      <c r="J391">
        <v>7.4860466264941227E-3</v>
      </c>
      <c r="K391">
        <v>0</v>
      </c>
      <c r="L391" t="str">
        <v>cdm_imp_firewood</v>
      </c>
      <c r="M391">
        <v>1</v>
      </c>
      <c r="N391" t="str">
        <v>Sub-Saharan Africa</v>
      </c>
      <c r="O391" t="str">
        <v>Madagascar</v>
      </c>
      <c r="P391" t="str">
        <v>region Haute Matsiatra, districts Ambalavao, Lalangina, Fianarantsoa, Isandra, Mahasoabe &amp; Vohibato</v>
      </c>
      <c r="Q391">
        <v>4.5</v>
      </c>
      <c r="R391">
        <v>0.96599999999999997</v>
      </c>
      <c r="S391">
        <v>0</v>
      </c>
      <c r="T391">
        <v>0.12</v>
      </c>
      <c r="U391">
        <v>13752</v>
      </c>
      <c r="V391">
        <v>0</v>
      </c>
      <c r="W391">
        <v>212</v>
      </c>
      <c r="X391">
        <v>0</v>
      </c>
      <c r="Y391">
        <v>2915424</v>
      </c>
      <c r="Z391">
        <v>1</v>
      </c>
      <c r="AA391">
        <v>0</v>
      </c>
      <c r="AB391">
        <v>0</v>
      </c>
      <c r="AC391">
        <v>0</v>
      </c>
      <c r="AD391">
        <v>0</v>
      </c>
      <c r="AE391">
        <v>0</v>
      </c>
      <c r="AF391">
        <v>0</v>
      </c>
      <c r="AG391">
        <v>0</v>
      </c>
      <c r="AH391">
        <v>0</v>
      </c>
      <c r="AI391">
        <v>0</v>
      </c>
      <c r="AJ391">
        <v>0</v>
      </c>
      <c r="AK391">
        <v>0</v>
      </c>
      <c r="AL391">
        <v>0</v>
      </c>
      <c r="AM391">
        <v>0</v>
      </c>
      <c r="AN391">
        <v>7.692307692</v>
      </c>
      <c r="AO391">
        <v>0</v>
      </c>
      <c r="AP391">
        <v>0</v>
      </c>
      <c r="AQ391">
        <v>0</v>
      </c>
      <c r="AR391">
        <v>0</v>
      </c>
      <c r="AS391">
        <v>0</v>
      </c>
      <c r="AT391">
        <v>0</v>
      </c>
      <c r="AU391">
        <v>0</v>
      </c>
      <c r="AV391">
        <v>0</v>
      </c>
      <c r="AW391">
        <v>0</v>
      </c>
      <c r="AX391">
        <v>0</v>
      </c>
      <c r="AY391">
        <v>0</v>
      </c>
      <c r="AZ391">
        <v>0</v>
      </c>
      <c r="BA391">
        <v>0</v>
      </c>
      <c r="BB391">
        <v>0</v>
      </c>
      <c r="BC391">
        <v>0</v>
      </c>
      <c r="BD391">
        <v>0.1</v>
      </c>
      <c r="BE391">
        <v>0</v>
      </c>
      <c r="BF391">
        <v>0</v>
      </c>
      <c r="BG391">
        <v>0</v>
      </c>
      <c r="BH391">
        <v>0</v>
      </c>
      <c r="BI391">
        <v>0</v>
      </c>
      <c r="BJ391">
        <v>0</v>
      </c>
      <c r="BK391">
        <v>0</v>
      </c>
      <c r="BL391">
        <v>0</v>
      </c>
      <c r="BM391">
        <v>0</v>
      </c>
      <c r="BN391">
        <v>0</v>
      </c>
      <c r="BO391">
        <v>0</v>
      </c>
      <c r="BP391">
        <v>0</v>
      </c>
      <c r="BQ391">
        <v>0</v>
      </c>
      <c r="BR391">
        <v>1.5599999999999999E-2</v>
      </c>
      <c r="BS391">
        <v>0</v>
      </c>
      <c r="BT391">
        <v>0</v>
      </c>
      <c r="BU391">
        <v>0</v>
      </c>
      <c r="BV391">
        <v>0</v>
      </c>
      <c r="BW391">
        <v>0</v>
      </c>
      <c r="BX391">
        <v>63.7</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1</v>
      </c>
      <c r="FS391">
        <v>0</v>
      </c>
      <c r="FT391">
        <v>0</v>
      </c>
      <c r="FU391">
        <v>0</v>
      </c>
      <c r="FV391">
        <v>0</v>
      </c>
      <c r="FW391">
        <v>0</v>
      </c>
      <c r="FX391">
        <v>0</v>
      </c>
      <c r="FY391">
        <v>3.846153846</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0.315</v>
      </c>
      <c r="GV391">
        <v>0</v>
      </c>
      <c r="GW391">
        <v>0</v>
      </c>
      <c r="GX391">
        <v>0</v>
      </c>
      <c r="GY391">
        <v>0</v>
      </c>
      <c r="GZ391">
        <v>0</v>
      </c>
      <c r="HA391">
        <v>0</v>
      </c>
      <c r="HB391">
        <v>0</v>
      </c>
      <c r="HC391">
        <v>0</v>
      </c>
      <c r="HD391">
        <v>0</v>
      </c>
      <c r="HE391">
        <v>0</v>
      </c>
      <c r="HF391">
        <v>0</v>
      </c>
      <c r="HG391">
        <v>0</v>
      </c>
      <c r="HH391">
        <v>0</v>
      </c>
      <c r="HI391">
        <v>1.5599999999999999E-2</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1</v>
      </c>
      <c r="LJ391">
        <v>1</v>
      </c>
      <c r="LK391">
        <v>0</v>
      </c>
      <c r="LL391">
        <v>0</v>
      </c>
      <c r="LM391">
        <v>1</v>
      </c>
      <c r="LN391">
        <v>0.95</v>
      </c>
      <c r="LO391">
        <v>0</v>
      </c>
      <c r="LP391">
        <v>1</v>
      </c>
      <c r="LQ391">
        <v>0.78</v>
      </c>
      <c r="LR391">
        <v>0</v>
      </c>
      <c r="LS391">
        <v>0</v>
      </c>
      <c r="LT391">
        <v>0</v>
      </c>
    </row>
    <row r="392" spans="1:332">
      <c r="A392" t="str">
        <v>CDM AMS II G</v>
      </c>
      <c r="B392" t="str">
        <v>AMS-II.G. Version 9</v>
      </c>
      <c r="C392">
        <v>10443</v>
      </c>
      <c r="D392" t="str">
        <v>PoA 10443-CPA5</v>
      </c>
      <c r="E392" t="str">
        <v>MP2</v>
      </c>
      <c r="F392" t="str">
        <v>domestic</v>
      </c>
      <c r="G392">
        <v>19312</v>
      </c>
      <c r="H392" t="str">
        <v>firewood</v>
      </c>
      <c r="I392">
        <v>19312</v>
      </c>
      <c r="J392">
        <v>7.5089405193294592E-3</v>
      </c>
      <c r="K392">
        <v>0</v>
      </c>
      <c r="L392" t="str">
        <v>cdm_imp_firewood</v>
      </c>
      <c r="M392">
        <v>1</v>
      </c>
      <c r="N392" t="str">
        <v>Sub-Saharan Africa</v>
      </c>
      <c r="O392" t="str">
        <v>Madagascar</v>
      </c>
      <c r="P392" t="str">
        <v>region Haute Matsiatra, districts Ambohimahasoa, Isandra &amp; Lalangina</v>
      </c>
      <c r="Q392">
        <v>4.5</v>
      </c>
      <c r="R392">
        <v>0.96599999999999997</v>
      </c>
      <c r="S392">
        <v>0</v>
      </c>
      <c r="T392">
        <v>0.12</v>
      </c>
      <c r="U392">
        <v>13604</v>
      </c>
      <c r="V392">
        <v>0</v>
      </c>
      <c r="W392">
        <v>189.0523</v>
      </c>
      <c r="X392">
        <v>0</v>
      </c>
      <c r="Y392">
        <v>2571867.4892000002</v>
      </c>
      <c r="Z392">
        <v>1</v>
      </c>
      <c r="AA392">
        <v>0</v>
      </c>
      <c r="AB392">
        <v>0</v>
      </c>
      <c r="AC392">
        <v>0</v>
      </c>
      <c r="AD392">
        <v>0</v>
      </c>
      <c r="AE392">
        <v>0</v>
      </c>
      <c r="AF392">
        <v>0</v>
      </c>
      <c r="AG392">
        <v>0</v>
      </c>
      <c r="AH392">
        <v>0</v>
      </c>
      <c r="AI392">
        <v>0</v>
      </c>
      <c r="AJ392">
        <v>0</v>
      </c>
      <c r="AK392">
        <v>0</v>
      </c>
      <c r="AL392">
        <v>0</v>
      </c>
      <c r="AM392">
        <v>0</v>
      </c>
      <c r="AN392">
        <v>7.692307692</v>
      </c>
      <c r="AO392">
        <v>0</v>
      </c>
      <c r="AP392">
        <v>0</v>
      </c>
      <c r="AQ392">
        <v>0</v>
      </c>
      <c r="AR392">
        <v>0</v>
      </c>
      <c r="AS392">
        <v>0</v>
      </c>
      <c r="AT392">
        <v>0</v>
      </c>
      <c r="AU392">
        <v>0</v>
      </c>
      <c r="AV392">
        <v>0</v>
      </c>
      <c r="AW392">
        <v>0</v>
      </c>
      <c r="AX392">
        <v>0</v>
      </c>
      <c r="AY392">
        <v>0</v>
      </c>
      <c r="AZ392">
        <v>0</v>
      </c>
      <c r="BA392">
        <v>0</v>
      </c>
      <c r="BB392">
        <v>0</v>
      </c>
      <c r="BC392">
        <v>0</v>
      </c>
      <c r="BD392">
        <v>0.1</v>
      </c>
      <c r="BE392">
        <v>0</v>
      </c>
      <c r="BF392">
        <v>0</v>
      </c>
      <c r="BG392">
        <v>0</v>
      </c>
      <c r="BH392">
        <v>0</v>
      </c>
      <c r="BI392">
        <v>0</v>
      </c>
      <c r="BJ392">
        <v>0</v>
      </c>
      <c r="BK392">
        <v>0</v>
      </c>
      <c r="BL392">
        <v>0</v>
      </c>
      <c r="BM392">
        <v>0</v>
      </c>
      <c r="BN392">
        <v>0</v>
      </c>
      <c r="BO392">
        <v>0</v>
      </c>
      <c r="BP392">
        <v>0</v>
      </c>
      <c r="BQ392">
        <v>0</v>
      </c>
      <c r="BR392">
        <v>1.5599999999999999E-2</v>
      </c>
      <c r="BS392">
        <v>0</v>
      </c>
      <c r="BT392">
        <v>0</v>
      </c>
      <c r="BU392">
        <v>0</v>
      </c>
      <c r="BV392">
        <v>0</v>
      </c>
      <c r="BW392">
        <v>0</v>
      </c>
      <c r="BX392">
        <v>63.7</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1</v>
      </c>
      <c r="FS392">
        <v>0</v>
      </c>
      <c r="FT392">
        <v>0</v>
      </c>
      <c r="FU392">
        <v>0</v>
      </c>
      <c r="FV392">
        <v>0</v>
      </c>
      <c r="FW392">
        <v>0</v>
      </c>
      <c r="FX392">
        <v>0</v>
      </c>
      <c r="FY392">
        <v>3.846153846</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0.315</v>
      </c>
      <c r="GV392">
        <v>0</v>
      </c>
      <c r="GW392">
        <v>0</v>
      </c>
      <c r="GX392">
        <v>0</v>
      </c>
      <c r="GY392">
        <v>0</v>
      </c>
      <c r="GZ392">
        <v>0</v>
      </c>
      <c r="HA392">
        <v>0</v>
      </c>
      <c r="HB392">
        <v>0</v>
      </c>
      <c r="HC392">
        <v>0</v>
      </c>
      <c r="HD392">
        <v>0</v>
      </c>
      <c r="HE392">
        <v>0</v>
      </c>
      <c r="HF392">
        <v>0</v>
      </c>
      <c r="HG392">
        <v>0</v>
      </c>
      <c r="HH392">
        <v>0</v>
      </c>
      <c r="HI392">
        <v>1.5599999999999999E-2</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1</v>
      </c>
      <c r="LJ392">
        <v>1</v>
      </c>
      <c r="LK392">
        <v>0</v>
      </c>
      <c r="LL392">
        <v>0</v>
      </c>
      <c r="LM392">
        <v>1</v>
      </c>
      <c r="LN392">
        <v>0.95</v>
      </c>
      <c r="LO392">
        <v>0</v>
      </c>
      <c r="LP392">
        <v>1</v>
      </c>
      <c r="LQ392">
        <v>0.78</v>
      </c>
      <c r="LR392">
        <v>0</v>
      </c>
      <c r="LS392">
        <v>0</v>
      </c>
      <c r="LT392">
        <v>0</v>
      </c>
    </row>
    <row r="393" spans="1:332">
      <c r="A393" t="str">
        <v>CDM AMS II G</v>
      </c>
      <c r="B393" t="str">
        <v>AMS-II.G. Version 9</v>
      </c>
      <c r="C393">
        <v>10443</v>
      </c>
      <c r="D393" t="str">
        <v>PoA 10443-CPA6</v>
      </c>
      <c r="E393" t="str">
        <v>MP2</v>
      </c>
      <c r="F393" t="str">
        <v>domestic</v>
      </c>
      <c r="G393">
        <v>19860</v>
      </c>
      <c r="H393" t="str">
        <v>firewood</v>
      </c>
      <c r="I393">
        <v>19860</v>
      </c>
      <c r="J393">
        <v>7.4862488224767638E-3</v>
      </c>
      <c r="K393">
        <v>0</v>
      </c>
      <c r="L393" t="str">
        <v>cdm_imp_firewood</v>
      </c>
      <c r="M393">
        <v>1</v>
      </c>
      <c r="N393" t="str">
        <v>Sub-Saharan Africa</v>
      </c>
      <c r="O393" t="str">
        <v>Madagascar</v>
      </c>
      <c r="P393" t="str">
        <v>region Haute Matsiatra, districts Ambalavao, Lalangina &amp; Vohibato</v>
      </c>
      <c r="Q393">
        <v>4.5</v>
      </c>
      <c r="R393">
        <v>0.96599999999999997</v>
      </c>
      <c r="S393">
        <v>0</v>
      </c>
      <c r="T393">
        <v>0.12</v>
      </c>
      <c r="U393">
        <v>13752</v>
      </c>
      <c r="V393">
        <v>0</v>
      </c>
      <c r="W393">
        <v>192.90750439999999</v>
      </c>
      <c r="X393">
        <v>0</v>
      </c>
      <c r="Y393">
        <v>2652864.0005087997</v>
      </c>
      <c r="Z393">
        <v>1</v>
      </c>
      <c r="AA393">
        <v>0</v>
      </c>
      <c r="AB393">
        <v>0</v>
      </c>
      <c r="AC393">
        <v>0</v>
      </c>
      <c r="AD393">
        <v>0</v>
      </c>
      <c r="AE393">
        <v>0</v>
      </c>
      <c r="AF393">
        <v>0</v>
      </c>
      <c r="AG393">
        <v>0</v>
      </c>
      <c r="AH393">
        <v>0</v>
      </c>
      <c r="AI393">
        <v>0</v>
      </c>
      <c r="AJ393">
        <v>0</v>
      </c>
      <c r="AK393">
        <v>0</v>
      </c>
      <c r="AL393">
        <v>0</v>
      </c>
      <c r="AM393">
        <v>0</v>
      </c>
      <c r="AN393">
        <v>7.692307692</v>
      </c>
      <c r="AO393">
        <v>0</v>
      </c>
      <c r="AP393">
        <v>0</v>
      </c>
      <c r="AQ393">
        <v>0</v>
      </c>
      <c r="AR393">
        <v>0</v>
      </c>
      <c r="AS393">
        <v>0</v>
      </c>
      <c r="AT393">
        <v>0</v>
      </c>
      <c r="AU393">
        <v>0</v>
      </c>
      <c r="AV393">
        <v>0</v>
      </c>
      <c r="AW393">
        <v>0</v>
      </c>
      <c r="AX393">
        <v>0</v>
      </c>
      <c r="AY393">
        <v>0</v>
      </c>
      <c r="AZ393">
        <v>0</v>
      </c>
      <c r="BA393">
        <v>0</v>
      </c>
      <c r="BB393">
        <v>0</v>
      </c>
      <c r="BC393">
        <v>0</v>
      </c>
      <c r="BD393">
        <v>0.1</v>
      </c>
      <c r="BE393">
        <v>0</v>
      </c>
      <c r="BF393">
        <v>0</v>
      </c>
      <c r="BG393">
        <v>0</v>
      </c>
      <c r="BH393">
        <v>0</v>
      </c>
      <c r="BI393">
        <v>0</v>
      </c>
      <c r="BJ393">
        <v>0</v>
      </c>
      <c r="BK393">
        <v>0</v>
      </c>
      <c r="BL393">
        <v>0</v>
      </c>
      <c r="BM393">
        <v>0</v>
      </c>
      <c r="BN393">
        <v>0</v>
      </c>
      <c r="BO393">
        <v>0</v>
      </c>
      <c r="BP393">
        <v>0</v>
      </c>
      <c r="BQ393">
        <v>0</v>
      </c>
      <c r="BR393">
        <v>1.5599999999999999E-2</v>
      </c>
      <c r="BS393">
        <v>0</v>
      </c>
      <c r="BT393">
        <v>0</v>
      </c>
      <c r="BU393">
        <v>0</v>
      </c>
      <c r="BV393">
        <v>0</v>
      </c>
      <c r="BW393">
        <v>0</v>
      </c>
      <c r="BX393">
        <v>63.7</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1</v>
      </c>
      <c r="FS393">
        <v>0</v>
      </c>
      <c r="FT393">
        <v>0</v>
      </c>
      <c r="FU393">
        <v>0</v>
      </c>
      <c r="FV393">
        <v>0</v>
      </c>
      <c r="FW393">
        <v>0</v>
      </c>
      <c r="FX393">
        <v>0</v>
      </c>
      <c r="FY393">
        <v>3.846153846</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0.315</v>
      </c>
      <c r="GV393">
        <v>0</v>
      </c>
      <c r="GW393">
        <v>0</v>
      </c>
      <c r="GX393">
        <v>0</v>
      </c>
      <c r="GY393">
        <v>0</v>
      </c>
      <c r="GZ393">
        <v>0</v>
      </c>
      <c r="HA393">
        <v>0</v>
      </c>
      <c r="HB393">
        <v>0</v>
      </c>
      <c r="HC393">
        <v>0</v>
      </c>
      <c r="HD393">
        <v>0</v>
      </c>
      <c r="HE393">
        <v>0</v>
      </c>
      <c r="HF393">
        <v>0</v>
      </c>
      <c r="HG393">
        <v>0</v>
      </c>
      <c r="HH393">
        <v>0</v>
      </c>
      <c r="HI393">
        <v>1.5599999999999999E-2</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1</v>
      </c>
      <c r="LJ393">
        <v>1</v>
      </c>
      <c r="LK393">
        <v>0</v>
      </c>
      <c r="LL393">
        <v>0</v>
      </c>
      <c r="LM393">
        <v>1</v>
      </c>
      <c r="LN393">
        <v>0.95</v>
      </c>
      <c r="LO393">
        <v>0</v>
      </c>
      <c r="LP393">
        <v>1</v>
      </c>
      <c r="LQ393">
        <v>0.78</v>
      </c>
      <c r="LR393">
        <v>0</v>
      </c>
      <c r="LS393">
        <v>0</v>
      </c>
      <c r="LT393">
        <v>0</v>
      </c>
    </row>
    <row r="394" spans="1:332">
      <c r="A394" t="str">
        <v>CDM AMS II G</v>
      </c>
      <c r="B394" t="str">
        <v>AMS-II.G. Version 9</v>
      </c>
      <c r="C394">
        <v>10443</v>
      </c>
      <c r="D394" t="str">
        <v>PoA 10443-CPA7</v>
      </c>
      <c r="E394" t="str">
        <v>MP2</v>
      </c>
      <c r="F394" t="str">
        <v>domestic</v>
      </c>
      <c r="G394">
        <v>21201</v>
      </c>
      <c r="H394" t="str">
        <v>firewood</v>
      </c>
      <c r="I394">
        <v>21201</v>
      </c>
      <c r="J394">
        <v>7.2040498442367601E-3</v>
      </c>
      <c r="K394">
        <v>0</v>
      </c>
      <c r="L394" t="str">
        <v>cdm_imp_firewood</v>
      </c>
      <c r="M394">
        <v>1</v>
      </c>
      <c r="N394" t="str">
        <v>Sub-Saharan Africa</v>
      </c>
      <c r="O394" t="str">
        <v>Madagascar</v>
      </c>
      <c r="P394" t="str">
        <v>region Haute Matsiatra, district Isandra &amp; Vohibato</v>
      </c>
      <c r="Q394">
        <v>4.5</v>
      </c>
      <c r="R394">
        <v>0.96599999999999997</v>
      </c>
      <c r="S394">
        <v>0</v>
      </c>
      <c r="T394">
        <v>0.12</v>
      </c>
      <c r="U394">
        <v>13752</v>
      </c>
      <c r="V394">
        <v>0</v>
      </c>
      <c r="W394">
        <v>214</v>
      </c>
      <c r="X394">
        <v>0</v>
      </c>
      <c r="Y394">
        <v>2942928</v>
      </c>
      <c r="Z394">
        <v>1</v>
      </c>
      <c r="AA394">
        <v>0</v>
      </c>
      <c r="AB394">
        <v>0</v>
      </c>
      <c r="AC394">
        <v>0</v>
      </c>
      <c r="AD394">
        <v>0</v>
      </c>
      <c r="AE394">
        <v>0</v>
      </c>
      <c r="AF394">
        <v>0</v>
      </c>
      <c r="AG394">
        <v>0</v>
      </c>
      <c r="AH394">
        <v>0</v>
      </c>
      <c r="AI394">
        <v>0</v>
      </c>
      <c r="AJ394">
        <v>0</v>
      </c>
      <c r="AK394">
        <v>0</v>
      </c>
      <c r="AL394">
        <v>0</v>
      </c>
      <c r="AM394">
        <v>0</v>
      </c>
      <c r="AN394">
        <v>7.692307692</v>
      </c>
      <c r="AO394">
        <v>0</v>
      </c>
      <c r="AP394">
        <v>0</v>
      </c>
      <c r="AQ394">
        <v>0</v>
      </c>
      <c r="AR394">
        <v>0</v>
      </c>
      <c r="AS394">
        <v>0</v>
      </c>
      <c r="AT394">
        <v>0</v>
      </c>
      <c r="AU394">
        <v>0</v>
      </c>
      <c r="AV394">
        <v>0</v>
      </c>
      <c r="AW394">
        <v>0</v>
      </c>
      <c r="AX394">
        <v>0</v>
      </c>
      <c r="AY394">
        <v>0</v>
      </c>
      <c r="AZ394">
        <v>0</v>
      </c>
      <c r="BA394">
        <v>0</v>
      </c>
      <c r="BB394">
        <v>0</v>
      </c>
      <c r="BC394">
        <v>0</v>
      </c>
      <c r="BD394">
        <v>0.1</v>
      </c>
      <c r="BE394">
        <v>0</v>
      </c>
      <c r="BF394">
        <v>0</v>
      </c>
      <c r="BG394">
        <v>0</v>
      </c>
      <c r="BH394">
        <v>0</v>
      </c>
      <c r="BI394">
        <v>0</v>
      </c>
      <c r="BJ394">
        <v>0</v>
      </c>
      <c r="BK394">
        <v>0</v>
      </c>
      <c r="BL394">
        <v>0</v>
      </c>
      <c r="BM394">
        <v>0</v>
      </c>
      <c r="BN394">
        <v>0</v>
      </c>
      <c r="BO394">
        <v>0</v>
      </c>
      <c r="BP394">
        <v>0</v>
      </c>
      <c r="BQ394">
        <v>0</v>
      </c>
      <c r="BR394">
        <v>1.5599999999999999E-2</v>
      </c>
      <c r="BS394">
        <v>0</v>
      </c>
      <c r="BT394">
        <v>0</v>
      </c>
      <c r="BU394">
        <v>0</v>
      </c>
      <c r="BV394">
        <v>0</v>
      </c>
      <c r="BW394">
        <v>0</v>
      </c>
      <c r="BX394">
        <v>63.7</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0</v>
      </c>
      <c r="FT394">
        <v>0</v>
      </c>
      <c r="FU394">
        <v>0</v>
      </c>
      <c r="FV394">
        <v>0</v>
      </c>
      <c r="FW394">
        <v>0</v>
      </c>
      <c r="FX394">
        <v>0</v>
      </c>
      <c r="FY394">
        <v>3.846153846</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0.29409999999999997</v>
      </c>
      <c r="GV394">
        <v>0</v>
      </c>
      <c r="GW394">
        <v>0</v>
      </c>
      <c r="GX394">
        <v>0</v>
      </c>
      <c r="GY394">
        <v>0</v>
      </c>
      <c r="GZ394">
        <v>0</v>
      </c>
      <c r="HA394">
        <v>0</v>
      </c>
      <c r="HB394">
        <v>0</v>
      </c>
      <c r="HC394">
        <v>0</v>
      </c>
      <c r="HD394">
        <v>0</v>
      </c>
      <c r="HE394">
        <v>0</v>
      </c>
      <c r="HF394">
        <v>0</v>
      </c>
      <c r="HG394">
        <v>0</v>
      </c>
      <c r="HH394">
        <v>0</v>
      </c>
      <c r="HI394">
        <v>1.5599999999999999E-2</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1</v>
      </c>
      <c r="LJ394">
        <v>1</v>
      </c>
      <c r="LK394">
        <v>0</v>
      </c>
      <c r="LL394">
        <v>0</v>
      </c>
      <c r="LM394">
        <v>1</v>
      </c>
      <c r="LN394">
        <v>0.95</v>
      </c>
      <c r="LO394">
        <v>0</v>
      </c>
      <c r="LP394">
        <v>1</v>
      </c>
      <c r="LQ394">
        <v>0.78</v>
      </c>
      <c r="LR394">
        <v>0</v>
      </c>
      <c r="LS394">
        <v>4.7599999999999865E-3</v>
      </c>
      <c r="LT394">
        <v>0</v>
      </c>
    </row>
    <row r="395" spans="1:332">
      <c r="A395" t="str">
        <v>CDM AMS II G</v>
      </c>
      <c r="B395" t="str">
        <v>AMS-II.G. Version 9</v>
      </c>
      <c r="C395">
        <v>10443</v>
      </c>
      <c r="D395" t="str">
        <v>PoA 10443-CPA8</v>
      </c>
      <c r="E395" t="str">
        <v>MP2</v>
      </c>
      <c r="F395" t="str">
        <v>domestic</v>
      </c>
      <c r="G395">
        <v>21779</v>
      </c>
      <c r="H395" t="str">
        <v>firewood</v>
      </c>
      <c r="I395">
        <v>21779</v>
      </c>
      <c r="J395">
        <v>7.4930434493787022E-3</v>
      </c>
      <c r="K395">
        <v>0</v>
      </c>
      <c r="L395" t="str">
        <v>cdm_imp_firewood</v>
      </c>
      <c r="M395">
        <v>1</v>
      </c>
      <c r="N395" t="str">
        <v>Sub-Saharan Africa</v>
      </c>
      <c r="O395" t="str">
        <v>Madagascar</v>
      </c>
      <c r="P395" t="str">
        <v>region Haute Matsiatra, district Ambohimahasoa</v>
      </c>
      <c r="Q395">
        <v>4.5</v>
      </c>
      <c r="R395">
        <v>0.96599999999999997</v>
      </c>
      <c r="S395">
        <v>0</v>
      </c>
      <c r="T395">
        <v>0.12</v>
      </c>
      <c r="U395">
        <v>13604</v>
      </c>
      <c r="V395">
        <v>0</v>
      </c>
      <c r="W395">
        <v>213.655</v>
      </c>
      <c r="X395">
        <v>0</v>
      </c>
      <c r="Y395">
        <v>2906562.62</v>
      </c>
      <c r="Z395">
        <v>1</v>
      </c>
      <c r="AA395">
        <v>0</v>
      </c>
      <c r="AB395">
        <v>0</v>
      </c>
      <c r="AC395">
        <v>0</v>
      </c>
      <c r="AD395">
        <v>0</v>
      </c>
      <c r="AE395">
        <v>0</v>
      </c>
      <c r="AF395">
        <v>0</v>
      </c>
      <c r="AG395">
        <v>0</v>
      </c>
      <c r="AH395">
        <v>0</v>
      </c>
      <c r="AI395">
        <v>0</v>
      </c>
      <c r="AJ395">
        <v>0</v>
      </c>
      <c r="AK395">
        <v>0</v>
      </c>
      <c r="AL395">
        <v>0</v>
      </c>
      <c r="AM395">
        <v>0</v>
      </c>
      <c r="AN395">
        <v>7.692307692</v>
      </c>
      <c r="AO395">
        <v>0</v>
      </c>
      <c r="AP395">
        <v>0</v>
      </c>
      <c r="AQ395">
        <v>0</v>
      </c>
      <c r="AR395">
        <v>0</v>
      </c>
      <c r="AS395">
        <v>0</v>
      </c>
      <c r="AT395">
        <v>0</v>
      </c>
      <c r="AU395">
        <v>0</v>
      </c>
      <c r="AV395">
        <v>0</v>
      </c>
      <c r="AW395">
        <v>0</v>
      </c>
      <c r="AX395">
        <v>0</v>
      </c>
      <c r="AY395">
        <v>0</v>
      </c>
      <c r="AZ395">
        <v>0</v>
      </c>
      <c r="BA395">
        <v>0</v>
      </c>
      <c r="BB395">
        <v>0</v>
      </c>
      <c r="BC395">
        <v>0</v>
      </c>
      <c r="BD395">
        <v>0.1</v>
      </c>
      <c r="BE395">
        <v>0</v>
      </c>
      <c r="BF395">
        <v>0</v>
      </c>
      <c r="BG395">
        <v>0</v>
      </c>
      <c r="BH395">
        <v>0</v>
      </c>
      <c r="BI395">
        <v>0</v>
      </c>
      <c r="BJ395">
        <v>0</v>
      </c>
      <c r="BK395">
        <v>0</v>
      </c>
      <c r="BL395">
        <v>0</v>
      </c>
      <c r="BM395">
        <v>0</v>
      </c>
      <c r="BN395">
        <v>0</v>
      </c>
      <c r="BO395">
        <v>0</v>
      </c>
      <c r="BP395">
        <v>0</v>
      </c>
      <c r="BQ395">
        <v>0</v>
      </c>
      <c r="BR395">
        <v>1.5599999999999999E-2</v>
      </c>
      <c r="BS395">
        <v>0</v>
      </c>
      <c r="BT395">
        <v>0</v>
      </c>
      <c r="BU395">
        <v>0</v>
      </c>
      <c r="BV395">
        <v>0</v>
      </c>
      <c r="BW395">
        <v>0</v>
      </c>
      <c r="BX395">
        <v>63.7</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1</v>
      </c>
      <c r="FS395">
        <v>0</v>
      </c>
      <c r="FT395">
        <v>0</v>
      </c>
      <c r="FU395">
        <v>0</v>
      </c>
      <c r="FV395">
        <v>0</v>
      </c>
      <c r="FW395">
        <v>0</v>
      </c>
      <c r="FX395">
        <v>0</v>
      </c>
      <c r="FY395">
        <v>3.846153846</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0.315</v>
      </c>
      <c r="GV395">
        <v>0</v>
      </c>
      <c r="GW395">
        <v>0</v>
      </c>
      <c r="GX395">
        <v>0</v>
      </c>
      <c r="GY395">
        <v>0</v>
      </c>
      <c r="GZ395">
        <v>0</v>
      </c>
      <c r="HA395">
        <v>0</v>
      </c>
      <c r="HB395">
        <v>0</v>
      </c>
      <c r="HC395">
        <v>0</v>
      </c>
      <c r="HD395">
        <v>0</v>
      </c>
      <c r="HE395">
        <v>0</v>
      </c>
      <c r="HF395">
        <v>0</v>
      </c>
      <c r="HG395">
        <v>0</v>
      </c>
      <c r="HH395">
        <v>0</v>
      </c>
      <c r="HI395">
        <v>1.5599999999999999E-2</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1</v>
      </c>
      <c r="LJ395">
        <v>1</v>
      </c>
      <c r="LK395">
        <v>0</v>
      </c>
      <c r="LL395">
        <v>0</v>
      </c>
      <c r="LM395">
        <v>1</v>
      </c>
      <c r="LN395">
        <v>0.95</v>
      </c>
      <c r="LO395">
        <v>0</v>
      </c>
      <c r="LP395">
        <v>1</v>
      </c>
      <c r="LQ395">
        <v>0.78</v>
      </c>
      <c r="LR395">
        <v>0</v>
      </c>
      <c r="LS395">
        <v>2.1200000000000108E-3</v>
      </c>
      <c r="LT395">
        <v>0</v>
      </c>
    </row>
    <row r="396" spans="1:332">
      <c r="A396" t="str">
        <v>CDM AMS II G</v>
      </c>
      <c r="B396" t="str">
        <v>AMS-II.G. Version 9</v>
      </c>
      <c r="C396">
        <v>10443</v>
      </c>
      <c r="D396" t="str">
        <v>PoA 10443-CPA9</v>
      </c>
      <c r="E396" t="str">
        <v>MP2</v>
      </c>
      <c r="F396" t="str">
        <v>domestic</v>
      </c>
      <c r="G396">
        <v>21926</v>
      </c>
      <c r="H396" t="str">
        <v>firewood</v>
      </c>
      <c r="I396">
        <v>21926</v>
      </c>
      <c r="J396">
        <v>7.4624336949186392E-3</v>
      </c>
      <c r="K396">
        <v>0</v>
      </c>
      <c r="L396" t="str">
        <v>cdm_imp_firewood</v>
      </c>
      <c r="M396">
        <v>1</v>
      </c>
      <c r="N396" t="str">
        <v>Sub-Saharan Africa</v>
      </c>
      <c r="O396" t="str">
        <v>Madagascar</v>
      </c>
      <c r="P396" t="str">
        <v>region Haute Matsiatra, district IsIkalamavony, Isandra &amp; Vohibato</v>
      </c>
      <c r="Q396">
        <v>4.5</v>
      </c>
      <c r="R396">
        <v>0.96599999999999997</v>
      </c>
      <c r="S396">
        <v>0</v>
      </c>
      <c r="T396">
        <v>0.12</v>
      </c>
      <c r="U396">
        <v>13752</v>
      </c>
      <c r="V396">
        <v>0</v>
      </c>
      <c r="W396">
        <v>213.655</v>
      </c>
      <c r="X396">
        <v>0</v>
      </c>
      <c r="Y396">
        <v>2938183.56</v>
      </c>
      <c r="Z396">
        <v>1</v>
      </c>
      <c r="AA396">
        <v>0</v>
      </c>
      <c r="AB396">
        <v>0</v>
      </c>
      <c r="AC396">
        <v>0</v>
      </c>
      <c r="AD396">
        <v>0</v>
      </c>
      <c r="AE396">
        <v>0</v>
      </c>
      <c r="AF396">
        <v>0</v>
      </c>
      <c r="AG396">
        <v>0</v>
      </c>
      <c r="AH396">
        <v>0</v>
      </c>
      <c r="AI396">
        <v>0</v>
      </c>
      <c r="AJ396">
        <v>0</v>
      </c>
      <c r="AK396">
        <v>0</v>
      </c>
      <c r="AL396">
        <v>0</v>
      </c>
      <c r="AM396">
        <v>0</v>
      </c>
      <c r="AN396">
        <v>7.692307692</v>
      </c>
      <c r="AO396">
        <v>0</v>
      </c>
      <c r="AP396">
        <v>0</v>
      </c>
      <c r="AQ396">
        <v>0</v>
      </c>
      <c r="AR396">
        <v>0</v>
      </c>
      <c r="AS396">
        <v>0</v>
      </c>
      <c r="AT396">
        <v>0</v>
      </c>
      <c r="AU396">
        <v>0</v>
      </c>
      <c r="AV396">
        <v>0</v>
      </c>
      <c r="AW396">
        <v>0</v>
      </c>
      <c r="AX396">
        <v>0</v>
      </c>
      <c r="AY396">
        <v>0</v>
      </c>
      <c r="AZ396">
        <v>0</v>
      </c>
      <c r="BA396">
        <v>0</v>
      </c>
      <c r="BB396">
        <v>0</v>
      </c>
      <c r="BC396">
        <v>0</v>
      </c>
      <c r="BD396">
        <v>0.1</v>
      </c>
      <c r="BE396">
        <v>0</v>
      </c>
      <c r="BF396">
        <v>0</v>
      </c>
      <c r="BG396">
        <v>0</v>
      </c>
      <c r="BH396">
        <v>0</v>
      </c>
      <c r="BI396">
        <v>0</v>
      </c>
      <c r="BJ396">
        <v>0</v>
      </c>
      <c r="BK396">
        <v>0</v>
      </c>
      <c r="BL396">
        <v>0</v>
      </c>
      <c r="BM396">
        <v>0</v>
      </c>
      <c r="BN396">
        <v>0</v>
      </c>
      <c r="BO396">
        <v>0</v>
      </c>
      <c r="BP396">
        <v>0</v>
      </c>
      <c r="BQ396">
        <v>0</v>
      </c>
      <c r="BR396">
        <v>1.5599999999999999E-2</v>
      </c>
      <c r="BS396">
        <v>0</v>
      </c>
      <c r="BT396">
        <v>0</v>
      </c>
      <c r="BU396">
        <v>0</v>
      </c>
      <c r="BV396">
        <v>0</v>
      </c>
      <c r="BW396">
        <v>0</v>
      </c>
      <c r="BX396">
        <v>63.7</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1</v>
      </c>
      <c r="FS396">
        <v>0</v>
      </c>
      <c r="FT396">
        <v>0</v>
      </c>
      <c r="FU396">
        <v>0</v>
      </c>
      <c r="FV396">
        <v>0</v>
      </c>
      <c r="FW396">
        <v>0</v>
      </c>
      <c r="FX396">
        <v>0</v>
      </c>
      <c r="FY396">
        <v>3.846153846</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0.315</v>
      </c>
      <c r="GV396">
        <v>0</v>
      </c>
      <c r="GW396">
        <v>0</v>
      </c>
      <c r="GX396">
        <v>0</v>
      </c>
      <c r="GY396">
        <v>0</v>
      </c>
      <c r="GZ396">
        <v>0</v>
      </c>
      <c r="HA396">
        <v>0</v>
      </c>
      <c r="HB396">
        <v>0</v>
      </c>
      <c r="HC396">
        <v>0</v>
      </c>
      <c r="HD396">
        <v>0</v>
      </c>
      <c r="HE396">
        <v>0</v>
      </c>
      <c r="HF396">
        <v>0</v>
      </c>
      <c r="HG396">
        <v>0</v>
      </c>
      <c r="HH396">
        <v>0</v>
      </c>
      <c r="HI396">
        <v>1.5599999999999999E-2</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1</v>
      </c>
      <c r="LJ396">
        <v>1</v>
      </c>
      <c r="LK396">
        <v>0</v>
      </c>
      <c r="LL396">
        <v>0</v>
      </c>
      <c r="LM396">
        <v>1</v>
      </c>
      <c r="LN396">
        <v>0.95</v>
      </c>
      <c r="LO396">
        <v>0</v>
      </c>
      <c r="LP396">
        <v>1</v>
      </c>
      <c r="LQ396">
        <v>0.78</v>
      </c>
      <c r="LR396">
        <v>0</v>
      </c>
      <c r="LS396">
        <v>4.7599999999999865E-3</v>
      </c>
      <c r="LT396">
        <v>0</v>
      </c>
    </row>
    <row r="397" spans="1:332">
      <c r="A397" t="str">
        <v>CDM AMS II G</v>
      </c>
      <c r="B397" t="str">
        <v>AMS-II.G. Version 9</v>
      </c>
      <c r="C397">
        <v>10443</v>
      </c>
      <c r="D397" t="str">
        <v>PoA 10443-CPA1</v>
      </c>
      <c r="E397" t="str">
        <v>MP3</v>
      </c>
      <c r="F397" t="str">
        <v>domestic</v>
      </c>
      <c r="G397">
        <v>20993</v>
      </c>
      <c r="H397" t="str">
        <v>firewood</v>
      </c>
      <c r="I397">
        <v>20993</v>
      </c>
      <c r="J397">
        <v>7.2385661480745891E-3</v>
      </c>
      <c r="K397">
        <v>0</v>
      </c>
      <c r="L397" t="str">
        <v>cdm_imp_firewood</v>
      </c>
      <c r="M397">
        <v>1</v>
      </c>
      <c r="N397" t="str">
        <v>Sub-Saharan Africa</v>
      </c>
      <c r="O397" t="str">
        <v>Madagascar</v>
      </c>
      <c r="P397" t="str">
        <v>region Haute Matsiatra, district Ambalavao, Ambohimahasoa, Isandra, Lalangina and Vohibato.</v>
      </c>
      <c r="Q397">
        <v>4.5</v>
      </c>
      <c r="R397">
        <v>0.96599999999999997</v>
      </c>
      <c r="S397">
        <v>0</v>
      </c>
      <c r="T397">
        <v>0.12</v>
      </c>
      <c r="U397">
        <v>13680</v>
      </c>
      <c r="V397">
        <v>0</v>
      </c>
      <c r="W397">
        <v>212</v>
      </c>
      <c r="X397">
        <v>0</v>
      </c>
      <c r="Y397">
        <v>2900160</v>
      </c>
      <c r="Z397">
        <v>1</v>
      </c>
      <c r="AA397">
        <v>0</v>
      </c>
      <c r="AB397">
        <v>0</v>
      </c>
      <c r="AC397">
        <v>0</v>
      </c>
      <c r="AD397">
        <v>0</v>
      </c>
      <c r="AE397">
        <v>0</v>
      </c>
      <c r="AF397">
        <v>0</v>
      </c>
      <c r="AG397">
        <v>0</v>
      </c>
      <c r="AH397">
        <v>0</v>
      </c>
      <c r="AI397">
        <v>0</v>
      </c>
      <c r="AJ397">
        <v>0</v>
      </c>
      <c r="AK397">
        <v>0</v>
      </c>
      <c r="AL397">
        <v>0</v>
      </c>
      <c r="AM397">
        <v>0</v>
      </c>
      <c r="AN397">
        <v>7.692307692</v>
      </c>
      <c r="AO397">
        <v>0</v>
      </c>
      <c r="AP397">
        <v>0</v>
      </c>
      <c r="AQ397">
        <v>0</v>
      </c>
      <c r="AR397">
        <v>0</v>
      </c>
      <c r="AS397">
        <v>0</v>
      </c>
      <c r="AT397">
        <v>0</v>
      </c>
      <c r="AU397">
        <v>0</v>
      </c>
      <c r="AV397">
        <v>0</v>
      </c>
      <c r="AW397">
        <v>0</v>
      </c>
      <c r="AX397">
        <v>0</v>
      </c>
      <c r="AY397">
        <v>0</v>
      </c>
      <c r="AZ397">
        <v>0</v>
      </c>
      <c r="BA397">
        <v>0</v>
      </c>
      <c r="BB397">
        <v>0</v>
      </c>
      <c r="BC397">
        <v>0</v>
      </c>
      <c r="BD397">
        <v>0.1</v>
      </c>
      <c r="BE397">
        <v>0</v>
      </c>
      <c r="BF397">
        <v>0</v>
      </c>
      <c r="BG397">
        <v>0</v>
      </c>
      <c r="BH397">
        <v>0</v>
      </c>
      <c r="BI397">
        <v>0</v>
      </c>
      <c r="BJ397">
        <v>0</v>
      </c>
      <c r="BK397">
        <v>0</v>
      </c>
      <c r="BL397">
        <v>0</v>
      </c>
      <c r="BM397">
        <v>0</v>
      </c>
      <c r="BN397">
        <v>0</v>
      </c>
      <c r="BO397">
        <v>0</v>
      </c>
      <c r="BP397">
        <v>0</v>
      </c>
      <c r="BQ397">
        <v>0</v>
      </c>
      <c r="BR397">
        <v>1.5599999999999999E-2</v>
      </c>
      <c r="BS397">
        <v>0</v>
      </c>
      <c r="BT397">
        <v>0</v>
      </c>
      <c r="BU397">
        <v>0</v>
      </c>
      <c r="BV397">
        <v>0</v>
      </c>
      <c r="BW397">
        <v>0</v>
      </c>
      <c r="BX397">
        <v>63.7</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1</v>
      </c>
      <c r="FS397">
        <v>0</v>
      </c>
      <c r="FT397">
        <v>0</v>
      </c>
      <c r="FU397">
        <v>0</v>
      </c>
      <c r="FV397">
        <v>0</v>
      </c>
      <c r="FW397">
        <v>0</v>
      </c>
      <c r="FX397">
        <v>0</v>
      </c>
      <c r="FY397">
        <v>3.846153846</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0.29409999999999997</v>
      </c>
      <c r="GV397">
        <v>0</v>
      </c>
      <c r="GW397">
        <v>0</v>
      </c>
      <c r="GX397">
        <v>0</v>
      </c>
      <c r="GY397">
        <v>0</v>
      </c>
      <c r="GZ397">
        <v>0</v>
      </c>
      <c r="HA397">
        <v>0</v>
      </c>
      <c r="HB397">
        <v>0</v>
      </c>
      <c r="HC397">
        <v>0</v>
      </c>
      <c r="HD397">
        <v>0</v>
      </c>
      <c r="HE397">
        <v>0</v>
      </c>
      <c r="HF397">
        <v>0</v>
      </c>
      <c r="HG397">
        <v>0</v>
      </c>
      <c r="HH397">
        <v>0</v>
      </c>
      <c r="HI397">
        <v>1.5599999999999999E-2</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1</v>
      </c>
      <c r="LJ397">
        <v>1</v>
      </c>
      <c r="LK397">
        <v>0</v>
      </c>
      <c r="LL397">
        <v>0</v>
      </c>
      <c r="LM397">
        <v>1</v>
      </c>
      <c r="LN397">
        <v>0.95</v>
      </c>
      <c r="LO397">
        <v>0</v>
      </c>
      <c r="LP397">
        <v>1</v>
      </c>
      <c r="LQ397">
        <v>0.78</v>
      </c>
      <c r="LR397">
        <v>0</v>
      </c>
      <c r="LS397">
        <v>0</v>
      </c>
      <c r="LT397">
        <v>0</v>
      </c>
    </row>
    <row r="398" spans="1:332">
      <c r="A398" t="str">
        <v>CDM AMS II G</v>
      </c>
      <c r="B398" t="str">
        <v>AMS-II.G. Version 9</v>
      </c>
      <c r="C398">
        <v>10443</v>
      </c>
      <c r="D398" t="str">
        <v>PoA 10443-CPA2</v>
      </c>
      <c r="E398" t="str">
        <v>MP3</v>
      </c>
      <c r="F398" t="str">
        <v>domestic</v>
      </c>
      <c r="G398">
        <v>21559</v>
      </c>
      <c r="H398" t="str">
        <v>firewood</v>
      </c>
      <c r="I398">
        <v>21559</v>
      </c>
      <c r="J398">
        <v>7.394807753520586E-3</v>
      </c>
      <c r="K398">
        <v>0</v>
      </c>
      <c r="L398" t="str">
        <v>cdm_imp_firewood</v>
      </c>
      <c r="M398">
        <v>1</v>
      </c>
      <c r="N398" t="str">
        <v>Sub-Saharan Africa</v>
      </c>
      <c r="O398" t="str">
        <v>Madagascar</v>
      </c>
      <c r="P398" t="str">
        <v>region Haute Matsiatra, district Ambalavao, Fianarantsoa-I, Iakora, Ihosy, Lalangina &amp; Vohibato</v>
      </c>
      <c r="Q398">
        <v>4.5</v>
      </c>
      <c r="R398">
        <v>0.96599999999999997</v>
      </c>
      <c r="S398">
        <v>0</v>
      </c>
      <c r="T398">
        <v>0.12</v>
      </c>
      <c r="U398">
        <v>13752</v>
      </c>
      <c r="V398">
        <v>0</v>
      </c>
      <c r="W398">
        <v>212</v>
      </c>
      <c r="X398">
        <v>0</v>
      </c>
      <c r="Y398">
        <v>2915424</v>
      </c>
      <c r="Z398">
        <v>1</v>
      </c>
      <c r="AA398">
        <v>0</v>
      </c>
      <c r="AB398">
        <v>0</v>
      </c>
      <c r="AC398">
        <v>0</v>
      </c>
      <c r="AD398">
        <v>0</v>
      </c>
      <c r="AE398">
        <v>0</v>
      </c>
      <c r="AF398">
        <v>0</v>
      </c>
      <c r="AG398">
        <v>0</v>
      </c>
      <c r="AH398">
        <v>0</v>
      </c>
      <c r="AI398">
        <v>0</v>
      </c>
      <c r="AJ398">
        <v>0</v>
      </c>
      <c r="AK398">
        <v>0</v>
      </c>
      <c r="AL398">
        <v>0</v>
      </c>
      <c r="AM398">
        <v>0</v>
      </c>
      <c r="AN398">
        <v>7.692307692</v>
      </c>
      <c r="AO398">
        <v>0</v>
      </c>
      <c r="AP398">
        <v>0</v>
      </c>
      <c r="AQ398">
        <v>0</v>
      </c>
      <c r="AR398">
        <v>0</v>
      </c>
      <c r="AS398">
        <v>0</v>
      </c>
      <c r="AT398">
        <v>0</v>
      </c>
      <c r="AU398">
        <v>0</v>
      </c>
      <c r="AV398">
        <v>0</v>
      </c>
      <c r="AW398">
        <v>0</v>
      </c>
      <c r="AX398">
        <v>0</v>
      </c>
      <c r="AY398">
        <v>0</v>
      </c>
      <c r="AZ398">
        <v>0</v>
      </c>
      <c r="BA398">
        <v>0</v>
      </c>
      <c r="BB398">
        <v>0</v>
      </c>
      <c r="BC398">
        <v>0</v>
      </c>
      <c r="BD398">
        <v>0.1</v>
      </c>
      <c r="BE398">
        <v>0</v>
      </c>
      <c r="BF398">
        <v>0</v>
      </c>
      <c r="BG398">
        <v>0</v>
      </c>
      <c r="BH398">
        <v>0</v>
      </c>
      <c r="BI398">
        <v>0</v>
      </c>
      <c r="BJ398">
        <v>0</v>
      </c>
      <c r="BK398">
        <v>0</v>
      </c>
      <c r="BL398">
        <v>0</v>
      </c>
      <c r="BM398">
        <v>0</v>
      </c>
      <c r="BN398">
        <v>0</v>
      </c>
      <c r="BO398">
        <v>0</v>
      </c>
      <c r="BP398">
        <v>0</v>
      </c>
      <c r="BQ398">
        <v>0</v>
      </c>
      <c r="BR398">
        <v>1.5599999999999999E-2</v>
      </c>
      <c r="BS398">
        <v>0</v>
      </c>
      <c r="BT398">
        <v>0</v>
      </c>
      <c r="BU398">
        <v>0</v>
      </c>
      <c r="BV398">
        <v>0</v>
      </c>
      <c r="BW398">
        <v>0</v>
      </c>
      <c r="BX398">
        <v>63.7</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1</v>
      </c>
      <c r="FS398">
        <v>0</v>
      </c>
      <c r="FT398">
        <v>0</v>
      </c>
      <c r="FU398">
        <v>0</v>
      </c>
      <c r="FV398">
        <v>0</v>
      </c>
      <c r="FW398">
        <v>0</v>
      </c>
      <c r="FX398">
        <v>0</v>
      </c>
      <c r="FY398">
        <v>3.846153846</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0.30729168121000577</v>
      </c>
      <c r="GV398">
        <v>0</v>
      </c>
      <c r="GW398">
        <v>0</v>
      </c>
      <c r="GX398">
        <v>0</v>
      </c>
      <c r="GY398">
        <v>0</v>
      </c>
      <c r="GZ398">
        <v>0</v>
      </c>
      <c r="HA398">
        <v>0</v>
      </c>
      <c r="HB398">
        <v>0</v>
      </c>
      <c r="HC398">
        <v>0</v>
      </c>
      <c r="HD398">
        <v>0</v>
      </c>
      <c r="HE398">
        <v>0</v>
      </c>
      <c r="HF398">
        <v>0</v>
      </c>
      <c r="HG398">
        <v>0</v>
      </c>
      <c r="HH398">
        <v>0</v>
      </c>
      <c r="HI398">
        <v>1.5599999999999999E-2</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1</v>
      </c>
      <c r="LJ398">
        <v>1</v>
      </c>
      <c r="LK398">
        <v>0</v>
      </c>
      <c r="LL398">
        <v>0</v>
      </c>
      <c r="LM398">
        <v>1</v>
      </c>
      <c r="LN398">
        <v>0.95</v>
      </c>
      <c r="LO398">
        <v>0</v>
      </c>
      <c r="LP398">
        <v>1</v>
      </c>
      <c r="LQ398">
        <v>0.78</v>
      </c>
      <c r="LR398">
        <v>0</v>
      </c>
      <c r="LS398">
        <v>0</v>
      </c>
      <c r="LT398">
        <v>0</v>
      </c>
    </row>
    <row r="399" spans="1:332">
      <c r="A399" t="str">
        <v>CDM AMS II G</v>
      </c>
      <c r="B399" t="str">
        <v>AMS-II.G. Version 9</v>
      </c>
      <c r="C399">
        <v>10443</v>
      </c>
      <c r="D399" t="str">
        <v>PoA 10443-CPA3</v>
      </c>
      <c r="E399" t="str">
        <v>MP3</v>
      </c>
      <c r="F399" t="str">
        <v>domestic</v>
      </c>
      <c r="G399">
        <v>21615</v>
      </c>
      <c r="H399" t="str">
        <v>firewood</v>
      </c>
      <c r="I399">
        <v>21615</v>
      </c>
      <c r="J399">
        <v>7.4140159373044879E-3</v>
      </c>
      <c r="K399">
        <v>0</v>
      </c>
      <c r="L399" t="str">
        <v>cdm_imp_firewood</v>
      </c>
      <c r="M399">
        <v>1</v>
      </c>
      <c r="N399" t="str">
        <v>Sub-Saharan Africa</v>
      </c>
      <c r="O399" t="str">
        <v>Madagascar</v>
      </c>
      <c r="P399" t="str">
        <v>region Haute Matsiatra, district Vohibato</v>
      </c>
      <c r="Q399">
        <v>4.5</v>
      </c>
      <c r="R399">
        <v>0.96599999999999997</v>
      </c>
      <c r="S399">
        <v>0</v>
      </c>
      <c r="T399">
        <v>0.12</v>
      </c>
      <c r="U399">
        <v>13752</v>
      </c>
      <c r="V399">
        <v>0</v>
      </c>
      <c r="W399">
        <v>212</v>
      </c>
      <c r="X399">
        <v>0</v>
      </c>
      <c r="Y399">
        <v>2915424</v>
      </c>
      <c r="Z399">
        <v>1</v>
      </c>
      <c r="AA399">
        <v>0</v>
      </c>
      <c r="AB399">
        <v>0</v>
      </c>
      <c r="AC399">
        <v>0</v>
      </c>
      <c r="AD399">
        <v>0</v>
      </c>
      <c r="AE399">
        <v>0</v>
      </c>
      <c r="AF399">
        <v>0</v>
      </c>
      <c r="AG399">
        <v>0</v>
      </c>
      <c r="AH399">
        <v>0</v>
      </c>
      <c r="AI399">
        <v>0</v>
      </c>
      <c r="AJ399">
        <v>0</v>
      </c>
      <c r="AK399">
        <v>0</v>
      </c>
      <c r="AL399">
        <v>0</v>
      </c>
      <c r="AM399">
        <v>0</v>
      </c>
      <c r="AN399">
        <v>7.692307692</v>
      </c>
      <c r="AO399">
        <v>0</v>
      </c>
      <c r="AP399">
        <v>0</v>
      </c>
      <c r="AQ399">
        <v>0</v>
      </c>
      <c r="AR399">
        <v>0</v>
      </c>
      <c r="AS399">
        <v>0</v>
      </c>
      <c r="AT399">
        <v>0</v>
      </c>
      <c r="AU399">
        <v>0</v>
      </c>
      <c r="AV399">
        <v>0</v>
      </c>
      <c r="AW399">
        <v>0</v>
      </c>
      <c r="AX399">
        <v>0</v>
      </c>
      <c r="AY399">
        <v>0</v>
      </c>
      <c r="AZ399">
        <v>0</v>
      </c>
      <c r="BA399">
        <v>0</v>
      </c>
      <c r="BB399">
        <v>0</v>
      </c>
      <c r="BC399">
        <v>0</v>
      </c>
      <c r="BD399">
        <v>0.1</v>
      </c>
      <c r="BE399">
        <v>0</v>
      </c>
      <c r="BF399">
        <v>0</v>
      </c>
      <c r="BG399">
        <v>0</v>
      </c>
      <c r="BH399">
        <v>0</v>
      </c>
      <c r="BI399">
        <v>0</v>
      </c>
      <c r="BJ399">
        <v>0</v>
      </c>
      <c r="BK399">
        <v>0</v>
      </c>
      <c r="BL399">
        <v>0</v>
      </c>
      <c r="BM399">
        <v>0</v>
      </c>
      <c r="BN399">
        <v>0</v>
      </c>
      <c r="BO399">
        <v>0</v>
      </c>
      <c r="BP399">
        <v>0</v>
      </c>
      <c r="BQ399">
        <v>0</v>
      </c>
      <c r="BR399">
        <v>1.5599999999999999E-2</v>
      </c>
      <c r="BS399">
        <v>0</v>
      </c>
      <c r="BT399">
        <v>0</v>
      </c>
      <c r="BU399">
        <v>0</v>
      </c>
      <c r="BV399">
        <v>0</v>
      </c>
      <c r="BW399">
        <v>0</v>
      </c>
      <c r="BX399">
        <v>63.7</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1</v>
      </c>
      <c r="FS399">
        <v>0</v>
      </c>
      <c r="FT399">
        <v>0</v>
      </c>
      <c r="FU399">
        <v>0</v>
      </c>
      <c r="FV399">
        <v>0</v>
      </c>
      <c r="FW399">
        <v>0</v>
      </c>
      <c r="FX399">
        <v>0</v>
      </c>
      <c r="FY399">
        <v>3.846153846</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0.30892544357000001</v>
      </c>
      <c r="GV399">
        <v>0</v>
      </c>
      <c r="GW399">
        <v>0</v>
      </c>
      <c r="GX399">
        <v>0</v>
      </c>
      <c r="GY399">
        <v>0</v>
      </c>
      <c r="GZ399">
        <v>0</v>
      </c>
      <c r="HA399">
        <v>0</v>
      </c>
      <c r="HB399">
        <v>0</v>
      </c>
      <c r="HC399">
        <v>0</v>
      </c>
      <c r="HD399">
        <v>0</v>
      </c>
      <c r="HE399">
        <v>0</v>
      </c>
      <c r="HF399">
        <v>0</v>
      </c>
      <c r="HG399">
        <v>0</v>
      </c>
      <c r="HH399">
        <v>0</v>
      </c>
      <c r="HI399">
        <v>1.5599999999999999E-2</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1</v>
      </c>
      <c r="LJ399">
        <v>1</v>
      </c>
      <c r="LK399">
        <v>0</v>
      </c>
      <c r="LL399">
        <v>0</v>
      </c>
      <c r="LM399">
        <v>1</v>
      </c>
      <c r="LN399">
        <v>0.95</v>
      </c>
      <c r="LO399">
        <v>0</v>
      </c>
      <c r="LP399">
        <v>1</v>
      </c>
      <c r="LQ399">
        <v>0.78</v>
      </c>
      <c r="LR399">
        <v>0</v>
      </c>
      <c r="LS399">
        <v>0</v>
      </c>
      <c r="LT399">
        <v>0</v>
      </c>
    </row>
    <row r="400" spans="1:332">
      <c r="A400" t="str">
        <v>CDM AMS II G</v>
      </c>
      <c r="B400" t="str">
        <v>AMS-II.G. Version 9</v>
      </c>
      <c r="C400">
        <v>10443</v>
      </c>
      <c r="D400" t="str">
        <v>PoA 10443-CPA4</v>
      </c>
      <c r="E400" t="str">
        <v>MP3</v>
      </c>
      <c r="F400" t="str">
        <v>domestic</v>
      </c>
      <c r="G400">
        <v>21201</v>
      </c>
      <c r="H400" t="str">
        <v>firewood</v>
      </c>
      <c r="I400">
        <v>21201</v>
      </c>
      <c r="J400">
        <v>7.2040498442367601E-3</v>
      </c>
      <c r="K400">
        <v>0</v>
      </c>
      <c r="L400" t="str">
        <v>cdm_imp_firewood</v>
      </c>
      <c r="M400">
        <v>1</v>
      </c>
      <c r="N400" t="str">
        <v>Sub-Saharan Africa</v>
      </c>
      <c r="O400" t="str">
        <v>Madagascar</v>
      </c>
      <c r="P400" t="str">
        <v>region Haute Matsiatra, district Ambalavao, Lalangina, Fianarantsoa, Isandra, Mahasoabe &amp; Vohibato</v>
      </c>
      <c r="Q400">
        <v>4.5</v>
      </c>
      <c r="R400">
        <v>0.96599999999999997</v>
      </c>
      <c r="S400">
        <v>0</v>
      </c>
      <c r="T400">
        <v>0.12</v>
      </c>
      <c r="U400">
        <v>13752</v>
      </c>
      <c r="V400">
        <v>0</v>
      </c>
      <c r="W400">
        <v>214</v>
      </c>
      <c r="X400">
        <v>0</v>
      </c>
      <c r="Y400">
        <v>2942928</v>
      </c>
      <c r="Z400">
        <v>1</v>
      </c>
      <c r="AA400">
        <v>0</v>
      </c>
      <c r="AB400">
        <v>0</v>
      </c>
      <c r="AC400">
        <v>0</v>
      </c>
      <c r="AD400">
        <v>0</v>
      </c>
      <c r="AE400">
        <v>0</v>
      </c>
      <c r="AF400">
        <v>0</v>
      </c>
      <c r="AG400">
        <v>0</v>
      </c>
      <c r="AH400">
        <v>0</v>
      </c>
      <c r="AI400">
        <v>0</v>
      </c>
      <c r="AJ400">
        <v>0</v>
      </c>
      <c r="AK400">
        <v>0</v>
      </c>
      <c r="AL400">
        <v>0</v>
      </c>
      <c r="AM400">
        <v>0</v>
      </c>
      <c r="AN400">
        <v>7.692307692</v>
      </c>
      <c r="AO400">
        <v>0</v>
      </c>
      <c r="AP400">
        <v>0</v>
      </c>
      <c r="AQ400">
        <v>0</v>
      </c>
      <c r="AR400">
        <v>0</v>
      </c>
      <c r="AS400">
        <v>0</v>
      </c>
      <c r="AT400">
        <v>0</v>
      </c>
      <c r="AU400">
        <v>0</v>
      </c>
      <c r="AV400">
        <v>0</v>
      </c>
      <c r="AW400">
        <v>0</v>
      </c>
      <c r="AX400">
        <v>0</v>
      </c>
      <c r="AY400">
        <v>0</v>
      </c>
      <c r="AZ400">
        <v>0</v>
      </c>
      <c r="BA400">
        <v>0</v>
      </c>
      <c r="BB400">
        <v>0</v>
      </c>
      <c r="BC400">
        <v>0</v>
      </c>
      <c r="BD400">
        <v>0.1</v>
      </c>
      <c r="BE400">
        <v>0</v>
      </c>
      <c r="BF400">
        <v>0</v>
      </c>
      <c r="BG400">
        <v>0</v>
      </c>
      <c r="BH400">
        <v>0</v>
      </c>
      <c r="BI400">
        <v>0</v>
      </c>
      <c r="BJ400">
        <v>0</v>
      </c>
      <c r="BK400">
        <v>0</v>
      </c>
      <c r="BL400">
        <v>0</v>
      </c>
      <c r="BM400">
        <v>0</v>
      </c>
      <c r="BN400">
        <v>0</v>
      </c>
      <c r="BO400">
        <v>0</v>
      </c>
      <c r="BP400">
        <v>0</v>
      </c>
      <c r="BQ400">
        <v>0</v>
      </c>
      <c r="BR400">
        <v>1.5599999999999999E-2</v>
      </c>
      <c r="BS400">
        <v>0</v>
      </c>
      <c r="BT400">
        <v>0</v>
      </c>
      <c r="BU400">
        <v>0</v>
      </c>
      <c r="BV400">
        <v>0</v>
      </c>
      <c r="BW400">
        <v>0</v>
      </c>
      <c r="BX400">
        <v>63.7</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1</v>
      </c>
      <c r="FS400">
        <v>0</v>
      </c>
      <c r="FT400">
        <v>0</v>
      </c>
      <c r="FU400">
        <v>0</v>
      </c>
      <c r="FV400">
        <v>0</v>
      </c>
      <c r="FW400">
        <v>0</v>
      </c>
      <c r="FX400">
        <v>0</v>
      </c>
      <c r="FY400">
        <v>3.846153846</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0.29409999999999997</v>
      </c>
      <c r="GV400">
        <v>0</v>
      </c>
      <c r="GW400">
        <v>0</v>
      </c>
      <c r="GX400">
        <v>0</v>
      </c>
      <c r="GY400">
        <v>0</v>
      </c>
      <c r="GZ400">
        <v>0</v>
      </c>
      <c r="HA400">
        <v>0</v>
      </c>
      <c r="HB400">
        <v>0</v>
      </c>
      <c r="HC400">
        <v>0</v>
      </c>
      <c r="HD400">
        <v>0</v>
      </c>
      <c r="HE400">
        <v>0</v>
      </c>
      <c r="HF400">
        <v>0</v>
      </c>
      <c r="HG400">
        <v>0</v>
      </c>
      <c r="HH400">
        <v>0</v>
      </c>
      <c r="HI400">
        <v>1.5599999999999999E-2</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1</v>
      </c>
      <c r="LJ400">
        <v>1</v>
      </c>
      <c r="LK400">
        <v>0</v>
      </c>
      <c r="LL400">
        <v>0</v>
      </c>
      <c r="LM400">
        <v>1</v>
      </c>
      <c r="LN400">
        <v>0.95</v>
      </c>
      <c r="LO400">
        <v>0</v>
      </c>
      <c r="LP400">
        <v>1</v>
      </c>
      <c r="LQ400">
        <v>0.78</v>
      </c>
      <c r="LR400">
        <v>0</v>
      </c>
      <c r="LS400">
        <v>4.7599999999999865E-3</v>
      </c>
      <c r="LT400">
        <v>0</v>
      </c>
    </row>
    <row r="401" spans="1:332">
      <c r="A401" t="str">
        <v>CDM AMS II G</v>
      </c>
      <c r="B401" t="str">
        <v>AMS-II.G. Version 9</v>
      </c>
      <c r="C401">
        <v>10443</v>
      </c>
      <c r="D401" t="str">
        <v>PoA 10443-CPA5</v>
      </c>
      <c r="E401" t="str">
        <v>MP3</v>
      </c>
      <c r="F401" t="str">
        <v>domestic</v>
      </c>
      <c r="G401">
        <v>21561</v>
      </c>
      <c r="H401" t="str">
        <v>firewood</v>
      </c>
      <c r="I401">
        <v>21561</v>
      </c>
      <c r="J401">
        <v>7.4060817736399682E-3</v>
      </c>
      <c r="K401">
        <v>0</v>
      </c>
      <c r="L401" t="str">
        <v>cdm_imp_firewood</v>
      </c>
      <c r="M401">
        <v>1</v>
      </c>
      <c r="N401" t="str">
        <v>Sub-Saharan Africa</v>
      </c>
      <c r="O401" t="str">
        <v>Madagascar</v>
      </c>
      <c r="P401" t="str">
        <v>region Haute Matsiatra, district Ambohimahasoa, Isandra &amp; Lalangina</v>
      </c>
      <c r="Q401">
        <v>4.5</v>
      </c>
      <c r="R401">
        <v>0.96599999999999997</v>
      </c>
      <c r="S401">
        <v>0</v>
      </c>
      <c r="T401">
        <v>0.12</v>
      </c>
      <c r="U401">
        <v>13604</v>
      </c>
      <c r="V401">
        <v>0</v>
      </c>
      <c r="W401">
        <v>214</v>
      </c>
      <c r="X401">
        <v>0</v>
      </c>
      <c r="Y401">
        <v>2911256</v>
      </c>
      <c r="Z401">
        <v>1</v>
      </c>
      <c r="AA401">
        <v>0</v>
      </c>
      <c r="AB401">
        <v>0</v>
      </c>
      <c r="AC401">
        <v>0</v>
      </c>
      <c r="AD401">
        <v>0</v>
      </c>
      <c r="AE401">
        <v>0</v>
      </c>
      <c r="AF401">
        <v>0</v>
      </c>
      <c r="AG401">
        <v>0</v>
      </c>
      <c r="AH401">
        <v>0</v>
      </c>
      <c r="AI401">
        <v>0</v>
      </c>
      <c r="AJ401">
        <v>0</v>
      </c>
      <c r="AK401">
        <v>0</v>
      </c>
      <c r="AL401">
        <v>0</v>
      </c>
      <c r="AM401">
        <v>0</v>
      </c>
      <c r="AN401">
        <v>7.692307692</v>
      </c>
      <c r="AO401">
        <v>0</v>
      </c>
      <c r="AP401">
        <v>0</v>
      </c>
      <c r="AQ401">
        <v>0</v>
      </c>
      <c r="AR401">
        <v>0</v>
      </c>
      <c r="AS401">
        <v>0</v>
      </c>
      <c r="AT401">
        <v>0</v>
      </c>
      <c r="AU401">
        <v>0</v>
      </c>
      <c r="AV401">
        <v>0</v>
      </c>
      <c r="AW401">
        <v>0</v>
      </c>
      <c r="AX401">
        <v>0</v>
      </c>
      <c r="AY401">
        <v>0</v>
      </c>
      <c r="AZ401">
        <v>0</v>
      </c>
      <c r="BA401">
        <v>0</v>
      </c>
      <c r="BB401">
        <v>0</v>
      </c>
      <c r="BC401">
        <v>0</v>
      </c>
      <c r="BD401">
        <v>0.1</v>
      </c>
      <c r="BE401">
        <v>0</v>
      </c>
      <c r="BF401">
        <v>0</v>
      </c>
      <c r="BG401">
        <v>0</v>
      </c>
      <c r="BH401">
        <v>0</v>
      </c>
      <c r="BI401">
        <v>0</v>
      </c>
      <c r="BJ401">
        <v>0</v>
      </c>
      <c r="BK401">
        <v>0</v>
      </c>
      <c r="BL401">
        <v>0</v>
      </c>
      <c r="BM401">
        <v>0</v>
      </c>
      <c r="BN401">
        <v>0</v>
      </c>
      <c r="BO401">
        <v>0</v>
      </c>
      <c r="BP401">
        <v>0</v>
      </c>
      <c r="BQ401">
        <v>0</v>
      </c>
      <c r="BR401">
        <v>1.5599999999999999E-2</v>
      </c>
      <c r="BS401">
        <v>0</v>
      </c>
      <c r="BT401">
        <v>0</v>
      </c>
      <c r="BU401">
        <v>0</v>
      </c>
      <c r="BV401">
        <v>0</v>
      </c>
      <c r="BW401">
        <v>0</v>
      </c>
      <c r="BX401">
        <v>63.7</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1</v>
      </c>
      <c r="FS401">
        <v>0</v>
      </c>
      <c r="FT401">
        <v>0</v>
      </c>
      <c r="FU401">
        <v>0</v>
      </c>
      <c r="FV401">
        <v>0</v>
      </c>
      <c r="FW401">
        <v>0</v>
      </c>
      <c r="FX401">
        <v>0</v>
      </c>
      <c r="FY401">
        <v>3.846153846</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0.30930000000000002</v>
      </c>
      <c r="GV401">
        <v>0</v>
      </c>
      <c r="GW401">
        <v>0</v>
      </c>
      <c r="GX401">
        <v>0</v>
      </c>
      <c r="GY401">
        <v>0</v>
      </c>
      <c r="GZ401">
        <v>0</v>
      </c>
      <c r="HA401">
        <v>0</v>
      </c>
      <c r="HB401">
        <v>0</v>
      </c>
      <c r="HC401">
        <v>0</v>
      </c>
      <c r="HD401">
        <v>0</v>
      </c>
      <c r="HE401">
        <v>0</v>
      </c>
      <c r="HF401">
        <v>0</v>
      </c>
      <c r="HG401">
        <v>0</v>
      </c>
      <c r="HH401">
        <v>0</v>
      </c>
      <c r="HI401">
        <v>1.5599999999999999E-2</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1</v>
      </c>
      <c r="LJ401">
        <v>1</v>
      </c>
      <c r="LK401">
        <v>0</v>
      </c>
      <c r="LL401">
        <v>0</v>
      </c>
      <c r="LM401">
        <v>1</v>
      </c>
      <c r="LN401">
        <v>0.95</v>
      </c>
      <c r="LO401">
        <v>0</v>
      </c>
      <c r="LP401">
        <v>1</v>
      </c>
      <c r="LQ401">
        <v>0.78</v>
      </c>
      <c r="LR401">
        <v>0</v>
      </c>
      <c r="LS401">
        <v>2.1200000000000108E-3</v>
      </c>
      <c r="LT401">
        <v>0</v>
      </c>
    </row>
    <row r="402" spans="1:332">
      <c r="A402" t="str">
        <v>CDM AMS II G</v>
      </c>
      <c r="B402" t="str">
        <v>AMS-II.G. Version 9</v>
      </c>
      <c r="C402">
        <v>10443</v>
      </c>
      <c r="D402" t="str">
        <v>PoA 10443-CPA6</v>
      </c>
      <c r="E402" t="str">
        <v>MP3</v>
      </c>
      <c r="F402" t="str">
        <v>domestic</v>
      </c>
      <c r="G402">
        <v>21201</v>
      </c>
      <c r="H402" t="str">
        <v>firewood</v>
      </c>
      <c r="I402">
        <v>21201</v>
      </c>
      <c r="J402">
        <v>7.2040498442367601E-3</v>
      </c>
      <c r="K402">
        <v>0</v>
      </c>
      <c r="L402" t="str">
        <v>cdm_imp_firewood</v>
      </c>
      <c r="M402">
        <v>1</v>
      </c>
      <c r="N402" t="str">
        <v>Sub-Saharan Africa</v>
      </c>
      <c r="O402" t="str">
        <v>Madagascar</v>
      </c>
      <c r="P402" t="str">
        <v>region Haute Matsiatra, district Ambalavao, Lalangina &amp; Vohibato</v>
      </c>
      <c r="Q402">
        <v>4.5</v>
      </c>
      <c r="R402">
        <v>0.96599999999999997</v>
      </c>
      <c r="S402">
        <v>0</v>
      </c>
      <c r="T402">
        <v>0.12</v>
      </c>
      <c r="U402">
        <v>13752</v>
      </c>
      <c r="V402">
        <v>0</v>
      </c>
      <c r="W402">
        <v>214</v>
      </c>
      <c r="X402">
        <v>0</v>
      </c>
      <c r="Y402">
        <v>2942928</v>
      </c>
      <c r="Z402">
        <v>1</v>
      </c>
      <c r="AA402">
        <v>0</v>
      </c>
      <c r="AB402">
        <v>0</v>
      </c>
      <c r="AC402">
        <v>0</v>
      </c>
      <c r="AD402">
        <v>0</v>
      </c>
      <c r="AE402">
        <v>0</v>
      </c>
      <c r="AF402">
        <v>0</v>
      </c>
      <c r="AG402">
        <v>0</v>
      </c>
      <c r="AH402">
        <v>0</v>
      </c>
      <c r="AI402">
        <v>0</v>
      </c>
      <c r="AJ402">
        <v>0</v>
      </c>
      <c r="AK402">
        <v>0</v>
      </c>
      <c r="AL402">
        <v>0</v>
      </c>
      <c r="AM402">
        <v>0</v>
      </c>
      <c r="AN402">
        <v>7.692307692</v>
      </c>
      <c r="AO402">
        <v>0</v>
      </c>
      <c r="AP402">
        <v>0</v>
      </c>
      <c r="AQ402">
        <v>0</v>
      </c>
      <c r="AR402">
        <v>0</v>
      </c>
      <c r="AS402">
        <v>0</v>
      </c>
      <c r="AT402">
        <v>0</v>
      </c>
      <c r="AU402">
        <v>0</v>
      </c>
      <c r="AV402">
        <v>0</v>
      </c>
      <c r="AW402">
        <v>0</v>
      </c>
      <c r="AX402">
        <v>0</v>
      </c>
      <c r="AY402">
        <v>0</v>
      </c>
      <c r="AZ402">
        <v>0</v>
      </c>
      <c r="BA402">
        <v>0</v>
      </c>
      <c r="BB402">
        <v>0</v>
      </c>
      <c r="BC402">
        <v>0</v>
      </c>
      <c r="BD402">
        <v>0.1</v>
      </c>
      <c r="BE402">
        <v>0</v>
      </c>
      <c r="BF402">
        <v>0</v>
      </c>
      <c r="BG402">
        <v>0</v>
      </c>
      <c r="BH402">
        <v>0</v>
      </c>
      <c r="BI402">
        <v>0</v>
      </c>
      <c r="BJ402">
        <v>0</v>
      </c>
      <c r="BK402">
        <v>0</v>
      </c>
      <c r="BL402">
        <v>0</v>
      </c>
      <c r="BM402">
        <v>0</v>
      </c>
      <c r="BN402">
        <v>0</v>
      </c>
      <c r="BO402">
        <v>0</v>
      </c>
      <c r="BP402">
        <v>0</v>
      </c>
      <c r="BQ402">
        <v>0</v>
      </c>
      <c r="BR402">
        <v>1.5599999999999999E-2</v>
      </c>
      <c r="BS402">
        <v>0</v>
      </c>
      <c r="BT402">
        <v>0</v>
      </c>
      <c r="BU402">
        <v>0</v>
      </c>
      <c r="BV402">
        <v>0</v>
      </c>
      <c r="BW402">
        <v>0</v>
      </c>
      <c r="BX402">
        <v>63.7</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1</v>
      </c>
      <c r="FS402">
        <v>0</v>
      </c>
      <c r="FT402">
        <v>0</v>
      </c>
      <c r="FU402">
        <v>0</v>
      </c>
      <c r="FV402">
        <v>0</v>
      </c>
      <c r="FW402">
        <v>0</v>
      </c>
      <c r="FX402">
        <v>0</v>
      </c>
      <c r="FY402">
        <v>3.846153846</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0.29409999999999997</v>
      </c>
      <c r="GV402">
        <v>0</v>
      </c>
      <c r="GW402">
        <v>0</v>
      </c>
      <c r="GX402">
        <v>0</v>
      </c>
      <c r="GY402">
        <v>0</v>
      </c>
      <c r="GZ402">
        <v>0</v>
      </c>
      <c r="HA402">
        <v>0</v>
      </c>
      <c r="HB402">
        <v>0</v>
      </c>
      <c r="HC402">
        <v>0</v>
      </c>
      <c r="HD402">
        <v>0</v>
      </c>
      <c r="HE402">
        <v>0</v>
      </c>
      <c r="HF402">
        <v>0</v>
      </c>
      <c r="HG402">
        <v>0</v>
      </c>
      <c r="HH402">
        <v>0</v>
      </c>
      <c r="HI402">
        <v>1.5599999999999999E-2</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1</v>
      </c>
      <c r="LJ402">
        <v>1</v>
      </c>
      <c r="LK402">
        <v>0</v>
      </c>
      <c r="LL402">
        <v>0</v>
      </c>
      <c r="LM402">
        <v>1</v>
      </c>
      <c r="LN402">
        <v>0.95</v>
      </c>
      <c r="LO402">
        <v>0</v>
      </c>
      <c r="LP402">
        <v>1</v>
      </c>
      <c r="LQ402">
        <v>0.78</v>
      </c>
      <c r="LR402">
        <v>0</v>
      </c>
      <c r="LS402">
        <v>4.7599999999999865E-3</v>
      </c>
      <c r="LT402">
        <v>0</v>
      </c>
    </row>
    <row r="403" spans="1:332">
      <c r="A403" t="str">
        <v>CDM AMS II G</v>
      </c>
      <c r="B403" t="str">
        <v>AMS-II.G. Version 9</v>
      </c>
      <c r="C403">
        <v>10443</v>
      </c>
      <c r="D403" t="str">
        <v>PoA 10443-CPA1</v>
      </c>
      <c r="E403" t="str">
        <v>MP4</v>
      </c>
      <c r="F403" t="str">
        <v>domestic</v>
      </c>
      <c r="G403">
        <v>20482</v>
      </c>
      <c r="H403" t="str">
        <v>firewood</v>
      </c>
      <c r="I403">
        <v>20482</v>
      </c>
      <c r="J403">
        <v>6.9963655244029074E-3</v>
      </c>
      <c r="K403">
        <v>0</v>
      </c>
      <c r="L403" t="str">
        <v>cdm_imp_firewood</v>
      </c>
      <c r="M403">
        <v>1</v>
      </c>
      <c r="N403" t="str">
        <v>Sub-Saharan Africa</v>
      </c>
      <c r="O403" t="str">
        <v>Madagascar</v>
      </c>
      <c r="P403" t="str">
        <v>region Haute Matsiatra, district Ambalavao, Ambohimahasoa, Isandra, Lalangina and Vohibato.</v>
      </c>
      <c r="Q403">
        <v>4.5</v>
      </c>
      <c r="R403">
        <v>0.96599999999999997</v>
      </c>
      <c r="S403">
        <v>0</v>
      </c>
      <c r="T403">
        <v>0.12</v>
      </c>
      <c r="U403">
        <v>13680</v>
      </c>
      <c r="V403">
        <v>0</v>
      </c>
      <c r="W403">
        <v>214</v>
      </c>
      <c r="X403">
        <v>0</v>
      </c>
      <c r="Y403">
        <v>2927520</v>
      </c>
      <c r="Z403">
        <v>1</v>
      </c>
      <c r="AA403">
        <v>0</v>
      </c>
      <c r="AB403">
        <v>0</v>
      </c>
      <c r="AC403">
        <v>0</v>
      </c>
      <c r="AD403">
        <v>0</v>
      </c>
      <c r="AE403">
        <v>0</v>
      </c>
      <c r="AF403">
        <v>0</v>
      </c>
      <c r="AG403">
        <v>0</v>
      </c>
      <c r="AH403">
        <v>0</v>
      </c>
      <c r="AI403">
        <v>0</v>
      </c>
      <c r="AJ403">
        <v>0</v>
      </c>
      <c r="AK403">
        <v>0</v>
      </c>
      <c r="AL403">
        <v>0</v>
      </c>
      <c r="AM403">
        <v>0</v>
      </c>
      <c r="AN403">
        <v>7.692307692</v>
      </c>
      <c r="AO403">
        <v>0</v>
      </c>
      <c r="AP403">
        <v>0</v>
      </c>
      <c r="AQ403">
        <v>0</v>
      </c>
      <c r="AR403">
        <v>0</v>
      </c>
      <c r="AS403">
        <v>0</v>
      </c>
      <c r="AT403">
        <v>0</v>
      </c>
      <c r="AU403">
        <v>0</v>
      </c>
      <c r="AV403">
        <v>0</v>
      </c>
      <c r="AW403">
        <v>0</v>
      </c>
      <c r="AX403">
        <v>0</v>
      </c>
      <c r="AY403">
        <v>0</v>
      </c>
      <c r="AZ403">
        <v>0</v>
      </c>
      <c r="BA403">
        <v>0</v>
      </c>
      <c r="BB403">
        <v>0</v>
      </c>
      <c r="BC403">
        <v>0</v>
      </c>
      <c r="BD403">
        <v>0.1</v>
      </c>
      <c r="BE403">
        <v>0</v>
      </c>
      <c r="BF403">
        <v>0</v>
      </c>
      <c r="BG403">
        <v>0</v>
      </c>
      <c r="BH403">
        <v>0</v>
      </c>
      <c r="BI403">
        <v>0</v>
      </c>
      <c r="BJ403">
        <v>0</v>
      </c>
      <c r="BK403">
        <v>0</v>
      </c>
      <c r="BL403">
        <v>0</v>
      </c>
      <c r="BM403">
        <v>0</v>
      </c>
      <c r="BN403">
        <v>0</v>
      </c>
      <c r="BO403">
        <v>0</v>
      </c>
      <c r="BP403">
        <v>0</v>
      </c>
      <c r="BQ403">
        <v>0</v>
      </c>
      <c r="BR403">
        <v>1.5599999999999999E-2</v>
      </c>
      <c r="BS403">
        <v>0</v>
      </c>
      <c r="BT403">
        <v>0</v>
      </c>
      <c r="BU403">
        <v>0</v>
      </c>
      <c r="BV403">
        <v>0</v>
      </c>
      <c r="BW403">
        <v>0</v>
      </c>
      <c r="BX403">
        <v>63.7</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1</v>
      </c>
      <c r="FS403">
        <v>0</v>
      </c>
      <c r="FT403">
        <v>0</v>
      </c>
      <c r="FU403">
        <v>0</v>
      </c>
      <c r="FV403">
        <v>0</v>
      </c>
      <c r="FW403">
        <v>0</v>
      </c>
      <c r="FX403">
        <v>0</v>
      </c>
      <c r="FY403">
        <v>3.846153846</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0.27882222220000002</v>
      </c>
      <c r="GV403">
        <v>0</v>
      </c>
      <c r="GW403">
        <v>0</v>
      </c>
      <c r="GX403">
        <v>0</v>
      </c>
      <c r="GY403">
        <v>0</v>
      </c>
      <c r="GZ403">
        <v>0</v>
      </c>
      <c r="HA403">
        <v>0</v>
      </c>
      <c r="HB403">
        <v>0</v>
      </c>
      <c r="HC403">
        <v>0</v>
      </c>
      <c r="HD403">
        <v>0</v>
      </c>
      <c r="HE403">
        <v>0</v>
      </c>
      <c r="HF403">
        <v>0</v>
      </c>
      <c r="HG403">
        <v>0</v>
      </c>
      <c r="HH403">
        <v>0</v>
      </c>
      <c r="HI403">
        <v>1.5599999999999999E-2</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1</v>
      </c>
      <c r="LJ403">
        <v>1</v>
      </c>
      <c r="LK403">
        <v>0</v>
      </c>
      <c r="LL403">
        <v>0</v>
      </c>
      <c r="LM403">
        <v>1</v>
      </c>
      <c r="LN403">
        <v>0.95</v>
      </c>
      <c r="LO403">
        <v>0</v>
      </c>
      <c r="LP403">
        <v>1</v>
      </c>
      <c r="LQ403">
        <v>0.78</v>
      </c>
      <c r="LR403">
        <v>0</v>
      </c>
      <c r="LS403">
        <v>4.7599999999999865E-3</v>
      </c>
      <c r="LT403">
        <v>0</v>
      </c>
    </row>
    <row r="404" spans="1:332">
      <c r="A404" t="str">
        <v>CDM AMS II G</v>
      </c>
      <c r="B404" t="str">
        <v>AMS-II.G. Version 9</v>
      </c>
      <c r="C404">
        <v>10443</v>
      </c>
      <c r="D404" t="str">
        <v>PoA 10443-CPA2</v>
      </c>
      <c r="E404" t="str">
        <v>MP4</v>
      </c>
      <c r="F404" t="str">
        <v>domestic</v>
      </c>
      <c r="G404">
        <v>21201</v>
      </c>
      <c r="H404" t="str">
        <v>firewood</v>
      </c>
      <c r="I404">
        <v>21201</v>
      </c>
      <c r="J404">
        <v>7.2040498442367601E-3</v>
      </c>
      <c r="K404">
        <v>0</v>
      </c>
      <c r="L404" t="str">
        <v>cdm_imp_firewood</v>
      </c>
      <c r="M404">
        <v>1</v>
      </c>
      <c r="N404" t="str">
        <v>Sub-Saharan Africa</v>
      </c>
      <c r="O404" t="str">
        <v>Madagascar</v>
      </c>
      <c r="P404" t="str">
        <v>region Haute Matsiatra, district Ambalavao, Fianarantsoa-I, Iakora, Ihosy, Lalangina &amp; Vohibato</v>
      </c>
      <c r="Q404">
        <v>4.5</v>
      </c>
      <c r="R404">
        <v>0.96599999999999997</v>
      </c>
      <c r="S404">
        <v>0</v>
      </c>
      <c r="T404">
        <v>0.12</v>
      </c>
      <c r="U404">
        <v>13752</v>
      </c>
      <c r="V404">
        <v>0</v>
      </c>
      <c r="W404">
        <v>214</v>
      </c>
      <c r="X404">
        <v>0</v>
      </c>
      <c r="Y404">
        <v>2942928</v>
      </c>
      <c r="Z404">
        <v>1</v>
      </c>
      <c r="AA404">
        <v>0</v>
      </c>
      <c r="AB404">
        <v>0</v>
      </c>
      <c r="AC404">
        <v>0</v>
      </c>
      <c r="AD404">
        <v>0</v>
      </c>
      <c r="AE404">
        <v>0</v>
      </c>
      <c r="AF404">
        <v>0</v>
      </c>
      <c r="AG404">
        <v>0</v>
      </c>
      <c r="AH404">
        <v>0</v>
      </c>
      <c r="AI404">
        <v>0</v>
      </c>
      <c r="AJ404">
        <v>0</v>
      </c>
      <c r="AK404">
        <v>0</v>
      </c>
      <c r="AL404">
        <v>0</v>
      </c>
      <c r="AM404">
        <v>0</v>
      </c>
      <c r="AN404">
        <v>7.692307692</v>
      </c>
      <c r="AO404">
        <v>0</v>
      </c>
      <c r="AP404">
        <v>0</v>
      </c>
      <c r="AQ404">
        <v>0</v>
      </c>
      <c r="AR404">
        <v>0</v>
      </c>
      <c r="AS404">
        <v>0</v>
      </c>
      <c r="AT404">
        <v>0</v>
      </c>
      <c r="AU404">
        <v>0</v>
      </c>
      <c r="AV404">
        <v>0</v>
      </c>
      <c r="AW404">
        <v>0</v>
      </c>
      <c r="AX404">
        <v>0</v>
      </c>
      <c r="AY404">
        <v>0</v>
      </c>
      <c r="AZ404">
        <v>0</v>
      </c>
      <c r="BA404">
        <v>0</v>
      </c>
      <c r="BB404">
        <v>0</v>
      </c>
      <c r="BC404">
        <v>0</v>
      </c>
      <c r="BD404">
        <v>0.1</v>
      </c>
      <c r="BE404">
        <v>0</v>
      </c>
      <c r="BF404">
        <v>0</v>
      </c>
      <c r="BG404">
        <v>0</v>
      </c>
      <c r="BH404">
        <v>0</v>
      </c>
      <c r="BI404">
        <v>0</v>
      </c>
      <c r="BJ404">
        <v>0</v>
      </c>
      <c r="BK404">
        <v>0</v>
      </c>
      <c r="BL404">
        <v>0</v>
      </c>
      <c r="BM404">
        <v>0</v>
      </c>
      <c r="BN404">
        <v>0</v>
      </c>
      <c r="BO404">
        <v>0</v>
      </c>
      <c r="BP404">
        <v>0</v>
      </c>
      <c r="BQ404">
        <v>0</v>
      </c>
      <c r="BR404">
        <v>1.5599999999999999E-2</v>
      </c>
      <c r="BS404">
        <v>0</v>
      </c>
      <c r="BT404">
        <v>0</v>
      </c>
      <c r="BU404">
        <v>0</v>
      </c>
      <c r="BV404">
        <v>0</v>
      </c>
      <c r="BW404">
        <v>0</v>
      </c>
      <c r="BX404">
        <v>63.7</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1</v>
      </c>
      <c r="FS404">
        <v>0</v>
      </c>
      <c r="FT404">
        <v>0</v>
      </c>
      <c r="FU404">
        <v>0</v>
      </c>
      <c r="FV404">
        <v>0</v>
      </c>
      <c r="FW404">
        <v>0</v>
      </c>
      <c r="FX404">
        <v>0</v>
      </c>
      <c r="FY404">
        <v>3.846153846</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0.29409999999999997</v>
      </c>
      <c r="GV404">
        <v>0</v>
      </c>
      <c r="GW404">
        <v>0</v>
      </c>
      <c r="GX404">
        <v>0</v>
      </c>
      <c r="GY404">
        <v>0</v>
      </c>
      <c r="GZ404">
        <v>0</v>
      </c>
      <c r="HA404">
        <v>0</v>
      </c>
      <c r="HB404">
        <v>0</v>
      </c>
      <c r="HC404">
        <v>0</v>
      </c>
      <c r="HD404">
        <v>0</v>
      </c>
      <c r="HE404">
        <v>0</v>
      </c>
      <c r="HF404">
        <v>0</v>
      </c>
      <c r="HG404">
        <v>0</v>
      </c>
      <c r="HH404">
        <v>0</v>
      </c>
      <c r="HI404">
        <v>1.5599999999999999E-2</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1</v>
      </c>
      <c r="LJ404">
        <v>1</v>
      </c>
      <c r="LK404">
        <v>0</v>
      </c>
      <c r="LL404">
        <v>0</v>
      </c>
      <c r="LM404">
        <v>1</v>
      </c>
      <c r="LN404">
        <v>0.95</v>
      </c>
      <c r="LO404">
        <v>0</v>
      </c>
      <c r="LP404">
        <v>1</v>
      </c>
      <c r="LQ404">
        <v>0.78</v>
      </c>
      <c r="LR404">
        <v>0</v>
      </c>
      <c r="LS404">
        <v>4.7599999999999865E-3</v>
      </c>
      <c r="LT404">
        <v>0</v>
      </c>
    </row>
    <row r="405" spans="1:332">
      <c r="A405" t="str">
        <v>CDM AMS II G</v>
      </c>
      <c r="B405" t="str">
        <v>AMS-II.G. Version 9</v>
      </c>
      <c r="C405">
        <v>10443</v>
      </c>
      <c r="D405" t="str">
        <v>PoA 10443-CPA3</v>
      </c>
      <c r="E405" t="str">
        <v>MP4</v>
      </c>
      <c r="F405" t="str">
        <v>domestic</v>
      </c>
      <c r="G405">
        <v>21201</v>
      </c>
      <c r="H405" t="str">
        <v>firewood</v>
      </c>
      <c r="I405">
        <v>21201</v>
      </c>
      <c r="J405">
        <v>7.2040498442367601E-3</v>
      </c>
      <c r="K405">
        <v>0</v>
      </c>
      <c r="L405" t="str">
        <v>cdm_imp_firewood</v>
      </c>
      <c r="M405">
        <v>1</v>
      </c>
      <c r="N405" t="str">
        <v>Sub-Saharan Africa</v>
      </c>
      <c r="O405" t="str">
        <v>Madagascar</v>
      </c>
      <c r="P405" t="str">
        <v>region Haute Matsiatra, district Vohibato</v>
      </c>
      <c r="Q405">
        <v>4.5</v>
      </c>
      <c r="R405">
        <v>0.96599999999999997</v>
      </c>
      <c r="S405">
        <v>0</v>
      </c>
      <c r="T405">
        <v>0.12</v>
      </c>
      <c r="U405">
        <v>13752</v>
      </c>
      <c r="V405">
        <v>0</v>
      </c>
      <c r="W405">
        <v>214</v>
      </c>
      <c r="X405">
        <v>0</v>
      </c>
      <c r="Y405">
        <v>2942928</v>
      </c>
      <c r="Z405">
        <v>1</v>
      </c>
      <c r="AA405">
        <v>0</v>
      </c>
      <c r="AB405">
        <v>0</v>
      </c>
      <c r="AC405">
        <v>0</v>
      </c>
      <c r="AD405">
        <v>0</v>
      </c>
      <c r="AE405">
        <v>0</v>
      </c>
      <c r="AF405">
        <v>0</v>
      </c>
      <c r="AG405">
        <v>0</v>
      </c>
      <c r="AH405">
        <v>0</v>
      </c>
      <c r="AI405">
        <v>0</v>
      </c>
      <c r="AJ405">
        <v>0</v>
      </c>
      <c r="AK405">
        <v>0</v>
      </c>
      <c r="AL405">
        <v>0</v>
      </c>
      <c r="AM405">
        <v>0</v>
      </c>
      <c r="AN405">
        <v>7.692307692</v>
      </c>
      <c r="AO405">
        <v>0</v>
      </c>
      <c r="AP405">
        <v>0</v>
      </c>
      <c r="AQ405">
        <v>0</v>
      </c>
      <c r="AR405">
        <v>0</v>
      </c>
      <c r="AS405">
        <v>0</v>
      </c>
      <c r="AT405">
        <v>0</v>
      </c>
      <c r="AU405">
        <v>0</v>
      </c>
      <c r="AV405">
        <v>0</v>
      </c>
      <c r="AW405">
        <v>0</v>
      </c>
      <c r="AX405">
        <v>0</v>
      </c>
      <c r="AY405">
        <v>0</v>
      </c>
      <c r="AZ405">
        <v>0</v>
      </c>
      <c r="BA405">
        <v>0</v>
      </c>
      <c r="BB405">
        <v>0</v>
      </c>
      <c r="BC405">
        <v>0</v>
      </c>
      <c r="BD405">
        <v>0.1</v>
      </c>
      <c r="BE405">
        <v>0</v>
      </c>
      <c r="BF405">
        <v>0</v>
      </c>
      <c r="BG405">
        <v>0</v>
      </c>
      <c r="BH405">
        <v>0</v>
      </c>
      <c r="BI405">
        <v>0</v>
      </c>
      <c r="BJ405">
        <v>0</v>
      </c>
      <c r="BK405">
        <v>0</v>
      </c>
      <c r="BL405">
        <v>0</v>
      </c>
      <c r="BM405">
        <v>0</v>
      </c>
      <c r="BN405">
        <v>0</v>
      </c>
      <c r="BO405">
        <v>0</v>
      </c>
      <c r="BP405">
        <v>0</v>
      </c>
      <c r="BQ405">
        <v>0</v>
      </c>
      <c r="BR405">
        <v>1.5599999999999999E-2</v>
      </c>
      <c r="BS405">
        <v>0</v>
      </c>
      <c r="BT405">
        <v>0</v>
      </c>
      <c r="BU405">
        <v>0</v>
      </c>
      <c r="BV405">
        <v>0</v>
      </c>
      <c r="BW405">
        <v>0</v>
      </c>
      <c r="BX405">
        <v>63.7</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1</v>
      </c>
      <c r="FS405">
        <v>0</v>
      </c>
      <c r="FT405">
        <v>0</v>
      </c>
      <c r="FU405">
        <v>0</v>
      </c>
      <c r="FV405">
        <v>0</v>
      </c>
      <c r="FW405">
        <v>0</v>
      </c>
      <c r="FX405">
        <v>0</v>
      </c>
      <c r="FY405">
        <v>3.846153846</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0.29409999999999997</v>
      </c>
      <c r="GV405">
        <v>0</v>
      </c>
      <c r="GW405">
        <v>0</v>
      </c>
      <c r="GX405">
        <v>0</v>
      </c>
      <c r="GY405">
        <v>0</v>
      </c>
      <c r="GZ405">
        <v>0</v>
      </c>
      <c r="HA405">
        <v>0</v>
      </c>
      <c r="HB405">
        <v>0</v>
      </c>
      <c r="HC405">
        <v>0</v>
      </c>
      <c r="HD405">
        <v>0</v>
      </c>
      <c r="HE405">
        <v>0</v>
      </c>
      <c r="HF405">
        <v>0</v>
      </c>
      <c r="HG405">
        <v>0</v>
      </c>
      <c r="HH405">
        <v>0</v>
      </c>
      <c r="HI405">
        <v>1.5599999999999999E-2</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1</v>
      </c>
      <c r="LJ405">
        <v>1</v>
      </c>
      <c r="LK405">
        <v>0</v>
      </c>
      <c r="LL405">
        <v>0</v>
      </c>
      <c r="LM405">
        <v>1</v>
      </c>
      <c r="LN405">
        <v>0.95</v>
      </c>
      <c r="LO405">
        <v>0</v>
      </c>
      <c r="LP405">
        <v>1</v>
      </c>
      <c r="LQ405">
        <v>0.78</v>
      </c>
      <c r="LR405">
        <v>0</v>
      </c>
      <c r="LS405">
        <v>4.7599999999999865E-3</v>
      </c>
      <c r="LT405">
        <v>0</v>
      </c>
    </row>
    <row r="406" spans="1:332">
      <c r="A406" t="str">
        <v>CDM AMS II G</v>
      </c>
      <c r="B406" t="str">
        <v>AMS-II.G. Version 9</v>
      </c>
      <c r="C406">
        <v>10471</v>
      </c>
      <c r="D406" t="str">
        <v>PoA 10471-CPA1</v>
      </c>
      <c r="E406" t="str">
        <v>MP1</v>
      </c>
      <c r="F406" t="str">
        <v>domestic</v>
      </c>
      <c r="G406">
        <v>65200</v>
      </c>
      <c r="H406" t="str">
        <v>firewood</v>
      </c>
      <c r="I406">
        <v>65200</v>
      </c>
      <c r="J406">
        <v>3.6516437195777528E-3</v>
      </c>
      <c r="K406">
        <v>0</v>
      </c>
      <c r="L406" t="str">
        <v>cdm_imp_firewood</v>
      </c>
      <c r="M406">
        <v>1</v>
      </c>
      <c r="N406" t="str">
        <v>Asia</v>
      </c>
      <c r="O406" t="str">
        <v>Myanmar</v>
      </c>
      <c r="P406" t="str">
        <v>Region: Sagaing; Township: Monywa, Chaungoo,
Budalin, Ayadaw, Salingyi,
Yinmarbin, and Pale</v>
      </c>
      <c r="Q406">
        <v>4.2</v>
      </c>
      <c r="R406">
        <v>0.61499999999999999</v>
      </c>
      <c r="S406">
        <v>0</v>
      </c>
      <c r="T406">
        <v>0.3</v>
      </c>
      <c r="U406">
        <v>36514</v>
      </c>
      <c r="V406">
        <v>0</v>
      </c>
      <c r="W406">
        <v>488.98978460000001</v>
      </c>
      <c r="X406">
        <v>0</v>
      </c>
      <c r="Y406">
        <v>17854972.994884402</v>
      </c>
      <c r="Z406">
        <v>1</v>
      </c>
      <c r="AA406">
        <v>0</v>
      </c>
      <c r="AB406">
        <v>0</v>
      </c>
      <c r="AC406">
        <v>0</v>
      </c>
      <c r="AD406">
        <v>0</v>
      </c>
      <c r="AE406">
        <v>0</v>
      </c>
      <c r="AF406">
        <v>0</v>
      </c>
      <c r="AG406">
        <v>0</v>
      </c>
      <c r="AH406">
        <v>0</v>
      </c>
      <c r="AI406">
        <v>0</v>
      </c>
      <c r="AJ406">
        <v>0</v>
      </c>
      <c r="AK406">
        <v>0</v>
      </c>
      <c r="AL406">
        <v>0</v>
      </c>
      <c r="AM406">
        <v>0</v>
      </c>
      <c r="AN406">
        <v>7.1794871789999997</v>
      </c>
      <c r="AO406">
        <v>0</v>
      </c>
      <c r="AP406">
        <v>0</v>
      </c>
      <c r="AQ406">
        <v>0</v>
      </c>
      <c r="AR406">
        <v>0</v>
      </c>
      <c r="AS406">
        <v>0</v>
      </c>
      <c r="AT406">
        <v>0</v>
      </c>
      <c r="AU406">
        <v>0</v>
      </c>
      <c r="AV406">
        <v>0</v>
      </c>
      <c r="AW406">
        <v>0</v>
      </c>
      <c r="AX406">
        <v>0</v>
      </c>
      <c r="AY406">
        <v>0</v>
      </c>
      <c r="AZ406">
        <v>0</v>
      </c>
      <c r="BA406">
        <v>0</v>
      </c>
      <c r="BB406">
        <v>0</v>
      </c>
      <c r="BC406">
        <v>0</v>
      </c>
      <c r="BD406">
        <v>0.1</v>
      </c>
      <c r="BE406">
        <v>0</v>
      </c>
      <c r="BF406">
        <v>0</v>
      </c>
      <c r="BG406">
        <v>0</v>
      </c>
      <c r="BH406">
        <v>0</v>
      </c>
      <c r="BI406">
        <v>0</v>
      </c>
      <c r="BJ406">
        <v>0</v>
      </c>
      <c r="BK406">
        <v>0</v>
      </c>
      <c r="BL406">
        <v>0</v>
      </c>
      <c r="BM406">
        <v>0</v>
      </c>
      <c r="BN406">
        <v>0</v>
      </c>
      <c r="BO406">
        <v>0</v>
      </c>
      <c r="BP406">
        <v>0</v>
      </c>
      <c r="BQ406">
        <v>0</v>
      </c>
      <c r="BR406">
        <v>1.5599999999999999E-2</v>
      </c>
      <c r="BS406">
        <v>0</v>
      </c>
      <c r="BT406">
        <v>0</v>
      </c>
      <c r="BU406">
        <v>0</v>
      </c>
      <c r="BV406">
        <v>0</v>
      </c>
      <c r="BW406">
        <v>0</v>
      </c>
      <c r="BX406">
        <v>63.7</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1</v>
      </c>
      <c r="FS406">
        <v>0</v>
      </c>
      <c r="FT406">
        <v>0</v>
      </c>
      <c r="FU406">
        <v>0</v>
      </c>
      <c r="FV406">
        <v>0</v>
      </c>
      <c r="FW406">
        <v>0</v>
      </c>
      <c r="FX406">
        <v>0</v>
      </c>
      <c r="FY406">
        <v>3.5897435896999998</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0.26500000000000001</v>
      </c>
      <c r="GV406">
        <v>0</v>
      </c>
      <c r="GW406">
        <v>0</v>
      </c>
      <c r="GX406">
        <v>0</v>
      </c>
      <c r="GY406">
        <v>0</v>
      </c>
      <c r="GZ406">
        <v>0</v>
      </c>
      <c r="HA406">
        <v>0</v>
      </c>
      <c r="HB406">
        <v>0</v>
      </c>
      <c r="HC406">
        <v>0</v>
      </c>
      <c r="HD406">
        <v>0</v>
      </c>
      <c r="HE406">
        <v>0</v>
      </c>
      <c r="HF406">
        <v>0</v>
      </c>
      <c r="HG406">
        <v>0</v>
      </c>
      <c r="HH406">
        <v>0</v>
      </c>
      <c r="HI406">
        <v>1.5599999999999999E-2</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1</v>
      </c>
      <c r="LJ406">
        <v>1</v>
      </c>
      <c r="LK406">
        <v>0</v>
      </c>
      <c r="LL406">
        <v>0</v>
      </c>
      <c r="LM406">
        <v>1</v>
      </c>
      <c r="LN406">
        <v>0.95</v>
      </c>
      <c r="LO406">
        <v>0</v>
      </c>
      <c r="LP406">
        <v>1</v>
      </c>
      <c r="LQ406">
        <v>0.78</v>
      </c>
      <c r="LR406">
        <v>0</v>
      </c>
      <c r="LS406">
        <v>0</v>
      </c>
      <c r="LT406">
        <v>0</v>
      </c>
    </row>
    <row r="407" spans="1:332">
      <c r="A407" t="str">
        <v>CDM AMS II G</v>
      </c>
      <c r="B407" t="str">
        <v>AMS-II.G. Version 9</v>
      </c>
      <c r="C407">
        <v>10471</v>
      </c>
      <c r="D407" t="str">
        <v>PoA 10471-CPA2</v>
      </c>
      <c r="E407" t="str">
        <v>MP1</v>
      </c>
      <c r="F407" t="str">
        <v>domestic</v>
      </c>
      <c r="G407">
        <v>63603</v>
      </c>
      <c r="H407" t="str">
        <v>firewood</v>
      </c>
      <c r="I407">
        <v>63603</v>
      </c>
      <c r="J407">
        <v>3.6423908938113367E-3</v>
      </c>
      <c r="K407">
        <v>0</v>
      </c>
      <c r="L407" t="str">
        <v>cdm_imp_firewood</v>
      </c>
      <c r="M407">
        <v>1</v>
      </c>
      <c r="N407" t="str">
        <v>Asia</v>
      </c>
      <c r="O407" t="str">
        <v>Myanmar</v>
      </c>
      <c r="P407" t="str">
        <v>Region: Sagaing; Township: Sagaing, Myinmu and
Myaung</v>
      </c>
      <c r="Q407">
        <v>4.2</v>
      </c>
      <c r="R407">
        <v>0.61499999999999999</v>
      </c>
      <c r="S407">
        <v>0</v>
      </c>
      <c r="T407">
        <v>0.3</v>
      </c>
      <c r="U407">
        <v>36067</v>
      </c>
      <c r="V407">
        <v>0</v>
      </c>
      <c r="W407">
        <v>484.151218675</v>
      </c>
      <c r="X407">
        <v>0</v>
      </c>
      <c r="Y407">
        <v>17461882.003951225</v>
      </c>
      <c r="Z407">
        <v>1</v>
      </c>
      <c r="AA407">
        <v>0</v>
      </c>
      <c r="AB407">
        <v>0</v>
      </c>
      <c r="AC407">
        <v>0</v>
      </c>
      <c r="AD407">
        <v>0</v>
      </c>
      <c r="AE407">
        <v>0</v>
      </c>
      <c r="AF407">
        <v>0</v>
      </c>
      <c r="AG407">
        <v>0</v>
      </c>
      <c r="AH407">
        <v>0</v>
      </c>
      <c r="AI407">
        <v>0</v>
      </c>
      <c r="AJ407">
        <v>0</v>
      </c>
      <c r="AK407">
        <v>0</v>
      </c>
      <c r="AL407">
        <v>0</v>
      </c>
      <c r="AM407">
        <v>0</v>
      </c>
      <c r="AN407">
        <v>7.1794871789999997</v>
      </c>
      <c r="AO407">
        <v>0</v>
      </c>
      <c r="AP407">
        <v>0</v>
      </c>
      <c r="AQ407">
        <v>0</v>
      </c>
      <c r="AR407">
        <v>0</v>
      </c>
      <c r="AS407">
        <v>0</v>
      </c>
      <c r="AT407">
        <v>0</v>
      </c>
      <c r="AU407">
        <v>0</v>
      </c>
      <c r="AV407">
        <v>0</v>
      </c>
      <c r="AW407">
        <v>0</v>
      </c>
      <c r="AX407">
        <v>0</v>
      </c>
      <c r="AY407">
        <v>0</v>
      </c>
      <c r="AZ407">
        <v>0</v>
      </c>
      <c r="BA407">
        <v>0</v>
      </c>
      <c r="BB407">
        <v>0</v>
      </c>
      <c r="BC407">
        <v>0</v>
      </c>
      <c r="BD407">
        <v>0.1</v>
      </c>
      <c r="BE407">
        <v>0</v>
      </c>
      <c r="BF407">
        <v>0</v>
      </c>
      <c r="BG407">
        <v>0</v>
      </c>
      <c r="BH407">
        <v>0</v>
      </c>
      <c r="BI407">
        <v>0</v>
      </c>
      <c r="BJ407">
        <v>0</v>
      </c>
      <c r="BK407">
        <v>0</v>
      </c>
      <c r="BL407">
        <v>0</v>
      </c>
      <c r="BM407">
        <v>0</v>
      </c>
      <c r="BN407">
        <v>0</v>
      </c>
      <c r="BO407">
        <v>0</v>
      </c>
      <c r="BP407">
        <v>0</v>
      </c>
      <c r="BQ407">
        <v>0</v>
      </c>
      <c r="BR407">
        <v>1.5599999999999999E-2</v>
      </c>
      <c r="BS407">
        <v>0</v>
      </c>
      <c r="BT407">
        <v>0</v>
      </c>
      <c r="BU407">
        <v>0</v>
      </c>
      <c r="BV407">
        <v>0</v>
      </c>
      <c r="BW407">
        <v>0</v>
      </c>
      <c r="BX407">
        <v>63.7</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1</v>
      </c>
      <c r="FS407">
        <v>0</v>
      </c>
      <c r="FT407">
        <v>0</v>
      </c>
      <c r="FU407">
        <v>0</v>
      </c>
      <c r="FV407">
        <v>0</v>
      </c>
      <c r="FW407">
        <v>0</v>
      </c>
      <c r="FX407">
        <v>0</v>
      </c>
      <c r="FY407">
        <v>3.5897435896999998</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0.26500000000000001</v>
      </c>
      <c r="GV407">
        <v>0</v>
      </c>
      <c r="GW407">
        <v>0</v>
      </c>
      <c r="GX407">
        <v>0</v>
      </c>
      <c r="GY407">
        <v>0</v>
      </c>
      <c r="GZ407">
        <v>0</v>
      </c>
      <c r="HA407">
        <v>0</v>
      </c>
      <c r="HB407">
        <v>0</v>
      </c>
      <c r="HC407">
        <v>0</v>
      </c>
      <c r="HD407">
        <v>0</v>
      </c>
      <c r="HE407">
        <v>0</v>
      </c>
      <c r="HF407">
        <v>0</v>
      </c>
      <c r="HG407">
        <v>0</v>
      </c>
      <c r="HH407">
        <v>0</v>
      </c>
      <c r="HI407">
        <v>1.5599999999999999E-2</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1</v>
      </c>
      <c r="LJ407">
        <v>1</v>
      </c>
      <c r="LK407">
        <v>0</v>
      </c>
      <c r="LL407">
        <v>0</v>
      </c>
      <c r="LM407">
        <v>1</v>
      </c>
      <c r="LN407">
        <v>0.95</v>
      </c>
      <c r="LO407">
        <v>0</v>
      </c>
      <c r="LP407">
        <v>1</v>
      </c>
      <c r="LQ407">
        <v>0.78</v>
      </c>
      <c r="LR407">
        <v>0</v>
      </c>
      <c r="LS407">
        <v>0</v>
      </c>
      <c r="LT407">
        <v>0</v>
      </c>
    </row>
    <row r="408" spans="1:332">
      <c r="A408" t="str">
        <v>CDM AMS II G</v>
      </c>
      <c r="B408" t="str">
        <v>AMS-II.G. Version 9</v>
      </c>
      <c r="C408">
        <v>10471</v>
      </c>
      <c r="D408" t="str">
        <v>PoA 10471-CPA3</v>
      </c>
      <c r="E408" t="str">
        <v>MP1</v>
      </c>
      <c r="F408" t="str">
        <v>domestic</v>
      </c>
      <c r="G408">
        <v>63434</v>
      </c>
      <c r="H408" t="str">
        <v>firewood</v>
      </c>
      <c r="I408">
        <v>63434</v>
      </c>
      <c r="J408">
        <v>3.6454025646708993E-3</v>
      </c>
      <c r="K408">
        <v>0</v>
      </c>
      <c r="L408" t="str">
        <v>cdm_imp_firewood</v>
      </c>
      <c r="M408">
        <v>1</v>
      </c>
      <c r="N408" t="str">
        <v>Asia</v>
      </c>
      <c r="O408" t="str">
        <v>Myanmar</v>
      </c>
      <c r="P408" t="str">
        <v>Region: Magway; Township: Pakokku, Yesagyo, Myaing,
Pauk and Seikphyu</v>
      </c>
      <c r="Q408">
        <v>4.2</v>
      </c>
      <c r="R408">
        <v>0.61499999999999999</v>
      </c>
      <c r="S408">
        <v>0</v>
      </c>
      <c r="T408">
        <v>0.3</v>
      </c>
      <c r="U408">
        <v>36132</v>
      </c>
      <c r="V408">
        <v>0</v>
      </c>
      <c r="W408">
        <v>481.59791884499998</v>
      </c>
      <c r="X408">
        <v>0</v>
      </c>
      <c r="Y408">
        <v>17401096.003707539</v>
      </c>
      <c r="Z408">
        <v>1</v>
      </c>
      <c r="AA408">
        <v>0</v>
      </c>
      <c r="AB408">
        <v>0</v>
      </c>
      <c r="AC408">
        <v>0</v>
      </c>
      <c r="AD408">
        <v>0</v>
      </c>
      <c r="AE408">
        <v>0</v>
      </c>
      <c r="AF408">
        <v>0</v>
      </c>
      <c r="AG408">
        <v>0</v>
      </c>
      <c r="AH408">
        <v>0</v>
      </c>
      <c r="AI408">
        <v>0</v>
      </c>
      <c r="AJ408">
        <v>0</v>
      </c>
      <c r="AK408">
        <v>0</v>
      </c>
      <c r="AL408">
        <v>0</v>
      </c>
      <c r="AM408">
        <v>0</v>
      </c>
      <c r="AN408">
        <v>7.1794871789999997</v>
      </c>
      <c r="AO408">
        <v>0</v>
      </c>
      <c r="AP408">
        <v>0</v>
      </c>
      <c r="AQ408">
        <v>0</v>
      </c>
      <c r="AR408">
        <v>0</v>
      </c>
      <c r="AS408">
        <v>0</v>
      </c>
      <c r="AT408">
        <v>0</v>
      </c>
      <c r="AU408">
        <v>0</v>
      </c>
      <c r="AV408">
        <v>0</v>
      </c>
      <c r="AW408">
        <v>0</v>
      </c>
      <c r="AX408">
        <v>0</v>
      </c>
      <c r="AY408">
        <v>0</v>
      </c>
      <c r="AZ408">
        <v>0</v>
      </c>
      <c r="BA408">
        <v>0</v>
      </c>
      <c r="BB408">
        <v>0</v>
      </c>
      <c r="BC408">
        <v>0</v>
      </c>
      <c r="BD408">
        <v>0.1</v>
      </c>
      <c r="BE408">
        <v>0</v>
      </c>
      <c r="BF408">
        <v>0</v>
      </c>
      <c r="BG408">
        <v>0</v>
      </c>
      <c r="BH408">
        <v>0</v>
      </c>
      <c r="BI408">
        <v>0</v>
      </c>
      <c r="BJ408">
        <v>0</v>
      </c>
      <c r="BK408">
        <v>0</v>
      </c>
      <c r="BL408">
        <v>0</v>
      </c>
      <c r="BM408">
        <v>0</v>
      </c>
      <c r="BN408">
        <v>0</v>
      </c>
      <c r="BO408">
        <v>0</v>
      </c>
      <c r="BP408">
        <v>0</v>
      </c>
      <c r="BQ408">
        <v>0</v>
      </c>
      <c r="BR408">
        <v>1.5599999999999999E-2</v>
      </c>
      <c r="BS408">
        <v>0</v>
      </c>
      <c r="BT408">
        <v>0</v>
      </c>
      <c r="BU408">
        <v>0</v>
      </c>
      <c r="BV408">
        <v>0</v>
      </c>
      <c r="BW408">
        <v>0</v>
      </c>
      <c r="BX408">
        <v>63.7</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1</v>
      </c>
      <c r="FS408">
        <v>0</v>
      </c>
      <c r="FT408">
        <v>0</v>
      </c>
      <c r="FU408">
        <v>0</v>
      </c>
      <c r="FV408">
        <v>0</v>
      </c>
      <c r="FW408">
        <v>0</v>
      </c>
      <c r="FX408">
        <v>0</v>
      </c>
      <c r="FY408">
        <v>3.5897435896999998</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0.26500000000000001</v>
      </c>
      <c r="GV408">
        <v>0</v>
      </c>
      <c r="GW408">
        <v>0</v>
      </c>
      <c r="GX408">
        <v>0</v>
      </c>
      <c r="GY408">
        <v>0</v>
      </c>
      <c r="GZ408">
        <v>0</v>
      </c>
      <c r="HA408">
        <v>0</v>
      </c>
      <c r="HB408">
        <v>0</v>
      </c>
      <c r="HC408">
        <v>0</v>
      </c>
      <c r="HD408">
        <v>0</v>
      </c>
      <c r="HE408">
        <v>0</v>
      </c>
      <c r="HF408">
        <v>0</v>
      </c>
      <c r="HG408">
        <v>0</v>
      </c>
      <c r="HH408">
        <v>0</v>
      </c>
      <c r="HI408">
        <v>1.5599999999999999E-2</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1</v>
      </c>
      <c r="LJ408">
        <v>1</v>
      </c>
      <c r="LK408">
        <v>0</v>
      </c>
      <c r="LL408">
        <v>0</v>
      </c>
      <c r="LM408">
        <v>1</v>
      </c>
      <c r="LN408">
        <v>0.95</v>
      </c>
      <c r="LO408">
        <v>0</v>
      </c>
      <c r="LP408">
        <v>1</v>
      </c>
      <c r="LQ408">
        <v>0.78</v>
      </c>
      <c r="LR408">
        <v>0</v>
      </c>
      <c r="LS408">
        <v>0</v>
      </c>
      <c r="LT408">
        <v>0</v>
      </c>
    </row>
    <row r="409" spans="1:332">
      <c r="A409" t="str">
        <v>CDM AMS II G</v>
      </c>
      <c r="B409" t="str">
        <v>AMS-II.G. Version 9</v>
      </c>
      <c r="C409">
        <v>10471</v>
      </c>
      <c r="D409" t="str">
        <v>PoA 10471-CPA4</v>
      </c>
      <c r="E409" t="str">
        <v>MP1</v>
      </c>
      <c r="F409" t="str">
        <v>domestic</v>
      </c>
      <c r="G409">
        <v>64320</v>
      </c>
      <c r="H409" t="str">
        <v>firewood</v>
      </c>
      <c r="I409">
        <v>64320</v>
      </c>
      <c r="J409">
        <v>3.6407519692205265E-3</v>
      </c>
      <c r="K409">
        <v>0</v>
      </c>
      <c r="L409" t="str">
        <v>cdm_imp_firewood</v>
      </c>
      <c r="M409">
        <v>1</v>
      </c>
      <c r="N409" t="str">
        <v>Asia</v>
      </c>
      <c r="O409" t="str">
        <v>Myanmar</v>
      </c>
      <c r="P409" t="str">
        <v>Region: Magway; Township: Chauk, Yenangyaung,
Natmauk, Myothit,
Taungdwingyi and Magway</v>
      </c>
      <c r="Q409">
        <v>4.2</v>
      </c>
      <c r="R409">
        <v>0.61499999999999999</v>
      </c>
      <c r="S409">
        <v>0</v>
      </c>
      <c r="T409">
        <v>0.3</v>
      </c>
      <c r="U409">
        <v>36808</v>
      </c>
      <c r="V409">
        <v>0</v>
      </c>
      <c r="W409">
        <v>479.96848511499996</v>
      </c>
      <c r="X409">
        <v>0</v>
      </c>
      <c r="Y409">
        <v>17666680.000112917</v>
      </c>
      <c r="Z409">
        <v>1</v>
      </c>
      <c r="AA409">
        <v>0</v>
      </c>
      <c r="AB409">
        <v>0</v>
      </c>
      <c r="AC409">
        <v>0</v>
      </c>
      <c r="AD409">
        <v>0</v>
      </c>
      <c r="AE409">
        <v>0</v>
      </c>
      <c r="AF409">
        <v>0</v>
      </c>
      <c r="AG409">
        <v>0</v>
      </c>
      <c r="AH409">
        <v>0</v>
      </c>
      <c r="AI409">
        <v>0</v>
      </c>
      <c r="AJ409">
        <v>0</v>
      </c>
      <c r="AK409">
        <v>0</v>
      </c>
      <c r="AL409">
        <v>0</v>
      </c>
      <c r="AM409">
        <v>0</v>
      </c>
      <c r="AN409">
        <v>7.1794871789999997</v>
      </c>
      <c r="AO409">
        <v>0</v>
      </c>
      <c r="AP409">
        <v>0</v>
      </c>
      <c r="AQ409">
        <v>0</v>
      </c>
      <c r="AR409">
        <v>0</v>
      </c>
      <c r="AS409">
        <v>0</v>
      </c>
      <c r="AT409">
        <v>0</v>
      </c>
      <c r="AU409">
        <v>0</v>
      </c>
      <c r="AV409">
        <v>0</v>
      </c>
      <c r="AW409">
        <v>0</v>
      </c>
      <c r="AX409">
        <v>0</v>
      </c>
      <c r="AY409">
        <v>0</v>
      </c>
      <c r="AZ409">
        <v>0</v>
      </c>
      <c r="BA409">
        <v>0</v>
      </c>
      <c r="BB409">
        <v>0</v>
      </c>
      <c r="BC409">
        <v>0</v>
      </c>
      <c r="BD409">
        <v>0.1</v>
      </c>
      <c r="BE409">
        <v>0</v>
      </c>
      <c r="BF409">
        <v>0</v>
      </c>
      <c r="BG409">
        <v>0</v>
      </c>
      <c r="BH409">
        <v>0</v>
      </c>
      <c r="BI409">
        <v>0</v>
      </c>
      <c r="BJ409">
        <v>0</v>
      </c>
      <c r="BK409">
        <v>0</v>
      </c>
      <c r="BL409">
        <v>0</v>
      </c>
      <c r="BM409">
        <v>0</v>
      </c>
      <c r="BN409">
        <v>0</v>
      </c>
      <c r="BO409">
        <v>0</v>
      </c>
      <c r="BP409">
        <v>0</v>
      </c>
      <c r="BQ409">
        <v>0</v>
      </c>
      <c r="BR409">
        <v>1.5599999999999999E-2</v>
      </c>
      <c r="BS409">
        <v>0</v>
      </c>
      <c r="BT409">
        <v>0</v>
      </c>
      <c r="BU409">
        <v>0</v>
      </c>
      <c r="BV409">
        <v>0</v>
      </c>
      <c r="BW409">
        <v>0</v>
      </c>
      <c r="BX409">
        <v>63.7</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1</v>
      </c>
      <c r="FS409">
        <v>0</v>
      </c>
      <c r="FT409">
        <v>0</v>
      </c>
      <c r="FU409">
        <v>0</v>
      </c>
      <c r="FV409">
        <v>0</v>
      </c>
      <c r="FW409">
        <v>0</v>
      </c>
      <c r="FX409">
        <v>0</v>
      </c>
      <c r="FY409">
        <v>3.5897435896999998</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0.26500000000000001</v>
      </c>
      <c r="GV409">
        <v>0</v>
      </c>
      <c r="GW409">
        <v>0</v>
      </c>
      <c r="GX409">
        <v>0</v>
      </c>
      <c r="GY409">
        <v>0</v>
      </c>
      <c r="GZ409">
        <v>0</v>
      </c>
      <c r="HA409">
        <v>0</v>
      </c>
      <c r="HB409">
        <v>0</v>
      </c>
      <c r="HC409">
        <v>0</v>
      </c>
      <c r="HD409">
        <v>0</v>
      </c>
      <c r="HE409">
        <v>0</v>
      </c>
      <c r="HF409">
        <v>0</v>
      </c>
      <c r="HG409">
        <v>0</v>
      </c>
      <c r="HH409">
        <v>0</v>
      </c>
      <c r="HI409">
        <v>1.5599999999999999E-2</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1</v>
      </c>
      <c r="LJ409">
        <v>1</v>
      </c>
      <c r="LK409">
        <v>0</v>
      </c>
      <c r="LL409">
        <v>0</v>
      </c>
      <c r="LM409">
        <v>1</v>
      </c>
      <c r="LN409">
        <v>0.95</v>
      </c>
      <c r="LO409">
        <v>0</v>
      </c>
      <c r="LP409">
        <v>1</v>
      </c>
      <c r="LQ409">
        <v>0.78</v>
      </c>
      <c r="LR409">
        <v>0</v>
      </c>
      <c r="LS409">
        <v>0</v>
      </c>
      <c r="LT409">
        <v>0</v>
      </c>
    </row>
    <row r="410" spans="1:332">
      <c r="A410" t="str">
        <v>CDM AMS II G</v>
      </c>
      <c r="B410" t="str">
        <v>AMS-II.G. Version 9</v>
      </c>
      <c r="C410">
        <v>10471</v>
      </c>
      <c r="D410" t="str">
        <v>PoA 10471-CPA5</v>
      </c>
      <c r="E410" t="str">
        <v>MP1</v>
      </c>
      <c r="F410" t="str">
        <v>domestic</v>
      </c>
      <c r="G410">
        <v>64673</v>
      </c>
      <c r="H410" t="str">
        <v>firewood</v>
      </c>
      <c r="I410">
        <v>64673</v>
      </c>
      <c r="J410">
        <v>3.6507423889100832E-3</v>
      </c>
      <c r="K410">
        <v>0</v>
      </c>
      <c r="L410" t="str">
        <v>cdm_imp_firewood</v>
      </c>
      <c r="M410">
        <v>1</v>
      </c>
      <c r="N410" t="str">
        <v>Asia</v>
      </c>
      <c r="O410" t="str">
        <v>Myanmar</v>
      </c>
      <c r="P410" t="str">
        <v>Region: Mandalay; Township: Myingyan, Nahtogyi,
Taungtha, and Ngazun</v>
      </c>
      <c r="Q410">
        <v>4.2</v>
      </c>
      <c r="R410">
        <v>0.61499999999999999</v>
      </c>
      <c r="S410">
        <v>0</v>
      </c>
      <c r="T410">
        <v>0.3</v>
      </c>
      <c r="U410">
        <v>36816</v>
      </c>
      <c r="V410">
        <v>0</v>
      </c>
      <c r="W410">
        <v>481.17739577499998</v>
      </c>
      <c r="X410">
        <v>0</v>
      </c>
      <c r="Y410">
        <v>17715027.002852399</v>
      </c>
      <c r="Z410">
        <v>1</v>
      </c>
      <c r="AA410">
        <v>0</v>
      </c>
      <c r="AB410">
        <v>0</v>
      </c>
      <c r="AC410">
        <v>0</v>
      </c>
      <c r="AD410">
        <v>0</v>
      </c>
      <c r="AE410">
        <v>0</v>
      </c>
      <c r="AF410">
        <v>0</v>
      </c>
      <c r="AG410">
        <v>0</v>
      </c>
      <c r="AH410">
        <v>0</v>
      </c>
      <c r="AI410">
        <v>0</v>
      </c>
      <c r="AJ410">
        <v>0</v>
      </c>
      <c r="AK410">
        <v>0</v>
      </c>
      <c r="AL410">
        <v>0</v>
      </c>
      <c r="AM410">
        <v>0</v>
      </c>
      <c r="AN410">
        <v>7.1794871789999997</v>
      </c>
      <c r="AO410">
        <v>0</v>
      </c>
      <c r="AP410">
        <v>0</v>
      </c>
      <c r="AQ410">
        <v>0</v>
      </c>
      <c r="AR410">
        <v>0</v>
      </c>
      <c r="AS410">
        <v>0</v>
      </c>
      <c r="AT410">
        <v>0</v>
      </c>
      <c r="AU410">
        <v>0</v>
      </c>
      <c r="AV410">
        <v>0</v>
      </c>
      <c r="AW410">
        <v>0</v>
      </c>
      <c r="AX410">
        <v>0</v>
      </c>
      <c r="AY410">
        <v>0</v>
      </c>
      <c r="AZ410">
        <v>0</v>
      </c>
      <c r="BA410">
        <v>0</v>
      </c>
      <c r="BB410">
        <v>0</v>
      </c>
      <c r="BC410">
        <v>0</v>
      </c>
      <c r="BD410">
        <v>0.1</v>
      </c>
      <c r="BE410">
        <v>0</v>
      </c>
      <c r="BF410">
        <v>0</v>
      </c>
      <c r="BG410">
        <v>0</v>
      </c>
      <c r="BH410">
        <v>0</v>
      </c>
      <c r="BI410">
        <v>0</v>
      </c>
      <c r="BJ410">
        <v>0</v>
      </c>
      <c r="BK410">
        <v>0</v>
      </c>
      <c r="BL410">
        <v>0</v>
      </c>
      <c r="BM410">
        <v>0</v>
      </c>
      <c r="BN410">
        <v>0</v>
      </c>
      <c r="BO410">
        <v>0</v>
      </c>
      <c r="BP410">
        <v>0</v>
      </c>
      <c r="BQ410">
        <v>0</v>
      </c>
      <c r="BR410">
        <v>1.5599999999999999E-2</v>
      </c>
      <c r="BS410">
        <v>0</v>
      </c>
      <c r="BT410">
        <v>0</v>
      </c>
      <c r="BU410">
        <v>0</v>
      </c>
      <c r="BV410">
        <v>0</v>
      </c>
      <c r="BW410">
        <v>0</v>
      </c>
      <c r="BX410">
        <v>63.7</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1</v>
      </c>
      <c r="FS410">
        <v>0</v>
      </c>
      <c r="FT410">
        <v>0</v>
      </c>
      <c r="FU410">
        <v>0</v>
      </c>
      <c r="FV410">
        <v>0</v>
      </c>
      <c r="FW410">
        <v>0</v>
      </c>
      <c r="FX410">
        <v>0</v>
      </c>
      <c r="FY410">
        <v>3.5897435896999998</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0.26500000000000001</v>
      </c>
      <c r="GV410">
        <v>0</v>
      </c>
      <c r="GW410">
        <v>0</v>
      </c>
      <c r="GX410">
        <v>0</v>
      </c>
      <c r="GY410">
        <v>0</v>
      </c>
      <c r="GZ410">
        <v>0</v>
      </c>
      <c r="HA410">
        <v>0</v>
      </c>
      <c r="HB410">
        <v>0</v>
      </c>
      <c r="HC410">
        <v>0</v>
      </c>
      <c r="HD410">
        <v>0</v>
      </c>
      <c r="HE410">
        <v>0</v>
      </c>
      <c r="HF410">
        <v>0</v>
      </c>
      <c r="HG410">
        <v>0</v>
      </c>
      <c r="HH410">
        <v>0</v>
      </c>
      <c r="HI410">
        <v>1.5599999999999999E-2</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1</v>
      </c>
      <c r="LJ410">
        <v>1</v>
      </c>
      <c r="LK410">
        <v>0</v>
      </c>
      <c r="LL410">
        <v>0</v>
      </c>
      <c r="LM410">
        <v>1</v>
      </c>
      <c r="LN410">
        <v>0.95</v>
      </c>
      <c r="LO410">
        <v>0</v>
      </c>
      <c r="LP410">
        <v>1</v>
      </c>
      <c r="LQ410">
        <v>0.78</v>
      </c>
      <c r="LR410">
        <v>0</v>
      </c>
      <c r="LS410">
        <v>0</v>
      </c>
      <c r="LT410">
        <v>0</v>
      </c>
    </row>
    <row r="411" spans="1:332">
      <c r="A411" t="str">
        <v>CDM AMS II G</v>
      </c>
      <c r="B411" t="str">
        <v>AMS-II.G. Version 9</v>
      </c>
      <c r="C411">
        <v>10471</v>
      </c>
      <c r="D411" t="str">
        <v>PoA 10471-CPA6</v>
      </c>
      <c r="E411" t="str">
        <v>MP1</v>
      </c>
      <c r="F411" t="str">
        <v>domestic</v>
      </c>
      <c r="G411">
        <v>64037</v>
      </c>
      <c r="H411" t="str">
        <v>firewood</v>
      </c>
      <c r="I411">
        <v>64037</v>
      </c>
      <c r="J411">
        <v>3.6269904010546249E-3</v>
      </c>
      <c r="K411">
        <v>0</v>
      </c>
      <c r="L411" t="str">
        <v>cdm_imp_firewood</v>
      </c>
      <c r="M411">
        <v>1</v>
      </c>
      <c r="N411" t="str">
        <v>Asia</v>
      </c>
      <c r="O411" t="str">
        <v>Myanmar</v>
      </c>
      <c r="P411" t="str">
        <v>Region: Mandalay; Township: Yamethin and Pyawbwe</v>
      </c>
      <c r="Q411">
        <v>4.2</v>
      </c>
      <c r="R411">
        <v>0.61499999999999999</v>
      </c>
      <c r="S411">
        <v>0</v>
      </c>
      <c r="T411">
        <v>0.3</v>
      </c>
      <c r="U411">
        <v>36618</v>
      </c>
      <c r="V411">
        <v>0</v>
      </c>
      <c r="W411">
        <v>482.15863768500003</v>
      </c>
      <c r="X411">
        <v>0</v>
      </c>
      <c r="Y411">
        <v>17655684.99474933</v>
      </c>
      <c r="Z411">
        <v>1</v>
      </c>
      <c r="AA411">
        <v>0</v>
      </c>
      <c r="AB411">
        <v>0</v>
      </c>
      <c r="AC411">
        <v>0</v>
      </c>
      <c r="AD411">
        <v>0</v>
      </c>
      <c r="AE411">
        <v>0</v>
      </c>
      <c r="AF411">
        <v>0</v>
      </c>
      <c r="AG411">
        <v>0</v>
      </c>
      <c r="AH411">
        <v>0</v>
      </c>
      <c r="AI411">
        <v>0</v>
      </c>
      <c r="AJ411">
        <v>0</v>
      </c>
      <c r="AK411">
        <v>0</v>
      </c>
      <c r="AL411">
        <v>0</v>
      </c>
      <c r="AM411">
        <v>0</v>
      </c>
      <c r="AN411">
        <v>7.1794871789999997</v>
      </c>
      <c r="AO411">
        <v>0</v>
      </c>
      <c r="AP411">
        <v>0</v>
      </c>
      <c r="AQ411">
        <v>0</v>
      </c>
      <c r="AR411">
        <v>0</v>
      </c>
      <c r="AS411">
        <v>0</v>
      </c>
      <c r="AT411">
        <v>0</v>
      </c>
      <c r="AU411">
        <v>0</v>
      </c>
      <c r="AV411">
        <v>0</v>
      </c>
      <c r="AW411">
        <v>0</v>
      </c>
      <c r="AX411">
        <v>0</v>
      </c>
      <c r="AY411">
        <v>0</v>
      </c>
      <c r="AZ411">
        <v>0</v>
      </c>
      <c r="BA411">
        <v>0</v>
      </c>
      <c r="BB411">
        <v>0</v>
      </c>
      <c r="BC411">
        <v>0</v>
      </c>
      <c r="BD411">
        <v>0.1</v>
      </c>
      <c r="BE411">
        <v>0</v>
      </c>
      <c r="BF411">
        <v>0</v>
      </c>
      <c r="BG411">
        <v>0</v>
      </c>
      <c r="BH411">
        <v>0</v>
      </c>
      <c r="BI411">
        <v>0</v>
      </c>
      <c r="BJ411">
        <v>0</v>
      </c>
      <c r="BK411">
        <v>0</v>
      </c>
      <c r="BL411">
        <v>0</v>
      </c>
      <c r="BM411">
        <v>0</v>
      </c>
      <c r="BN411">
        <v>0</v>
      </c>
      <c r="BO411">
        <v>0</v>
      </c>
      <c r="BP411">
        <v>0</v>
      </c>
      <c r="BQ411">
        <v>0</v>
      </c>
      <c r="BR411">
        <v>1.5599999999999999E-2</v>
      </c>
      <c r="BS411">
        <v>0</v>
      </c>
      <c r="BT411">
        <v>0</v>
      </c>
      <c r="BU411">
        <v>0</v>
      </c>
      <c r="BV411">
        <v>0</v>
      </c>
      <c r="BW411">
        <v>0</v>
      </c>
      <c r="BX411">
        <v>63.7</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1</v>
      </c>
      <c r="FS411">
        <v>0</v>
      </c>
      <c r="FT411">
        <v>0</v>
      </c>
      <c r="FU411">
        <v>0</v>
      </c>
      <c r="FV411">
        <v>0</v>
      </c>
      <c r="FW411">
        <v>0</v>
      </c>
      <c r="FX411">
        <v>0</v>
      </c>
      <c r="FY411">
        <v>3.5897435896999998</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0.26500000000000001</v>
      </c>
      <c r="GV411">
        <v>0</v>
      </c>
      <c r="GW411">
        <v>0</v>
      </c>
      <c r="GX411">
        <v>0</v>
      </c>
      <c r="GY411">
        <v>0</v>
      </c>
      <c r="GZ411">
        <v>0</v>
      </c>
      <c r="HA411">
        <v>0</v>
      </c>
      <c r="HB411">
        <v>0</v>
      </c>
      <c r="HC411">
        <v>0</v>
      </c>
      <c r="HD411">
        <v>0</v>
      </c>
      <c r="HE411">
        <v>0</v>
      </c>
      <c r="HF411">
        <v>0</v>
      </c>
      <c r="HG411">
        <v>0</v>
      </c>
      <c r="HH411">
        <v>0</v>
      </c>
      <c r="HI411">
        <v>1.5599999999999999E-2</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1</v>
      </c>
      <c r="LJ411">
        <v>1</v>
      </c>
      <c r="LK411">
        <v>0</v>
      </c>
      <c r="LL411">
        <v>0</v>
      </c>
      <c r="LM411">
        <v>1</v>
      </c>
      <c r="LN411">
        <v>0.95</v>
      </c>
      <c r="LO411">
        <v>0</v>
      </c>
      <c r="LP411">
        <v>1</v>
      </c>
      <c r="LQ411">
        <v>0.78</v>
      </c>
      <c r="LR411">
        <v>0</v>
      </c>
      <c r="LS411">
        <v>0</v>
      </c>
      <c r="LT411">
        <v>0</v>
      </c>
    </row>
    <row r="412" spans="1:332">
      <c r="A412" t="str">
        <v>CDM AMS II G</v>
      </c>
      <c r="B412" t="str">
        <v>AMS-II.G. Version 9</v>
      </c>
      <c r="C412">
        <v>10471</v>
      </c>
      <c r="D412" t="str">
        <v>PoA 10471-CPA24</v>
      </c>
      <c r="E412" t="str">
        <v>MP1</v>
      </c>
      <c r="F412" t="str">
        <v>domestic</v>
      </c>
      <c r="G412">
        <v>15314</v>
      </c>
      <c r="H412" t="str">
        <v>firewood</v>
      </c>
      <c r="I412">
        <v>15314</v>
      </c>
      <c r="J412">
        <v>3.2472434266327395E-3</v>
      </c>
      <c r="K412">
        <v>0</v>
      </c>
      <c r="L412" t="str">
        <v>cdm_imp_firewood</v>
      </c>
      <c r="M412">
        <v>1</v>
      </c>
      <c r="N412" t="str">
        <v>Asia</v>
      </c>
      <c r="O412" t="str">
        <v>Myanmar</v>
      </c>
      <c r="P412" t="str">
        <v xml:space="preserve">Region: Ayeyarwaddy, Yangon; Township: Hinthada, Thonekwa,
Khayan, Thanlyin,
Kyauktan, Tadar, Hlegu
and Taikgyi
</v>
      </c>
      <c r="Q412">
        <v>4.2</v>
      </c>
      <c r="R412">
        <v>0.61499999999999999</v>
      </c>
      <c r="S412">
        <v>0</v>
      </c>
      <c r="T412">
        <v>0.3</v>
      </c>
      <c r="U412">
        <v>18000</v>
      </c>
      <c r="V412">
        <v>0</v>
      </c>
      <c r="W412">
        <v>262</v>
      </c>
      <c r="X412">
        <v>0</v>
      </c>
      <c r="Y412">
        <v>4716000</v>
      </c>
      <c r="Z412">
        <v>1</v>
      </c>
      <c r="AA412">
        <v>0</v>
      </c>
      <c r="AB412">
        <v>0</v>
      </c>
      <c r="AC412">
        <v>0</v>
      </c>
      <c r="AD412">
        <v>0</v>
      </c>
      <c r="AE412">
        <v>0</v>
      </c>
      <c r="AF412">
        <v>0</v>
      </c>
      <c r="AG412">
        <v>0</v>
      </c>
      <c r="AH412">
        <v>0</v>
      </c>
      <c r="AI412">
        <v>0</v>
      </c>
      <c r="AJ412">
        <v>0</v>
      </c>
      <c r="AK412">
        <v>0</v>
      </c>
      <c r="AL412">
        <v>0</v>
      </c>
      <c r="AM412">
        <v>0</v>
      </c>
      <c r="AN412">
        <v>7.1794871789999997</v>
      </c>
      <c r="AO412">
        <v>0</v>
      </c>
      <c r="AP412">
        <v>0</v>
      </c>
      <c r="AQ412">
        <v>0</v>
      </c>
      <c r="AR412">
        <v>0</v>
      </c>
      <c r="AS412">
        <v>0</v>
      </c>
      <c r="AT412">
        <v>0</v>
      </c>
      <c r="AU412">
        <v>0</v>
      </c>
      <c r="AV412">
        <v>0</v>
      </c>
      <c r="AW412">
        <v>0</v>
      </c>
      <c r="AX412">
        <v>0</v>
      </c>
      <c r="AY412">
        <v>0</v>
      </c>
      <c r="AZ412">
        <v>0</v>
      </c>
      <c r="BA412">
        <v>0</v>
      </c>
      <c r="BB412">
        <v>0</v>
      </c>
      <c r="BC412">
        <v>0</v>
      </c>
      <c r="BD412">
        <v>0.1</v>
      </c>
      <c r="BE412">
        <v>0</v>
      </c>
      <c r="BF412">
        <v>0</v>
      </c>
      <c r="BG412">
        <v>0</v>
      </c>
      <c r="BH412">
        <v>0</v>
      </c>
      <c r="BI412">
        <v>0</v>
      </c>
      <c r="BJ412">
        <v>0</v>
      </c>
      <c r="BK412">
        <v>0</v>
      </c>
      <c r="BL412">
        <v>0</v>
      </c>
      <c r="BM412">
        <v>0</v>
      </c>
      <c r="BN412">
        <v>0</v>
      </c>
      <c r="BO412">
        <v>0</v>
      </c>
      <c r="BP412">
        <v>0</v>
      </c>
      <c r="BQ412">
        <v>0</v>
      </c>
      <c r="BR412">
        <v>1.5599999999999999E-2</v>
      </c>
      <c r="BS412">
        <v>0</v>
      </c>
      <c r="BT412">
        <v>0</v>
      </c>
      <c r="BU412">
        <v>0</v>
      </c>
      <c r="BV412">
        <v>0</v>
      </c>
      <c r="BW412">
        <v>0</v>
      </c>
      <c r="BX412">
        <v>63.7</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1</v>
      </c>
      <c r="FS412">
        <v>0</v>
      </c>
      <c r="FT412">
        <v>0</v>
      </c>
      <c r="FU412">
        <v>0</v>
      </c>
      <c r="FV412">
        <v>0</v>
      </c>
      <c r="FW412">
        <v>0</v>
      </c>
      <c r="FX412">
        <v>0</v>
      </c>
      <c r="FY412">
        <v>3.5897435896999998</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0.251</v>
      </c>
      <c r="GV412">
        <v>0</v>
      </c>
      <c r="GW412">
        <v>0</v>
      </c>
      <c r="GX412">
        <v>0</v>
      </c>
      <c r="GY412">
        <v>0</v>
      </c>
      <c r="GZ412">
        <v>0</v>
      </c>
      <c r="HA412">
        <v>0</v>
      </c>
      <c r="HB412">
        <v>0</v>
      </c>
      <c r="HC412">
        <v>0</v>
      </c>
      <c r="HD412">
        <v>0</v>
      </c>
      <c r="HE412">
        <v>0</v>
      </c>
      <c r="HF412">
        <v>0</v>
      </c>
      <c r="HG412">
        <v>0</v>
      </c>
      <c r="HH412">
        <v>0</v>
      </c>
      <c r="HI412">
        <v>1.5599999999999999E-2</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1</v>
      </c>
      <c r="LJ412">
        <v>1</v>
      </c>
      <c r="LK412">
        <v>0</v>
      </c>
      <c r="LL412">
        <v>0</v>
      </c>
      <c r="LM412">
        <v>1</v>
      </c>
      <c r="LN412">
        <v>0.95</v>
      </c>
      <c r="LO412">
        <v>0</v>
      </c>
      <c r="LP412">
        <v>1</v>
      </c>
      <c r="LQ412">
        <v>0.78</v>
      </c>
      <c r="LR412">
        <v>0</v>
      </c>
      <c r="LS412">
        <v>0</v>
      </c>
      <c r="LT412">
        <v>0</v>
      </c>
    </row>
    <row r="413" spans="1:332">
      <c r="A413" t="str">
        <v>CDM AMS II G</v>
      </c>
      <c r="B413" t="str">
        <v>AMS-II.G. Version 9</v>
      </c>
      <c r="C413">
        <v>10471</v>
      </c>
      <c r="D413" t="str">
        <v>PoA 10471-CPA25</v>
      </c>
      <c r="E413" t="str">
        <v>MP1</v>
      </c>
      <c r="F413" t="str">
        <v>domestic</v>
      </c>
      <c r="G413">
        <v>15314</v>
      </c>
      <c r="H413" t="str">
        <v>firewood</v>
      </c>
      <c r="I413">
        <v>15314</v>
      </c>
      <c r="J413">
        <v>3.2472434266327395E-3</v>
      </c>
      <c r="K413">
        <v>0</v>
      </c>
      <c r="L413" t="str">
        <v>cdm_imp_firewood</v>
      </c>
      <c r="M413">
        <v>1</v>
      </c>
      <c r="N413" t="str">
        <v>Asia</v>
      </c>
      <c r="O413" t="str">
        <v>Myanmar</v>
      </c>
      <c r="P413" t="str">
        <v xml:space="preserve">Region: Yangon; Township: Twantay, Kawhmu and
Kungyangon
</v>
      </c>
      <c r="Q413">
        <v>4.2</v>
      </c>
      <c r="R413">
        <v>0.61499999999999999</v>
      </c>
      <c r="S413">
        <v>0</v>
      </c>
      <c r="T413">
        <v>0.3</v>
      </c>
      <c r="U413">
        <v>18000</v>
      </c>
      <c r="V413">
        <v>0</v>
      </c>
      <c r="W413">
        <v>262</v>
      </c>
      <c r="X413">
        <v>0</v>
      </c>
      <c r="Y413">
        <v>4716000</v>
      </c>
      <c r="Z413">
        <v>1</v>
      </c>
      <c r="AA413">
        <v>0</v>
      </c>
      <c r="AB413">
        <v>0</v>
      </c>
      <c r="AC413">
        <v>0</v>
      </c>
      <c r="AD413">
        <v>0</v>
      </c>
      <c r="AE413">
        <v>0</v>
      </c>
      <c r="AF413">
        <v>0</v>
      </c>
      <c r="AG413">
        <v>0</v>
      </c>
      <c r="AH413">
        <v>0</v>
      </c>
      <c r="AI413">
        <v>0</v>
      </c>
      <c r="AJ413">
        <v>0</v>
      </c>
      <c r="AK413">
        <v>0</v>
      </c>
      <c r="AL413">
        <v>0</v>
      </c>
      <c r="AM413">
        <v>0</v>
      </c>
      <c r="AN413">
        <v>7.1794871789999997</v>
      </c>
      <c r="AO413">
        <v>0</v>
      </c>
      <c r="AP413">
        <v>0</v>
      </c>
      <c r="AQ413">
        <v>0</v>
      </c>
      <c r="AR413">
        <v>0</v>
      </c>
      <c r="AS413">
        <v>0</v>
      </c>
      <c r="AT413">
        <v>0</v>
      </c>
      <c r="AU413">
        <v>0</v>
      </c>
      <c r="AV413">
        <v>0</v>
      </c>
      <c r="AW413">
        <v>0</v>
      </c>
      <c r="AX413">
        <v>0</v>
      </c>
      <c r="AY413">
        <v>0</v>
      </c>
      <c r="AZ413">
        <v>0</v>
      </c>
      <c r="BA413">
        <v>0</v>
      </c>
      <c r="BB413">
        <v>0</v>
      </c>
      <c r="BC413">
        <v>0</v>
      </c>
      <c r="BD413">
        <v>0.1</v>
      </c>
      <c r="BE413">
        <v>0</v>
      </c>
      <c r="BF413">
        <v>0</v>
      </c>
      <c r="BG413">
        <v>0</v>
      </c>
      <c r="BH413">
        <v>0</v>
      </c>
      <c r="BI413">
        <v>0</v>
      </c>
      <c r="BJ413">
        <v>0</v>
      </c>
      <c r="BK413">
        <v>0</v>
      </c>
      <c r="BL413">
        <v>0</v>
      </c>
      <c r="BM413">
        <v>0</v>
      </c>
      <c r="BN413">
        <v>0</v>
      </c>
      <c r="BO413">
        <v>0</v>
      </c>
      <c r="BP413">
        <v>0</v>
      </c>
      <c r="BQ413">
        <v>0</v>
      </c>
      <c r="BR413">
        <v>1.5599999999999999E-2</v>
      </c>
      <c r="BS413">
        <v>0</v>
      </c>
      <c r="BT413">
        <v>0</v>
      </c>
      <c r="BU413">
        <v>0</v>
      </c>
      <c r="BV413">
        <v>0</v>
      </c>
      <c r="BW413">
        <v>0</v>
      </c>
      <c r="BX413">
        <v>63.7</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1</v>
      </c>
      <c r="FS413">
        <v>0</v>
      </c>
      <c r="FT413">
        <v>0</v>
      </c>
      <c r="FU413">
        <v>0</v>
      </c>
      <c r="FV413">
        <v>0</v>
      </c>
      <c r="FW413">
        <v>0</v>
      </c>
      <c r="FX413">
        <v>0</v>
      </c>
      <c r="FY413">
        <v>3.5897435896999998</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0.251</v>
      </c>
      <c r="GV413">
        <v>0</v>
      </c>
      <c r="GW413">
        <v>0</v>
      </c>
      <c r="GX413">
        <v>0</v>
      </c>
      <c r="GY413">
        <v>0</v>
      </c>
      <c r="GZ413">
        <v>0</v>
      </c>
      <c r="HA413">
        <v>0</v>
      </c>
      <c r="HB413">
        <v>0</v>
      </c>
      <c r="HC413">
        <v>0</v>
      </c>
      <c r="HD413">
        <v>0</v>
      </c>
      <c r="HE413">
        <v>0</v>
      </c>
      <c r="HF413">
        <v>0</v>
      </c>
      <c r="HG413">
        <v>0</v>
      </c>
      <c r="HH413">
        <v>0</v>
      </c>
      <c r="HI413">
        <v>1.5599999999999999E-2</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1</v>
      </c>
      <c r="LJ413">
        <v>1</v>
      </c>
      <c r="LK413">
        <v>0</v>
      </c>
      <c r="LL413">
        <v>0</v>
      </c>
      <c r="LM413">
        <v>1</v>
      </c>
      <c r="LN413">
        <v>0.95</v>
      </c>
      <c r="LO413">
        <v>0</v>
      </c>
      <c r="LP413">
        <v>1</v>
      </c>
      <c r="LQ413">
        <v>0.78</v>
      </c>
      <c r="LR413">
        <v>0</v>
      </c>
      <c r="LS413">
        <v>0</v>
      </c>
      <c r="LT413">
        <v>0</v>
      </c>
    </row>
    <row r="414" spans="1:332">
      <c r="A414" t="str">
        <v>CDM AMS II G</v>
      </c>
      <c r="B414" t="str">
        <v>AMS-II.G. Version 9</v>
      </c>
      <c r="C414">
        <v>10471</v>
      </c>
      <c r="D414" t="str">
        <v>PoA 10471-CPA26</v>
      </c>
      <c r="E414" t="str">
        <v>MP1</v>
      </c>
      <c r="F414" t="str">
        <v>domestic</v>
      </c>
      <c r="G414">
        <v>15314</v>
      </c>
      <c r="H414" t="str">
        <v>firewood</v>
      </c>
      <c r="I414">
        <v>15314</v>
      </c>
      <c r="J414">
        <v>3.2472434266327395E-3</v>
      </c>
      <c r="K414">
        <v>0</v>
      </c>
      <c r="L414" t="str">
        <v>cdm_imp_firewood</v>
      </c>
      <c r="M414">
        <v>1</v>
      </c>
      <c r="N414" t="str">
        <v>Asia</v>
      </c>
      <c r="O414" t="str">
        <v>Myanmar</v>
      </c>
      <c r="P414" t="str">
        <v>Region: Yangon, Bago, Township: Taik kyi, Htantapin and
Bago</v>
      </c>
      <c r="Q414">
        <v>4.2</v>
      </c>
      <c r="R414">
        <v>0.61499999999999999</v>
      </c>
      <c r="S414">
        <v>0</v>
      </c>
      <c r="T414">
        <v>0.3</v>
      </c>
      <c r="U414">
        <v>18000</v>
      </c>
      <c r="V414">
        <v>0</v>
      </c>
      <c r="W414">
        <v>262</v>
      </c>
      <c r="X414">
        <v>0</v>
      </c>
      <c r="Y414">
        <v>4716000</v>
      </c>
      <c r="Z414">
        <v>1</v>
      </c>
      <c r="AA414">
        <v>0</v>
      </c>
      <c r="AB414">
        <v>0</v>
      </c>
      <c r="AC414">
        <v>0</v>
      </c>
      <c r="AD414">
        <v>0</v>
      </c>
      <c r="AE414">
        <v>0</v>
      </c>
      <c r="AF414">
        <v>0</v>
      </c>
      <c r="AG414">
        <v>0</v>
      </c>
      <c r="AH414">
        <v>0</v>
      </c>
      <c r="AI414">
        <v>0</v>
      </c>
      <c r="AJ414">
        <v>0</v>
      </c>
      <c r="AK414">
        <v>0</v>
      </c>
      <c r="AL414">
        <v>0</v>
      </c>
      <c r="AM414">
        <v>0</v>
      </c>
      <c r="AN414">
        <v>7.1794871789999997</v>
      </c>
      <c r="AO414">
        <v>0</v>
      </c>
      <c r="AP414">
        <v>0</v>
      </c>
      <c r="AQ414">
        <v>0</v>
      </c>
      <c r="AR414">
        <v>0</v>
      </c>
      <c r="AS414">
        <v>0</v>
      </c>
      <c r="AT414">
        <v>0</v>
      </c>
      <c r="AU414">
        <v>0</v>
      </c>
      <c r="AV414">
        <v>0</v>
      </c>
      <c r="AW414">
        <v>0</v>
      </c>
      <c r="AX414">
        <v>0</v>
      </c>
      <c r="AY414">
        <v>0</v>
      </c>
      <c r="AZ414">
        <v>0</v>
      </c>
      <c r="BA414">
        <v>0</v>
      </c>
      <c r="BB414">
        <v>0</v>
      </c>
      <c r="BC414">
        <v>0</v>
      </c>
      <c r="BD414">
        <v>0.1</v>
      </c>
      <c r="BE414">
        <v>0</v>
      </c>
      <c r="BF414">
        <v>0</v>
      </c>
      <c r="BG414">
        <v>0</v>
      </c>
      <c r="BH414">
        <v>0</v>
      </c>
      <c r="BI414">
        <v>0</v>
      </c>
      <c r="BJ414">
        <v>0</v>
      </c>
      <c r="BK414">
        <v>0</v>
      </c>
      <c r="BL414">
        <v>0</v>
      </c>
      <c r="BM414">
        <v>0</v>
      </c>
      <c r="BN414">
        <v>0</v>
      </c>
      <c r="BO414">
        <v>0</v>
      </c>
      <c r="BP414">
        <v>0</v>
      </c>
      <c r="BQ414">
        <v>0</v>
      </c>
      <c r="BR414">
        <v>1.5599999999999999E-2</v>
      </c>
      <c r="BS414">
        <v>0</v>
      </c>
      <c r="BT414">
        <v>0</v>
      </c>
      <c r="BU414">
        <v>0</v>
      </c>
      <c r="BV414">
        <v>0</v>
      </c>
      <c r="BW414">
        <v>0</v>
      </c>
      <c r="BX414">
        <v>63.7</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1</v>
      </c>
      <c r="FS414">
        <v>0</v>
      </c>
      <c r="FT414">
        <v>0</v>
      </c>
      <c r="FU414">
        <v>0</v>
      </c>
      <c r="FV414">
        <v>0</v>
      </c>
      <c r="FW414">
        <v>0</v>
      </c>
      <c r="FX414">
        <v>0</v>
      </c>
      <c r="FY414">
        <v>3.5897435896999998</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0.251</v>
      </c>
      <c r="GV414">
        <v>0</v>
      </c>
      <c r="GW414">
        <v>0</v>
      </c>
      <c r="GX414">
        <v>0</v>
      </c>
      <c r="GY414">
        <v>0</v>
      </c>
      <c r="GZ414">
        <v>0</v>
      </c>
      <c r="HA414">
        <v>0</v>
      </c>
      <c r="HB414">
        <v>0</v>
      </c>
      <c r="HC414">
        <v>0</v>
      </c>
      <c r="HD414">
        <v>0</v>
      </c>
      <c r="HE414">
        <v>0</v>
      </c>
      <c r="HF414">
        <v>0</v>
      </c>
      <c r="HG414">
        <v>0</v>
      </c>
      <c r="HH414">
        <v>0</v>
      </c>
      <c r="HI414">
        <v>1.5599999999999999E-2</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1</v>
      </c>
      <c r="LJ414">
        <v>1</v>
      </c>
      <c r="LK414">
        <v>0</v>
      </c>
      <c r="LL414">
        <v>0</v>
      </c>
      <c r="LM414">
        <v>1</v>
      </c>
      <c r="LN414">
        <v>0.95</v>
      </c>
      <c r="LO414">
        <v>0</v>
      </c>
      <c r="LP414">
        <v>1</v>
      </c>
      <c r="LQ414">
        <v>0.78</v>
      </c>
      <c r="LR414">
        <v>0</v>
      </c>
      <c r="LS414">
        <v>0</v>
      </c>
      <c r="LT414">
        <v>0</v>
      </c>
    </row>
    <row r="415" spans="1:332">
      <c r="A415" t="str">
        <v>CDM AMS II G</v>
      </c>
      <c r="B415" t="str">
        <v>AMS-II.G. Version 9</v>
      </c>
      <c r="C415">
        <v>10471</v>
      </c>
      <c r="D415" t="str">
        <v>PoA 10471-CPA27</v>
      </c>
      <c r="E415" t="str">
        <v>MP1</v>
      </c>
      <c r="F415" t="str">
        <v>domestic</v>
      </c>
      <c r="G415">
        <v>15314</v>
      </c>
      <c r="H415" t="str">
        <v>firewood</v>
      </c>
      <c r="I415">
        <v>15314</v>
      </c>
      <c r="J415">
        <v>3.2472434266327395E-3</v>
      </c>
      <c r="K415">
        <v>0</v>
      </c>
      <c r="L415" t="str">
        <v>cdm_imp_firewood</v>
      </c>
      <c r="M415">
        <v>1</v>
      </c>
      <c r="N415" t="str">
        <v>Asia</v>
      </c>
      <c r="O415" t="str">
        <v>Myanmar</v>
      </c>
      <c r="P415" t="str">
        <v>Region: Bago; Township: Bago, Thatnatpin and
Kawa</v>
      </c>
      <c r="Q415">
        <v>4.2</v>
      </c>
      <c r="R415">
        <v>0.61499999999999999</v>
      </c>
      <c r="S415">
        <v>0</v>
      </c>
      <c r="T415">
        <v>0.3</v>
      </c>
      <c r="U415">
        <v>18000</v>
      </c>
      <c r="V415">
        <v>0</v>
      </c>
      <c r="W415">
        <v>262</v>
      </c>
      <c r="X415">
        <v>0</v>
      </c>
      <c r="Y415">
        <v>4716000</v>
      </c>
      <c r="Z415">
        <v>1</v>
      </c>
      <c r="AA415">
        <v>0</v>
      </c>
      <c r="AB415">
        <v>0</v>
      </c>
      <c r="AC415">
        <v>0</v>
      </c>
      <c r="AD415">
        <v>0</v>
      </c>
      <c r="AE415">
        <v>0</v>
      </c>
      <c r="AF415">
        <v>0</v>
      </c>
      <c r="AG415">
        <v>0</v>
      </c>
      <c r="AH415">
        <v>0</v>
      </c>
      <c r="AI415">
        <v>0</v>
      </c>
      <c r="AJ415">
        <v>0</v>
      </c>
      <c r="AK415">
        <v>0</v>
      </c>
      <c r="AL415">
        <v>0</v>
      </c>
      <c r="AM415">
        <v>0</v>
      </c>
      <c r="AN415">
        <v>7.1794871789999997</v>
      </c>
      <c r="AO415">
        <v>0</v>
      </c>
      <c r="AP415">
        <v>0</v>
      </c>
      <c r="AQ415">
        <v>0</v>
      </c>
      <c r="AR415">
        <v>0</v>
      </c>
      <c r="AS415">
        <v>0</v>
      </c>
      <c r="AT415">
        <v>0</v>
      </c>
      <c r="AU415">
        <v>0</v>
      </c>
      <c r="AV415">
        <v>0</v>
      </c>
      <c r="AW415">
        <v>0</v>
      </c>
      <c r="AX415">
        <v>0</v>
      </c>
      <c r="AY415">
        <v>0</v>
      </c>
      <c r="AZ415">
        <v>0</v>
      </c>
      <c r="BA415">
        <v>0</v>
      </c>
      <c r="BB415">
        <v>0</v>
      </c>
      <c r="BC415">
        <v>0</v>
      </c>
      <c r="BD415">
        <v>0.1</v>
      </c>
      <c r="BE415">
        <v>0</v>
      </c>
      <c r="BF415">
        <v>0</v>
      </c>
      <c r="BG415">
        <v>0</v>
      </c>
      <c r="BH415">
        <v>0</v>
      </c>
      <c r="BI415">
        <v>0</v>
      </c>
      <c r="BJ415">
        <v>0</v>
      </c>
      <c r="BK415">
        <v>0</v>
      </c>
      <c r="BL415">
        <v>0</v>
      </c>
      <c r="BM415">
        <v>0</v>
      </c>
      <c r="BN415">
        <v>0</v>
      </c>
      <c r="BO415">
        <v>0</v>
      </c>
      <c r="BP415">
        <v>0</v>
      </c>
      <c r="BQ415">
        <v>0</v>
      </c>
      <c r="BR415">
        <v>1.5599999999999999E-2</v>
      </c>
      <c r="BS415">
        <v>0</v>
      </c>
      <c r="BT415">
        <v>0</v>
      </c>
      <c r="BU415">
        <v>0</v>
      </c>
      <c r="BV415">
        <v>0</v>
      </c>
      <c r="BW415">
        <v>0</v>
      </c>
      <c r="BX415">
        <v>63.7</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1</v>
      </c>
      <c r="FS415">
        <v>0</v>
      </c>
      <c r="FT415">
        <v>0</v>
      </c>
      <c r="FU415">
        <v>0</v>
      </c>
      <c r="FV415">
        <v>0</v>
      </c>
      <c r="FW415">
        <v>0</v>
      </c>
      <c r="FX415">
        <v>0</v>
      </c>
      <c r="FY415">
        <v>3.5897435896999998</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0.251</v>
      </c>
      <c r="GV415">
        <v>0</v>
      </c>
      <c r="GW415">
        <v>0</v>
      </c>
      <c r="GX415">
        <v>0</v>
      </c>
      <c r="GY415">
        <v>0</v>
      </c>
      <c r="GZ415">
        <v>0</v>
      </c>
      <c r="HA415">
        <v>0</v>
      </c>
      <c r="HB415">
        <v>0</v>
      </c>
      <c r="HC415">
        <v>0</v>
      </c>
      <c r="HD415">
        <v>0</v>
      </c>
      <c r="HE415">
        <v>0</v>
      </c>
      <c r="HF415">
        <v>0</v>
      </c>
      <c r="HG415">
        <v>0</v>
      </c>
      <c r="HH415">
        <v>0</v>
      </c>
      <c r="HI415">
        <v>1.5599999999999999E-2</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1</v>
      </c>
      <c r="LJ415">
        <v>1</v>
      </c>
      <c r="LK415">
        <v>0</v>
      </c>
      <c r="LL415">
        <v>0</v>
      </c>
      <c r="LM415">
        <v>1</v>
      </c>
      <c r="LN415">
        <v>0.95</v>
      </c>
      <c r="LO415">
        <v>0</v>
      </c>
      <c r="LP415">
        <v>1</v>
      </c>
      <c r="LQ415">
        <v>0.78</v>
      </c>
      <c r="LR415">
        <v>0</v>
      </c>
      <c r="LS415">
        <v>0</v>
      </c>
      <c r="LT415">
        <v>0</v>
      </c>
    </row>
    <row r="416" spans="1:332">
      <c r="A416" t="str">
        <v>CDM AMS II G</v>
      </c>
      <c r="B416" t="str">
        <v>AMS-II.G. Version 9</v>
      </c>
      <c r="C416">
        <v>10471</v>
      </c>
      <c r="D416" t="str">
        <v>PoA 10471-CPA28</v>
      </c>
      <c r="E416" t="str">
        <v>MP1</v>
      </c>
      <c r="F416" t="str">
        <v>domestic</v>
      </c>
      <c r="G416">
        <v>15314</v>
      </c>
      <c r="H416" t="str">
        <v>firewood</v>
      </c>
      <c r="I416">
        <v>15314</v>
      </c>
      <c r="J416">
        <v>3.2472434266327395E-3</v>
      </c>
      <c r="K416">
        <v>0</v>
      </c>
      <c r="L416" t="str">
        <v>cdm_imp_firewood</v>
      </c>
      <c r="M416">
        <v>1</v>
      </c>
      <c r="N416" t="str">
        <v>Asia</v>
      </c>
      <c r="O416" t="str">
        <v>Myanmar</v>
      </c>
      <c r="P416" t="str">
        <v>Region: Bago; Township: Kawa and Waw</v>
      </c>
      <c r="Q416">
        <v>4.2</v>
      </c>
      <c r="R416">
        <v>0.61499999999999999</v>
      </c>
      <c r="S416">
        <v>0</v>
      </c>
      <c r="T416">
        <v>0.3</v>
      </c>
      <c r="U416">
        <v>18000</v>
      </c>
      <c r="V416">
        <v>0</v>
      </c>
      <c r="W416">
        <v>262</v>
      </c>
      <c r="X416">
        <v>0</v>
      </c>
      <c r="Y416">
        <v>4716000</v>
      </c>
      <c r="Z416">
        <v>1</v>
      </c>
      <c r="AA416">
        <v>0</v>
      </c>
      <c r="AB416">
        <v>0</v>
      </c>
      <c r="AC416">
        <v>0</v>
      </c>
      <c r="AD416">
        <v>0</v>
      </c>
      <c r="AE416">
        <v>0</v>
      </c>
      <c r="AF416">
        <v>0</v>
      </c>
      <c r="AG416">
        <v>0</v>
      </c>
      <c r="AH416">
        <v>0</v>
      </c>
      <c r="AI416">
        <v>0</v>
      </c>
      <c r="AJ416">
        <v>0</v>
      </c>
      <c r="AK416">
        <v>0</v>
      </c>
      <c r="AL416">
        <v>0</v>
      </c>
      <c r="AM416">
        <v>0</v>
      </c>
      <c r="AN416">
        <v>7.1794871789999997</v>
      </c>
      <c r="AO416">
        <v>0</v>
      </c>
      <c r="AP416">
        <v>0</v>
      </c>
      <c r="AQ416">
        <v>0</v>
      </c>
      <c r="AR416">
        <v>0</v>
      </c>
      <c r="AS416">
        <v>0</v>
      </c>
      <c r="AT416">
        <v>0</v>
      </c>
      <c r="AU416">
        <v>0</v>
      </c>
      <c r="AV416">
        <v>0</v>
      </c>
      <c r="AW416">
        <v>0</v>
      </c>
      <c r="AX416">
        <v>0</v>
      </c>
      <c r="AY416">
        <v>0</v>
      </c>
      <c r="AZ416">
        <v>0</v>
      </c>
      <c r="BA416">
        <v>0</v>
      </c>
      <c r="BB416">
        <v>0</v>
      </c>
      <c r="BC416">
        <v>0</v>
      </c>
      <c r="BD416">
        <v>0.1</v>
      </c>
      <c r="BE416">
        <v>0</v>
      </c>
      <c r="BF416">
        <v>0</v>
      </c>
      <c r="BG416">
        <v>0</v>
      </c>
      <c r="BH416">
        <v>0</v>
      </c>
      <c r="BI416">
        <v>0</v>
      </c>
      <c r="BJ416">
        <v>0</v>
      </c>
      <c r="BK416">
        <v>0</v>
      </c>
      <c r="BL416">
        <v>0</v>
      </c>
      <c r="BM416">
        <v>0</v>
      </c>
      <c r="BN416">
        <v>0</v>
      </c>
      <c r="BO416">
        <v>0</v>
      </c>
      <c r="BP416">
        <v>0</v>
      </c>
      <c r="BQ416">
        <v>0</v>
      </c>
      <c r="BR416">
        <v>1.5599999999999999E-2</v>
      </c>
      <c r="BS416">
        <v>0</v>
      </c>
      <c r="BT416">
        <v>0</v>
      </c>
      <c r="BU416">
        <v>0</v>
      </c>
      <c r="BV416">
        <v>0</v>
      </c>
      <c r="BW416">
        <v>0</v>
      </c>
      <c r="BX416">
        <v>63.7</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1</v>
      </c>
      <c r="FS416">
        <v>0</v>
      </c>
      <c r="FT416">
        <v>0</v>
      </c>
      <c r="FU416">
        <v>0</v>
      </c>
      <c r="FV416">
        <v>0</v>
      </c>
      <c r="FW416">
        <v>0</v>
      </c>
      <c r="FX416">
        <v>0</v>
      </c>
      <c r="FY416">
        <v>3.5897435896999998</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0.251</v>
      </c>
      <c r="GV416">
        <v>0</v>
      </c>
      <c r="GW416">
        <v>0</v>
      </c>
      <c r="GX416">
        <v>0</v>
      </c>
      <c r="GY416">
        <v>0</v>
      </c>
      <c r="GZ416">
        <v>0</v>
      </c>
      <c r="HA416">
        <v>0</v>
      </c>
      <c r="HB416">
        <v>0</v>
      </c>
      <c r="HC416">
        <v>0</v>
      </c>
      <c r="HD416">
        <v>0</v>
      </c>
      <c r="HE416">
        <v>0</v>
      </c>
      <c r="HF416">
        <v>0</v>
      </c>
      <c r="HG416">
        <v>0</v>
      </c>
      <c r="HH416">
        <v>0</v>
      </c>
      <c r="HI416">
        <v>1.5599999999999999E-2</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1</v>
      </c>
      <c r="LJ416">
        <v>1</v>
      </c>
      <c r="LK416">
        <v>0</v>
      </c>
      <c r="LL416">
        <v>0</v>
      </c>
      <c r="LM416">
        <v>1</v>
      </c>
      <c r="LN416">
        <v>0.95</v>
      </c>
      <c r="LO416">
        <v>0</v>
      </c>
      <c r="LP416">
        <v>1</v>
      </c>
      <c r="LQ416">
        <v>0.78</v>
      </c>
      <c r="LR416">
        <v>0</v>
      </c>
      <c r="LS416">
        <v>0</v>
      </c>
      <c r="LT416">
        <v>0</v>
      </c>
    </row>
    <row r="417" spans="1:332">
      <c r="A417" t="str">
        <v>CDM AMS II G</v>
      </c>
      <c r="B417" t="str">
        <v>AMS-II.G. Version 9</v>
      </c>
      <c r="C417">
        <v>10471</v>
      </c>
      <c r="D417" t="str">
        <v>PoA 10471-CPA29</v>
      </c>
      <c r="E417" t="str">
        <v>MP1</v>
      </c>
      <c r="F417" t="str">
        <v>domestic</v>
      </c>
      <c r="G417">
        <v>15314</v>
      </c>
      <c r="H417" t="str">
        <v>firewood</v>
      </c>
      <c r="I417">
        <v>15314</v>
      </c>
      <c r="J417">
        <v>3.2472434266327395E-3</v>
      </c>
      <c r="K417">
        <v>0</v>
      </c>
      <c r="L417" t="str">
        <v>cdm_imp_firewood</v>
      </c>
      <c r="M417">
        <v>1</v>
      </c>
      <c r="N417" t="str">
        <v>Asia</v>
      </c>
      <c r="O417" t="str">
        <v>Myanmar</v>
      </c>
      <c r="P417" t="str">
        <v xml:space="preserve">Region: Bago; T-ship: Waw, Dike-U,
Nyaunglaypin and
Shwekyin
</v>
      </c>
      <c r="Q417">
        <v>4.2</v>
      </c>
      <c r="R417">
        <v>0.61499999999999999</v>
      </c>
      <c r="S417">
        <v>0</v>
      </c>
      <c r="T417">
        <v>0.3</v>
      </c>
      <c r="U417">
        <v>18000</v>
      </c>
      <c r="V417">
        <v>0</v>
      </c>
      <c r="W417">
        <v>262</v>
      </c>
      <c r="X417">
        <v>0</v>
      </c>
      <c r="Y417">
        <v>4716000</v>
      </c>
      <c r="Z417">
        <v>1</v>
      </c>
      <c r="AA417">
        <v>0</v>
      </c>
      <c r="AB417">
        <v>0</v>
      </c>
      <c r="AC417">
        <v>0</v>
      </c>
      <c r="AD417">
        <v>0</v>
      </c>
      <c r="AE417">
        <v>0</v>
      </c>
      <c r="AF417">
        <v>0</v>
      </c>
      <c r="AG417">
        <v>0</v>
      </c>
      <c r="AH417">
        <v>0</v>
      </c>
      <c r="AI417">
        <v>0</v>
      </c>
      <c r="AJ417">
        <v>0</v>
      </c>
      <c r="AK417">
        <v>0</v>
      </c>
      <c r="AL417">
        <v>0</v>
      </c>
      <c r="AM417">
        <v>0</v>
      </c>
      <c r="AN417">
        <v>7.1794871789999997</v>
      </c>
      <c r="AO417">
        <v>0</v>
      </c>
      <c r="AP417">
        <v>0</v>
      </c>
      <c r="AQ417">
        <v>0</v>
      </c>
      <c r="AR417">
        <v>0</v>
      </c>
      <c r="AS417">
        <v>0</v>
      </c>
      <c r="AT417">
        <v>0</v>
      </c>
      <c r="AU417">
        <v>0</v>
      </c>
      <c r="AV417">
        <v>0</v>
      </c>
      <c r="AW417">
        <v>0</v>
      </c>
      <c r="AX417">
        <v>0</v>
      </c>
      <c r="AY417">
        <v>0</v>
      </c>
      <c r="AZ417">
        <v>0</v>
      </c>
      <c r="BA417">
        <v>0</v>
      </c>
      <c r="BB417">
        <v>0</v>
      </c>
      <c r="BC417">
        <v>0</v>
      </c>
      <c r="BD417">
        <v>0.1</v>
      </c>
      <c r="BE417">
        <v>0</v>
      </c>
      <c r="BF417">
        <v>0</v>
      </c>
      <c r="BG417">
        <v>0</v>
      </c>
      <c r="BH417">
        <v>0</v>
      </c>
      <c r="BI417">
        <v>0</v>
      </c>
      <c r="BJ417">
        <v>0</v>
      </c>
      <c r="BK417">
        <v>0</v>
      </c>
      <c r="BL417">
        <v>0</v>
      </c>
      <c r="BM417">
        <v>0</v>
      </c>
      <c r="BN417">
        <v>0</v>
      </c>
      <c r="BO417">
        <v>0</v>
      </c>
      <c r="BP417">
        <v>0</v>
      </c>
      <c r="BQ417">
        <v>0</v>
      </c>
      <c r="BR417">
        <v>1.5599999999999999E-2</v>
      </c>
      <c r="BS417">
        <v>0</v>
      </c>
      <c r="BT417">
        <v>0</v>
      </c>
      <c r="BU417">
        <v>0</v>
      </c>
      <c r="BV417">
        <v>0</v>
      </c>
      <c r="BW417">
        <v>0</v>
      </c>
      <c r="BX417">
        <v>63.7</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1</v>
      </c>
      <c r="FS417">
        <v>0</v>
      </c>
      <c r="FT417">
        <v>0</v>
      </c>
      <c r="FU417">
        <v>0</v>
      </c>
      <c r="FV417">
        <v>0</v>
      </c>
      <c r="FW417">
        <v>0</v>
      </c>
      <c r="FX417">
        <v>0</v>
      </c>
      <c r="FY417">
        <v>3.5897435896999998</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0.251</v>
      </c>
      <c r="GV417">
        <v>0</v>
      </c>
      <c r="GW417">
        <v>0</v>
      </c>
      <c r="GX417">
        <v>0</v>
      </c>
      <c r="GY417">
        <v>0</v>
      </c>
      <c r="GZ417">
        <v>0</v>
      </c>
      <c r="HA417">
        <v>0</v>
      </c>
      <c r="HB417">
        <v>0</v>
      </c>
      <c r="HC417">
        <v>0</v>
      </c>
      <c r="HD417">
        <v>0</v>
      </c>
      <c r="HE417">
        <v>0</v>
      </c>
      <c r="HF417">
        <v>0</v>
      </c>
      <c r="HG417">
        <v>0</v>
      </c>
      <c r="HH417">
        <v>0</v>
      </c>
      <c r="HI417">
        <v>1.5599999999999999E-2</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0</v>
      </c>
      <c r="LM417">
        <v>1</v>
      </c>
      <c r="LN417">
        <v>0.95</v>
      </c>
      <c r="LO417">
        <v>0</v>
      </c>
      <c r="LP417">
        <v>1</v>
      </c>
      <c r="LQ417">
        <v>0.78</v>
      </c>
      <c r="LR417">
        <v>0</v>
      </c>
      <c r="LS417">
        <v>0</v>
      </c>
      <c r="LT417">
        <v>0</v>
      </c>
    </row>
    <row r="418" spans="1:332">
      <c r="A418" t="str">
        <v>CDM AMS II G</v>
      </c>
      <c r="B418" t="str">
        <v>AMS-II.G. Version 9</v>
      </c>
      <c r="C418">
        <v>10471</v>
      </c>
      <c r="D418" t="str">
        <v>PoA 10471-CPA30</v>
      </c>
      <c r="E418" t="str">
        <v>MP1</v>
      </c>
      <c r="F418" t="str">
        <v>domestic</v>
      </c>
      <c r="G418">
        <v>15314</v>
      </c>
      <c r="H418" t="str">
        <v>firewood</v>
      </c>
      <c r="I418">
        <v>15314</v>
      </c>
      <c r="J418">
        <v>3.2472434266327395E-3</v>
      </c>
      <c r="K418">
        <v>0</v>
      </c>
      <c r="L418" t="str">
        <v>cdm_imp_firewood</v>
      </c>
      <c r="M418">
        <v>1</v>
      </c>
      <c r="N418" t="str">
        <v>Asia</v>
      </c>
      <c r="O418" t="str">
        <v>Myanmar</v>
      </c>
      <c r="P418" t="str">
        <v xml:space="preserve">Region: Bago; T-ship: Shwegyin, kyauktaga and
Taungoo
</v>
      </c>
      <c r="Q418">
        <v>4.2</v>
      </c>
      <c r="R418">
        <v>0.61499999999999999</v>
      </c>
      <c r="S418">
        <v>0</v>
      </c>
      <c r="T418">
        <v>0.3</v>
      </c>
      <c r="U418">
        <v>18000</v>
      </c>
      <c r="V418">
        <v>0</v>
      </c>
      <c r="W418">
        <v>262</v>
      </c>
      <c r="X418">
        <v>0</v>
      </c>
      <c r="Y418">
        <v>4716000</v>
      </c>
      <c r="Z418">
        <v>1</v>
      </c>
      <c r="AA418">
        <v>0</v>
      </c>
      <c r="AB418">
        <v>0</v>
      </c>
      <c r="AC418">
        <v>0</v>
      </c>
      <c r="AD418">
        <v>0</v>
      </c>
      <c r="AE418">
        <v>0</v>
      </c>
      <c r="AF418">
        <v>0</v>
      </c>
      <c r="AG418">
        <v>0</v>
      </c>
      <c r="AH418">
        <v>0</v>
      </c>
      <c r="AI418">
        <v>0</v>
      </c>
      <c r="AJ418">
        <v>0</v>
      </c>
      <c r="AK418">
        <v>0</v>
      </c>
      <c r="AL418">
        <v>0</v>
      </c>
      <c r="AM418">
        <v>0</v>
      </c>
      <c r="AN418">
        <v>7.1794871789999997</v>
      </c>
      <c r="AO418">
        <v>0</v>
      </c>
      <c r="AP418">
        <v>0</v>
      </c>
      <c r="AQ418">
        <v>0</v>
      </c>
      <c r="AR418">
        <v>0</v>
      </c>
      <c r="AS418">
        <v>0</v>
      </c>
      <c r="AT418">
        <v>0</v>
      </c>
      <c r="AU418">
        <v>0</v>
      </c>
      <c r="AV418">
        <v>0</v>
      </c>
      <c r="AW418">
        <v>0</v>
      </c>
      <c r="AX418">
        <v>0</v>
      </c>
      <c r="AY418">
        <v>0</v>
      </c>
      <c r="AZ418">
        <v>0</v>
      </c>
      <c r="BA418">
        <v>0</v>
      </c>
      <c r="BB418">
        <v>0</v>
      </c>
      <c r="BC418">
        <v>0</v>
      </c>
      <c r="BD418">
        <v>0.1</v>
      </c>
      <c r="BE418">
        <v>0</v>
      </c>
      <c r="BF418">
        <v>0</v>
      </c>
      <c r="BG418">
        <v>0</v>
      </c>
      <c r="BH418">
        <v>0</v>
      </c>
      <c r="BI418">
        <v>0</v>
      </c>
      <c r="BJ418">
        <v>0</v>
      </c>
      <c r="BK418">
        <v>0</v>
      </c>
      <c r="BL418">
        <v>0</v>
      </c>
      <c r="BM418">
        <v>0</v>
      </c>
      <c r="BN418">
        <v>0</v>
      </c>
      <c r="BO418">
        <v>0</v>
      </c>
      <c r="BP418">
        <v>0</v>
      </c>
      <c r="BQ418">
        <v>0</v>
      </c>
      <c r="BR418">
        <v>1.5599999999999999E-2</v>
      </c>
      <c r="BS418">
        <v>0</v>
      </c>
      <c r="BT418">
        <v>0</v>
      </c>
      <c r="BU418">
        <v>0</v>
      </c>
      <c r="BV418">
        <v>0</v>
      </c>
      <c r="BW418">
        <v>0</v>
      </c>
      <c r="BX418">
        <v>63.7</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1</v>
      </c>
      <c r="FS418">
        <v>0</v>
      </c>
      <c r="FT418">
        <v>0</v>
      </c>
      <c r="FU418">
        <v>0</v>
      </c>
      <c r="FV418">
        <v>0</v>
      </c>
      <c r="FW418">
        <v>0</v>
      </c>
      <c r="FX418">
        <v>0</v>
      </c>
      <c r="FY418">
        <v>3.5897435896999998</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0.251</v>
      </c>
      <c r="GV418">
        <v>0</v>
      </c>
      <c r="GW418">
        <v>0</v>
      </c>
      <c r="GX418">
        <v>0</v>
      </c>
      <c r="GY418">
        <v>0</v>
      </c>
      <c r="GZ418">
        <v>0</v>
      </c>
      <c r="HA418">
        <v>0</v>
      </c>
      <c r="HB418">
        <v>0</v>
      </c>
      <c r="HC418">
        <v>0</v>
      </c>
      <c r="HD418">
        <v>0</v>
      </c>
      <c r="HE418">
        <v>0</v>
      </c>
      <c r="HF418">
        <v>0</v>
      </c>
      <c r="HG418">
        <v>0</v>
      </c>
      <c r="HH418">
        <v>0</v>
      </c>
      <c r="HI418">
        <v>1.5599999999999999E-2</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1</v>
      </c>
      <c r="LJ418">
        <v>1</v>
      </c>
      <c r="LK418">
        <v>0</v>
      </c>
      <c r="LL418">
        <v>0</v>
      </c>
      <c r="LM418">
        <v>1</v>
      </c>
      <c r="LN418">
        <v>0.95</v>
      </c>
      <c r="LO418">
        <v>0</v>
      </c>
      <c r="LP418">
        <v>1</v>
      </c>
      <c r="LQ418">
        <v>0.78</v>
      </c>
      <c r="LR418">
        <v>0</v>
      </c>
      <c r="LS418">
        <v>0</v>
      </c>
      <c r="LT418">
        <v>0</v>
      </c>
    </row>
    <row r="419" spans="1:332">
      <c r="A419" t="str">
        <v>CDM AMS II G</v>
      </c>
      <c r="B419" t="str">
        <v>AMS-II.G. Version 9</v>
      </c>
      <c r="C419">
        <v>10471</v>
      </c>
      <c r="D419" t="str">
        <v>PoA 10471-CPA31</v>
      </c>
      <c r="E419" t="str">
        <v>MP1</v>
      </c>
      <c r="F419" t="str">
        <v>domestic</v>
      </c>
      <c r="G419">
        <v>15314</v>
      </c>
      <c r="H419" t="str">
        <v>firewood</v>
      </c>
      <c r="I419">
        <v>15314</v>
      </c>
      <c r="J419">
        <v>3.2472434266327395E-3</v>
      </c>
      <c r="K419">
        <v>0</v>
      </c>
      <c r="L419" t="str">
        <v>cdm_imp_firewood</v>
      </c>
      <c r="M419">
        <v>1</v>
      </c>
      <c r="N419" t="str">
        <v>Asia</v>
      </c>
      <c r="O419" t="str">
        <v>Myanmar</v>
      </c>
      <c r="P419" t="str">
        <v>Region: Bago; T-ship: Taungoo, Htantapin and
Yedashe</v>
      </c>
      <c r="Q419">
        <v>4.2</v>
      </c>
      <c r="R419">
        <v>0.61499999999999999</v>
      </c>
      <c r="S419">
        <v>0</v>
      </c>
      <c r="T419">
        <v>0.3</v>
      </c>
      <c r="U419">
        <v>18000</v>
      </c>
      <c r="V419">
        <v>0</v>
      </c>
      <c r="W419">
        <v>262</v>
      </c>
      <c r="X419">
        <v>0</v>
      </c>
      <c r="Y419">
        <v>4716000</v>
      </c>
      <c r="Z419">
        <v>1</v>
      </c>
      <c r="AA419">
        <v>0</v>
      </c>
      <c r="AB419">
        <v>0</v>
      </c>
      <c r="AC419">
        <v>0</v>
      </c>
      <c r="AD419">
        <v>0</v>
      </c>
      <c r="AE419">
        <v>0</v>
      </c>
      <c r="AF419">
        <v>0</v>
      </c>
      <c r="AG419">
        <v>0</v>
      </c>
      <c r="AH419">
        <v>0</v>
      </c>
      <c r="AI419">
        <v>0</v>
      </c>
      <c r="AJ419">
        <v>0</v>
      </c>
      <c r="AK419">
        <v>0</v>
      </c>
      <c r="AL419">
        <v>0</v>
      </c>
      <c r="AM419">
        <v>0</v>
      </c>
      <c r="AN419">
        <v>7.1794871789999997</v>
      </c>
      <c r="AO419">
        <v>0</v>
      </c>
      <c r="AP419">
        <v>0</v>
      </c>
      <c r="AQ419">
        <v>0</v>
      </c>
      <c r="AR419">
        <v>0</v>
      </c>
      <c r="AS419">
        <v>0</v>
      </c>
      <c r="AT419">
        <v>0</v>
      </c>
      <c r="AU419">
        <v>0</v>
      </c>
      <c r="AV419">
        <v>0</v>
      </c>
      <c r="AW419">
        <v>0</v>
      </c>
      <c r="AX419">
        <v>0</v>
      </c>
      <c r="AY419">
        <v>0</v>
      </c>
      <c r="AZ419">
        <v>0</v>
      </c>
      <c r="BA419">
        <v>0</v>
      </c>
      <c r="BB419">
        <v>0</v>
      </c>
      <c r="BC419">
        <v>0</v>
      </c>
      <c r="BD419">
        <v>0.1</v>
      </c>
      <c r="BE419">
        <v>0</v>
      </c>
      <c r="BF419">
        <v>0</v>
      </c>
      <c r="BG419">
        <v>0</v>
      </c>
      <c r="BH419">
        <v>0</v>
      </c>
      <c r="BI419">
        <v>0</v>
      </c>
      <c r="BJ419">
        <v>0</v>
      </c>
      <c r="BK419">
        <v>0</v>
      </c>
      <c r="BL419">
        <v>0</v>
      </c>
      <c r="BM419">
        <v>0</v>
      </c>
      <c r="BN419">
        <v>0</v>
      </c>
      <c r="BO419">
        <v>0</v>
      </c>
      <c r="BP419">
        <v>0</v>
      </c>
      <c r="BQ419">
        <v>0</v>
      </c>
      <c r="BR419">
        <v>1.5599999999999999E-2</v>
      </c>
      <c r="BS419">
        <v>0</v>
      </c>
      <c r="BT419">
        <v>0</v>
      </c>
      <c r="BU419">
        <v>0</v>
      </c>
      <c r="BV419">
        <v>0</v>
      </c>
      <c r="BW419">
        <v>0</v>
      </c>
      <c r="BX419">
        <v>63.7</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1</v>
      </c>
      <c r="FS419">
        <v>0</v>
      </c>
      <c r="FT419">
        <v>0</v>
      </c>
      <c r="FU419">
        <v>0</v>
      </c>
      <c r="FV419">
        <v>0</v>
      </c>
      <c r="FW419">
        <v>0</v>
      </c>
      <c r="FX419">
        <v>0</v>
      </c>
      <c r="FY419">
        <v>3.5897435896999998</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0.251</v>
      </c>
      <c r="GV419">
        <v>0</v>
      </c>
      <c r="GW419">
        <v>0</v>
      </c>
      <c r="GX419">
        <v>0</v>
      </c>
      <c r="GY419">
        <v>0</v>
      </c>
      <c r="GZ419">
        <v>0</v>
      </c>
      <c r="HA419">
        <v>0</v>
      </c>
      <c r="HB419">
        <v>0</v>
      </c>
      <c r="HC419">
        <v>0</v>
      </c>
      <c r="HD419">
        <v>0</v>
      </c>
      <c r="HE419">
        <v>0</v>
      </c>
      <c r="HF419">
        <v>0</v>
      </c>
      <c r="HG419">
        <v>0</v>
      </c>
      <c r="HH419">
        <v>0</v>
      </c>
      <c r="HI419">
        <v>1.5599999999999999E-2</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1</v>
      </c>
      <c r="LJ419">
        <v>1</v>
      </c>
      <c r="LK419">
        <v>0</v>
      </c>
      <c r="LL419">
        <v>0</v>
      </c>
      <c r="LM419">
        <v>1</v>
      </c>
      <c r="LN419">
        <v>0.95</v>
      </c>
      <c r="LO419">
        <v>0</v>
      </c>
      <c r="LP419">
        <v>1</v>
      </c>
      <c r="LQ419">
        <v>0.78</v>
      </c>
      <c r="LR419">
        <v>0</v>
      </c>
      <c r="LS419">
        <v>0</v>
      </c>
      <c r="LT419">
        <v>0</v>
      </c>
    </row>
    <row r="420" spans="1:332">
      <c r="A420" t="str">
        <v>CDM AMS II G</v>
      </c>
      <c r="B420" t="str">
        <v>AMS-II.G. Version 9</v>
      </c>
      <c r="C420">
        <v>10471</v>
      </c>
      <c r="D420" t="str">
        <v>PoA 10471-CPA32</v>
      </c>
      <c r="E420" t="str">
        <v>MP1</v>
      </c>
      <c r="F420" t="str">
        <v>domestic</v>
      </c>
      <c r="G420">
        <v>15314</v>
      </c>
      <c r="H420" t="str">
        <v>firewood</v>
      </c>
      <c r="I420">
        <v>15314</v>
      </c>
      <c r="J420">
        <v>3.2472434266327395E-3</v>
      </c>
      <c r="K420">
        <v>0</v>
      </c>
      <c r="L420" t="str">
        <v>cdm_imp_firewood</v>
      </c>
      <c r="M420">
        <v>1</v>
      </c>
      <c r="N420" t="str">
        <v>Asia</v>
      </c>
      <c r="O420" t="str">
        <v>Myanmar</v>
      </c>
      <c r="P420" t="str">
        <v xml:space="preserve">Region: Bago; T-ship: Yedashe, Oktwin, Phyu
and Kyaukkyi
</v>
      </c>
      <c r="Q420">
        <v>4.2</v>
      </c>
      <c r="R420">
        <v>0.61499999999999999</v>
      </c>
      <c r="S420">
        <v>0</v>
      </c>
      <c r="T420">
        <v>0.3</v>
      </c>
      <c r="U420">
        <v>18000</v>
      </c>
      <c r="V420">
        <v>0</v>
      </c>
      <c r="W420">
        <v>262</v>
      </c>
      <c r="X420">
        <v>0</v>
      </c>
      <c r="Y420">
        <v>4716000</v>
      </c>
      <c r="Z420">
        <v>1</v>
      </c>
      <c r="AA420">
        <v>0</v>
      </c>
      <c r="AB420">
        <v>0</v>
      </c>
      <c r="AC420">
        <v>0</v>
      </c>
      <c r="AD420">
        <v>0</v>
      </c>
      <c r="AE420">
        <v>0</v>
      </c>
      <c r="AF420">
        <v>0</v>
      </c>
      <c r="AG420">
        <v>0</v>
      </c>
      <c r="AH420">
        <v>0</v>
      </c>
      <c r="AI420">
        <v>0</v>
      </c>
      <c r="AJ420">
        <v>0</v>
      </c>
      <c r="AK420">
        <v>0</v>
      </c>
      <c r="AL420">
        <v>0</v>
      </c>
      <c r="AM420">
        <v>0</v>
      </c>
      <c r="AN420">
        <v>7.1794871789999997</v>
      </c>
      <c r="AO420">
        <v>0</v>
      </c>
      <c r="AP420">
        <v>0</v>
      </c>
      <c r="AQ420">
        <v>0</v>
      </c>
      <c r="AR420">
        <v>0</v>
      </c>
      <c r="AS420">
        <v>0</v>
      </c>
      <c r="AT420">
        <v>0</v>
      </c>
      <c r="AU420">
        <v>0</v>
      </c>
      <c r="AV420">
        <v>0</v>
      </c>
      <c r="AW420">
        <v>0</v>
      </c>
      <c r="AX420">
        <v>0</v>
      </c>
      <c r="AY420">
        <v>0</v>
      </c>
      <c r="AZ420">
        <v>0</v>
      </c>
      <c r="BA420">
        <v>0</v>
      </c>
      <c r="BB420">
        <v>0</v>
      </c>
      <c r="BC420">
        <v>0</v>
      </c>
      <c r="BD420">
        <v>0.1</v>
      </c>
      <c r="BE420">
        <v>0</v>
      </c>
      <c r="BF420">
        <v>0</v>
      </c>
      <c r="BG420">
        <v>0</v>
      </c>
      <c r="BH420">
        <v>0</v>
      </c>
      <c r="BI420">
        <v>0</v>
      </c>
      <c r="BJ420">
        <v>0</v>
      </c>
      <c r="BK420">
        <v>0</v>
      </c>
      <c r="BL420">
        <v>0</v>
      </c>
      <c r="BM420">
        <v>0</v>
      </c>
      <c r="BN420">
        <v>0</v>
      </c>
      <c r="BO420">
        <v>0</v>
      </c>
      <c r="BP420">
        <v>0</v>
      </c>
      <c r="BQ420">
        <v>0</v>
      </c>
      <c r="BR420">
        <v>1.5599999999999999E-2</v>
      </c>
      <c r="BS420">
        <v>0</v>
      </c>
      <c r="BT420">
        <v>0</v>
      </c>
      <c r="BU420">
        <v>0</v>
      </c>
      <c r="BV420">
        <v>0</v>
      </c>
      <c r="BW420">
        <v>0</v>
      </c>
      <c r="BX420">
        <v>63.7</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1</v>
      </c>
      <c r="FS420">
        <v>0</v>
      </c>
      <c r="FT420">
        <v>0</v>
      </c>
      <c r="FU420">
        <v>0</v>
      </c>
      <c r="FV420">
        <v>0</v>
      </c>
      <c r="FW420">
        <v>0</v>
      </c>
      <c r="FX420">
        <v>0</v>
      </c>
      <c r="FY420">
        <v>3.5897435896999998</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0.251</v>
      </c>
      <c r="GV420">
        <v>0</v>
      </c>
      <c r="GW420">
        <v>0</v>
      </c>
      <c r="GX420">
        <v>0</v>
      </c>
      <c r="GY420">
        <v>0</v>
      </c>
      <c r="GZ420">
        <v>0</v>
      </c>
      <c r="HA420">
        <v>0</v>
      </c>
      <c r="HB420">
        <v>0</v>
      </c>
      <c r="HC420">
        <v>0</v>
      </c>
      <c r="HD420">
        <v>0</v>
      </c>
      <c r="HE420">
        <v>0</v>
      </c>
      <c r="HF420">
        <v>0</v>
      </c>
      <c r="HG420">
        <v>0</v>
      </c>
      <c r="HH420">
        <v>0</v>
      </c>
      <c r="HI420">
        <v>1.5599999999999999E-2</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1</v>
      </c>
      <c r="LJ420">
        <v>1</v>
      </c>
      <c r="LK420">
        <v>0</v>
      </c>
      <c r="LL420">
        <v>0</v>
      </c>
      <c r="LM420">
        <v>1</v>
      </c>
      <c r="LN420">
        <v>0.95</v>
      </c>
      <c r="LO420">
        <v>0</v>
      </c>
      <c r="LP420">
        <v>1</v>
      </c>
      <c r="LQ420">
        <v>0.78</v>
      </c>
      <c r="LR420">
        <v>0</v>
      </c>
      <c r="LS420">
        <v>0</v>
      </c>
      <c r="LT420">
        <v>0</v>
      </c>
    </row>
    <row r="421" spans="1:332">
      <c r="A421" t="str">
        <v>CDM AMS II G</v>
      </c>
      <c r="B421" t="str">
        <v>AMS-II.G. Version 9</v>
      </c>
      <c r="C421">
        <v>10471</v>
      </c>
      <c r="D421" t="str">
        <v>PoA 10471-CPA33</v>
      </c>
      <c r="E421" t="str">
        <v>MP1</v>
      </c>
      <c r="F421" t="str">
        <v>domestic</v>
      </c>
      <c r="G421">
        <v>15314</v>
      </c>
      <c r="H421" t="str">
        <v>firewood</v>
      </c>
      <c r="I421">
        <v>15314</v>
      </c>
      <c r="J421">
        <v>3.2472434266327395E-3</v>
      </c>
      <c r="K421">
        <v>0</v>
      </c>
      <c r="L421" t="str">
        <v>cdm_imp_firewood</v>
      </c>
      <c r="M421">
        <v>1</v>
      </c>
      <c r="N421" t="str">
        <v>Asia</v>
      </c>
      <c r="O421" t="str">
        <v>Myanmar</v>
      </c>
      <c r="P421" t="str">
        <v>Region: Bago; T-ship: Kyaukkyi, Pyay and
Shwedaung</v>
      </c>
      <c r="Q421">
        <v>4.2</v>
      </c>
      <c r="R421">
        <v>0.61499999999999999</v>
      </c>
      <c r="S421">
        <v>0</v>
      </c>
      <c r="T421">
        <v>0.3</v>
      </c>
      <c r="U421">
        <v>18000</v>
      </c>
      <c r="V421">
        <v>0</v>
      </c>
      <c r="W421">
        <v>262</v>
      </c>
      <c r="X421">
        <v>0</v>
      </c>
      <c r="Y421">
        <v>4716000</v>
      </c>
      <c r="Z421">
        <v>1</v>
      </c>
      <c r="AA421">
        <v>0</v>
      </c>
      <c r="AB421">
        <v>0</v>
      </c>
      <c r="AC421">
        <v>0</v>
      </c>
      <c r="AD421">
        <v>0</v>
      </c>
      <c r="AE421">
        <v>0</v>
      </c>
      <c r="AF421">
        <v>0</v>
      </c>
      <c r="AG421">
        <v>0</v>
      </c>
      <c r="AH421">
        <v>0</v>
      </c>
      <c r="AI421">
        <v>0</v>
      </c>
      <c r="AJ421">
        <v>0</v>
      </c>
      <c r="AK421">
        <v>0</v>
      </c>
      <c r="AL421">
        <v>0</v>
      </c>
      <c r="AM421">
        <v>0</v>
      </c>
      <c r="AN421">
        <v>7.1794871789999997</v>
      </c>
      <c r="AO421">
        <v>0</v>
      </c>
      <c r="AP421">
        <v>0</v>
      </c>
      <c r="AQ421">
        <v>0</v>
      </c>
      <c r="AR421">
        <v>0</v>
      </c>
      <c r="AS421">
        <v>0</v>
      </c>
      <c r="AT421">
        <v>0</v>
      </c>
      <c r="AU421">
        <v>0</v>
      </c>
      <c r="AV421">
        <v>0</v>
      </c>
      <c r="AW421">
        <v>0</v>
      </c>
      <c r="AX421">
        <v>0</v>
      </c>
      <c r="AY421">
        <v>0</v>
      </c>
      <c r="AZ421">
        <v>0</v>
      </c>
      <c r="BA421">
        <v>0</v>
      </c>
      <c r="BB421">
        <v>0</v>
      </c>
      <c r="BC421">
        <v>0</v>
      </c>
      <c r="BD421">
        <v>0.1</v>
      </c>
      <c r="BE421">
        <v>0</v>
      </c>
      <c r="BF421">
        <v>0</v>
      </c>
      <c r="BG421">
        <v>0</v>
      </c>
      <c r="BH421">
        <v>0</v>
      </c>
      <c r="BI421">
        <v>0</v>
      </c>
      <c r="BJ421">
        <v>0</v>
      </c>
      <c r="BK421">
        <v>0</v>
      </c>
      <c r="BL421">
        <v>0</v>
      </c>
      <c r="BM421">
        <v>0</v>
      </c>
      <c r="BN421">
        <v>0</v>
      </c>
      <c r="BO421">
        <v>0</v>
      </c>
      <c r="BP421">
        <v>0</v>
      </c>
      <c r="BQ421">
        <v>0</v>
      </c>
      <c r="BR421">
        <v>1.5599999999999999E-2</v>
      </c>
      <c r="BS421">
        <v>0</v>
      </c>
      <c r="BT421">
        <v>0</v>
      </c>
      <c r="BU421">
        <v>0</v>
      </c>
      <c r="BV421">
        <v>0</v>
      </c>
      <c r="BW421">
        <v>0</v>
      </c>
      <c r="BX421">
        <v>63.7</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1</v>
      </c>
      <c r="FS421">
        <v>0</v>
      </c>
      <c r="FT421">
        <v>0</v>
      </c>
      <c r="FU421">
        <v>0</v>
      </c>
      <c r="FV421">
        <v>0</v>
      </c>
      <c r="FW421">
        <v>0</v>
      </c>
      <c r="FX421">
        <v>0</v>
      </c>
      <c r="FY421">
        <v>3.5897435896999998</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0.251</v>
      </c>
      <c r="GV421">
        <v>0</v>
      </c>
      <c r="GW421">
        <v>0</v>
      </c>
      <c r="GX421">
        <v>0</v>
      </c>
      <c r="GY421">
        <v>0</v>
      </c>
      <c r="GZ421">
        <v>0</v>
      </c>
      <c r="HA421">
        <v>0</v>
      </c>
      <c r="HB421">
        <v>0</v>
      </c>
      <c r="HC421">
        <v>0</v>
      </c>
      <c r="HD421">
        <v>0</v>
      </c>
      <c r="HE421">
        <v>0</v>
      </c>
      <c r="HF421">
        <v>0</v>
      </c>
      <c r="HG421">
        <v>0</v>
      </c>
      <c r="HH421">
        <v>0</v>
      </c>
      <c r="HI421">
        <v>1.5599999999999999E-2</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1</v>
      </c>
      <c r="LJ421">
        <v>1</v>
      </c>
      <c r="LK421">
        <v>0</v>
      </c>
      <c r="LL421">
        <v>0</v>
      </c>
      <c r="LM421">
        <v>1</v>
      </c>
      <c r="LN421">
        <v>0.95</v>
      </c>
      <c r="LO421">
        <v>0</v>
      </c>
      <c r="LP421">
        <v>1</v>
      </c>
      <c r="LQ421">
        <v>0.78</v>
      </c>
      <c r="LR421">
        <v>0</v>
      </c>
      <c r="LS421">
        <v>0</v>
      </c>
      <c r="LT421">
        <v>0</v>
      </c>
    </row>
    <row r="422" spans="1:332">
      <c r="A422" t="str">
        <v>CDM AMS II G</v>
      </c>
      <c r="B422" t="str">
        <v>AMS-II.G. Version 9</v>
      </c>
      <c r="C422">
        <v>10471</v>
      </c>
      <c r="D422" t="str">
        <v>PoA 10471-CPA34</v>
      </c>
      <c r="E422" t="str">
        <v>MP1</v>
      </c>
      <c r="F422" t="str">
        <v>domestic</v>
      </c>
      <c r="G422">
        <v>15314</v>
      </c>
      <c r="H422" t="str">
        <v>firewood</v>
      </c>
      <c r="I422">
        <v>15314</v>
      </c>
      <c r="J422">
        <v>3.2472434266327395E-3</v>
      </c>
      <c r="K422">
        <v>0</v>
      </c>
      <c r="L422" t="str">
        <v>cdm_imp_firewood</v>
      </c>
      <c r="M422">
        <v>1</v>
      </c>
      <c r="N422" t="str">
        <v>Asia</v>
      </c>
      <c r="O422" t="str">
        <v>Myanmar</v>
      </c>
      <c r="P422" t="str">
        <v xml:space="preserve">Region: Bago, Mon; T-ship: Shwedaung, Paungde,
Padung, Kyaikhto,
Thaton, Belin and
Thanbyuzayat
</v>
      </c>
      <c r="Q422">
        <v>4.2</v>
      </c>
      <c r="R422">
        <v>0.61499999999999999</v>
      </c>
      <c r="S422">
        <v>0</v>
      </c>
      <c r="T422">
        <v>0.3</v>
      </c>
      <c r="U422">
        <v>18000</v>
      </c>
      <c r="V422">
        <v>0</v>
      </c>
      <c r="W422">
        <v>262</v>
      </c>
      <c r="X422">
        <v>0</v>
      </c>
      <c r="Y422">
        <v>4716000</v>
      </c>
      <c r="Z422">
        <v>1</v>
      </c>
      <c r="AA422">
        <v>0</v>
      </c>
      <c r="AB422">
        <v>0</v>
      </c>
      <c r="AC422">
        <v>0</v>
      </c>
      <c r="AD422">
        <v>0</v>
      </c>
      <c r="AE422">
        <v>0</v>
      </c>
      <c r="AF422">
        <v>0</v>
      </c>
      <c r="AG422">
        <v>0</v>
      </c>
      <c r="AH422">
        <v>0</v>
      </c>
      <c r="AI422">
        <v>0</v>
      </c>
      <c r="AJ422">
        <v>0</v>
      </c>
      <c r="AK422">
        <v>0</v>
      </c>
      <c r="AL422">
        <v>0</v>
      </c>
      <c r="AM422">
        <v>0</v>
      </c>
      <c r="AN422">
        <v>7.1794871789999997</v>
      </c>
      <c r="AO422">
        <v>0</v>
      </c>
      <c r="AP422">
        <v>0</v>
      </c>
      <c r="AQ422">
        <v>0</v>
      </c>
      <c r="AR422">
        <v>0</v>
      </c>
      <c r="AS422">
        <v>0</v>
      </c>
      <c r="AT422">
        <v>0</v>
      </c>
      <c r="AU422">
        <v>0</v>
      </c>
      <c r="AV422">
        <v>0</v>
      </c>
      <c r="AW422">
        <v>0</v>
      </c>
      <c r="AX422">
        <v>0</v>
      </c>
      <c r="AY422">
        <v>0</v>
      </c>
      <c r="AZ422">
        <v>0</v>
      </c>
      <c r="BA422">
        <v>0</v>
      </c>
      <c r="BB422">
        <v>0</v>
      </c>
      <c r="BC422">
        <v>0</v>
      </c>
      <c r="BD422">
        <v>0.1</v>
      </c>
      <c r="BE422">
        <v>0</v>
      </c>
      <c r="BF422">
        <v>0</v>
      </c>
      <c r="BG422">
        <v>0</v>
      </c>
      <c r="BH422">
        <v>0</v>
      </c>
      <c r="BI422">
        <v>0</v>
      </c>
      <c r="BJ422">
        <v>0</v>
      </c>
      <c r="BK422">
        <v>0</v>
      </c>
      <c r="BL422">
        <v>0</v>
      </c>
      <c r="BM422">
        <v>0</v>
      </c>
      <c r="BN422">
        <v>0</v>
      </c>
      <c r="BO422">
        <v>0</v>
      </c>
      <c r="BP422">
        <v>0</v>
      </c>
      <c r="BQ422">
        <v>0</v>
      </c>
      <c r="BR422">
        <v>1.5599999999999999E-2</v>
      </c>
      <c r="BS422">
        <v>0</v>
      </c>
      <c r="BT422">
        <v>0</v>
      </c>
      <c r="BU422">
        <v>0</v>
      </c>
      <c r="BV422">
        <v>0</v>
      </c>
      <c r="BW422">
        <v>0</v>
      </c>
      <c r="BX422">
        <v>63.7</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0</v>
      </c>
      <c r="FU422">
        <v>0</v>
      </c>
      <c r="FV422">
        <v>0</v>
      </c>
      <c r="FW422">
        <v>0</v>
      </c>
      <c r="FX422">
        <v>0</v>
      </c>
      <c r="FY422">
        <v>3.5897435896999998</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0.251</v>
      </c>
      <c r="GV422">
        <v>0</v>
      </c>
      <c r="GW422">
        <v>0</v>
      </c>
      <c r="GX422">
        <v>0</v>
      </c>
      <c r="GY422">
        <v>0</v>
      </c>
      <c r="GZ422">
        <v>0</v>
      </c>
      <c r="HA422">
        <v>0</v>
      </c>
      <c r="HB422">
        <v>0</v>
      </c>
      <c r="HC422">
        <v>0</v>
      </c>
      <c r="HD422">
        <v>0</v>
      </c>
      <c r="HE422">
        <v>0</v>
      </c>
      <c r="HF422">
        <v>0</v>
      </c>
      <c r="HG422">
        <v>0</v>
      </c>
      <c r="HH422">
        <v>0</v>
      </c>
      <c r="HI422">
        <v>1.5599999999999999E-2</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1</v>
      </c>
      <c r="LJ422">
        <v>1</v>
      </c>
      <c r="LK422">
        <v>0</v>
      </c>
      <c r="LL422">
        <v>0</v>
      </c>
      <c r="LM422">
        <v>1</v>
      </c>
      <c r="LN422">
        <v>0.95</v>
      </c>
      <c r="LO422">
        <v>0</v>
      </c>
      <c r="LP422">
        <v>1</v>
      </c>
      <c r="LQ422">
        <v>0.78</v>
      </c>
      <c r="LR422">
        <v>0</v>
      </c>
      <c r="LS422">
        <v>0</v>
      </c>
      <c r="LT422">
        <v>0</v>
      </c>
    </row>
    <row r="423" spans="1:332">
      <c r="A423" t="str">
        <v>CDM AMS II G</v>
      </c>
      <c r="B423" t="str">
        <v>AMS-II.G. Version 9</v>
      </c>
      <c r="C423">
        <v>10471</v>
      </c>
      <c r="D423" t="str">
        <v>PoA 10471-CPA35</v>
      </c>
      <c r="E423" t="str">
        <v>MP1</v>
      </c>
      <c r="F423" t="str">
        <v>domestic</v>
      </c>
      <c r="G423">
        <v>15314</v>
      </c>
      <c r="H423" t="str">
        <v>firewood</v>
      </c>
      <c r="I423">
        <v>15314</v>
      </c>
      <c r="J423">
        <v>3.2472434266327395E-3</v>
      </c>
      <c r="K423">
        <v>0</v>
      </c>
      <c r="L423" t="str">
        <v>cdm_imp_firewood</v>
      </c>
      <c r="M423">
        <v>1</v>
      </c>
      <c r="N423" t="str">
        <v>Asia</v>
      </c>
      <c r="O423" t="str">
        <v>Myanmar</v>
      </c>
      <c r="P423" t="str">
        <v>Region: Mon; T-ship: Thanbyuzayat,
Kyaikmaraw and Ye</v>
      </c>
      <c r="Q423">
        <v>4.2</v>
      </c>
      <c r="R423">
        <v>0.61499999999999999</v>
      </c>
      <c r="S423">
        <v>0</v>
      </c>
      <c r="T423">
        <v>0.3</v>
      </c>
      <c r="U423">
        <v>18000</v>
      </c>
      <c r="V423">
        <v>0</v>
      </c>
      <c r="W423">
        <v>262</v>
      </c>
      <c r="X423">
        <v>0</v>
      </c>
      <c r="Y423">
        <v>4716000</v>
      </c>
      <c r="Z423">
        <v>1</v>
      </c>
      <c r="AA423">
        <v>0</v>
      </c>
      <c r="AB423">
        <v>0</v>
      </c>
      <c r="AC423">
        <v>0</v>
      </c>
      <c r="AD423">
        <v>0</v>
      </c>
      <c r="AE423">
        <v>0</v>
      </c>
      <c r="AF423">
        <v>0</v>
      </c>
      <c r="AG423">
        <v>0</v>
      </c>
      <c r="AH423">
        <v>0</v>
      </c>
      <c r="AI423">
        <v>0</v>
      </c>
      <c r="AJ423">
        <v>0</v>
      </c>
      <c r="AK423">
        <v>0</v>
      </c>
      <c r="AL423">
        <v>0</v>
      </c>
      <c r="AM423">
        <v>0</v>
      </c>
      <c r="AN423">
        <v>7.1794871789999997</v>
      </c>
      <c r="AO423">
        <v>0</v>
      </c>
      <c r="AP423">
        <v>0</v>
      </c>
      <c r="AQ423">
        <v>0</v>
      </c>
      <c r="AR423">
        <v>0</v>
      </c>
      <c r="AS423">
        <v>0</v>
      </c>
      <c r="AT423">
        <v>0</v>
      </c>
      <c r="AU423">
        <v>0</v>
      </c>
      <c r="AV423">
        <v>0</v>
      </c>
      <c r="AW423">
        <v>0</v>
      </c>
      <c r="AX423">
        <v>0</v>
      </c>
      <c r="AY423">
        <v>0</v>
      </c>
      <c r="AZ423">
        <v>0</v>
      </c>
      <c r="BA423">
        <v>0</v>
      </c>
      <c r="BB423">
        <v>0</v>
      </c>
      <c r="BC423">
        <v>0</v>
      </c>
      <c r="BD423">
        <v>0.1</v>
      </c>
      <c r="BE423">
        <v>0</v>
      </c>
      <c r="BF423">
        <v>0</v>
      </c>
      <c r="BG423">
        <v>0</v>
      </c>
      <c r="BH423">
        <v>0</v>
      </c>
      <c r="BI423">
        <v>0</v>
      </c>
      <c r="BJ423">
        <v>0</v>
      </c>
      <c r="BK423">
        <v>0</v>
      </c>
      <c r="BL423">
        <v>0</v>
      </c>
      <c r="BM423">
        <v>0</v>
      </c>
      <c r="BN423">
        <v>0</v>
      </c>
      <c r="BO423">
        <v>0</v>
      </c>
      <c r="BP423">
        <v>0</v>
      </c>
      <c r="BQ423">
        <v>0</v>
      </c>
      <c r="BR423">
        <v>1.5599999999999999E-2</v>
      </c>
      <c r="BS423">
        <v>0</v>
      </c>
      <c r="BT423">
        <v>0</v>
      </c>
      <c r="BU423">
        <v>0</v>
      </c>
      <c r="BV423">
        <v>0</v>
      </c>
      <c r="BW423">
        <v>0</v>
      </c>
      <c r="BX423">
        <v>63.7</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1</v>
      </c>
      <c r="FS423">
        <v>0</v>
      </c>
      <c r="FT423">
        <v>0</v>
      </c>
      <c r="FU423">
        <v>0</v>
      </c>
      <c r="FV423">
        <v>0</v>
      </c>
      <c r="FW423">
        <v>0</v>
      </c>
      <c r="FX423">
        <v>0</v>
      </c>
      <c r="FY423">
        <v>3.5897435896999998</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0.251</v>
      </c>
      <c r="GV423">
        <v>0</v>
      </c>
      <c r="GW423">
        <v>0</v>
      </c>
      <c r="GX423">
        <v>0</v>
      </c>
      <c r="GY423">
        <v>0</v>
      </c>
      <c r="GZ423">
        <v>0</v>
      </c>
      <c r="HA423">
        <v>0</v>
      </c>
      <c r="HB423">
        <v>0</v>
      </c>
      <c r="HC423">
        <v>0</v>
      </c>
      <c r="HD423">
        <v>0</v>
      </c>
      <c r="HE423">
        <v>0</v>
      </c>
      <c r="HF423">
        <v>0</v>
      </c>
      <c r="HG423">
        <v>0</v>
      </c>
      <c r="HH423">
        <v>0</v>
      </c>
      <c r="HI423">
        <v>1.5599999999999999E-2</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1</v>
      </c>
      <c r="LJ423">
        <v>1</v>
      </c>
      <c r="LK423">
        <v>0</v>
      </c>
      <c r="LL423">
        <v>0</v>
      </c>
      <c r="LM423">
        <v>1</v>
      </c>
      <c r="LN423">
        <v>0.95</v>
      </c>
      <c r="LO423">
        <v>0</v>
      </c>
      <c r="LP423">
        <v>1</v>
      </c>
      <c r="LQ423">
        <v>0.78</v>
      </c>
      <c r="LR423">
        <v>0</v>
      </c>
      <c r="LS423">
        <v>0</v>
      </c>
      <c r="LT423">
        <v>0</v>
      </c>
    </row>
    <row r="424" spans="1:332">
      <c r="A424" t="str">
        <v>CDM AMS II G</v>
      </c>
      <c r="B424" t="str">
        <v>AMS-II.G. Version 9</v>
      </c>
      <c r="C424">
        <v>10471</v>
      </c>
      <c r="D424" t="str">
        <v>PoA 10471-CPA36</v>
      </c>
      <c r="E424" t="str">
        <v>MP1</v>
      </c>
      <c r="F424" t="str">
        <v>domestic</v>
      </c>
      <c r="G424">
        <v>15314</v>
      </c>
      <c r="H424" t="str">
        <v>firewood</v>
      </c>
      <c r="I424">
        <v>15314</v>
      </c>
      <c r="J424">
        <v>3.2472434266327395E-3</v>
      </c>
      <c r="K424">
        <v>0</v>
      </c>
      <c r="L424" t="str">
        <v>cdm_imp_firewood</v>
      </c>
      <c r="M424">
        <v>1</v>
      </c>
      <c r="N424" t="str">
        <v>Asia</v>
      </c>
      <c r="O424" t="str">
        <v>Myanmar</v>
      </c>
      <c r="P424" t="str">
        <v xml:space="preserve">Region: Mon, Nay Pyi Taw; T-ship: Ye, Tatkon and Lewe
</v>
      </c>
      <c r="Q424">
        <v>4.2</v>
      </c>
      <c r="R424">
        <v>0.61499999999999999</v>
      </c>
      <c r="S424">
        <v>0</v>
      </c>
      <c r="T424">
        <v>0.3</v>
      </c>
      <c r="U424">
        <v>18000</v>
      </c>
      <c r="V424">
        <v>0</v>
      </c>
      <c r="W424">
        <v>262</v>
      </c>
      <c r="X424">
        <v>0</v>
      </c>
      <c r="Y424">
        <v>4716000</v>
      </c>
      <c r="Z424">
        <v>1</v>
      </c>
      <c r="AA424">
        <v>0</v>
      </c>
      <c r="AB424">
        <v>0</v>
      </c>
      <c r="AC424">
        <v>0</v>
      </c>
      <c r="AD424">
        <v>0</v>
      </c>
      <c r="AE424">
        <v>0</v>
      </c>
      <c r="AF424">
        <v>0</v>
      </c>
      <c r="AG424">
        <v>0</v>
      </c>
      <c r="AH424">
        <v>0</v>
      </c>
      <c r="AI424">
        <v>0</v>
      </c>
      <c r="AJ424">
        <v>0</v>
      </c>
      <c r="AK424">
        <v>0</v>
      </c>
      <c r="AL424">
        <v>0</v>
      </c>
      <c r="AM424">
        <v>0</v>
      </c>
      <c r="AN424">
        <v>7.1794871789999997</v>
      </c>
      <c r="AO424">
        <v>0</v>
      </c>
      <c r="AP424">
        <v>0</v>
      </c>
      <c r="AQ424">
        <v>0</v>
      </c>
      <c r="AR424">
        <v>0</v>
      </c>
      <c r="AS424">
        <v>0</v>
      </c>
      <c r="AT424">
        <v>0</v>
      </c>
      <c r="AU424">
        <v>0</v>
      </c>
      <c r="AV424">
        <v>0</v>
      </c>
      <c r="AW424">
        <v>0</v>
      </c>
      <c r="AX424">
        <v>0</v>
      </c>
      <c r="AY424">
        <v>0</v>
      </c>
      <c r="AZ424">
        <v>0</v>
      </c>
      <c r="BA424">
        <v>0</v>
      </c>
      <c r="BB424">
        <v>0</v>
      </c>
      <c r="BC424">
        <v>0</v>
      </c>
      <c r="BD424">
        <v>0.1</v>
      </c>
      <c r="BE424">
        <v>0</v>
      </c>
      <c r="BF424">
        <v>0</v>
      </c>
      <c r="BG424">
        <v>0</v>
      </c>
      <c r="BH424">
        <v>0</v>
      </c>
      <c r="BI424">
        <v>0</v>
      </c>
      <c r="BJ424">
        <v>0</v>
      </c>
      <c r="BK424">
        <v>0</v>
      </c>
      <c r="BL424">
        <v>0</v>
      </c>
      <c r="BM424">
        <v>0</v>
      </c>
      <c r="BN424">
        <v>0</v>
      </c>
      <c r="BO424">
        <v>0</v>
      </c>
      <c r="BP424">
        <v>0</v>
      </c>
      <c r="BQ424">
        <v>0</v>
      </c>
      <c r="BR424">
        <v>1.5599999999999999E-2</v>
      </c>
      <c r="BS424">
        <v>0</v>
      </c>
      <c r="BT424">
        <v>0</v>
      </c>
      <c r="BU424">
        <v>0</v>
      </c>
      <c r="BV424">
        <v>0</v>
      </c>
      <c r="BW424">
        <v>0</v>
      </c>
      <c r="BX424">
        <v>63.7</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1</v>
      </c>
      <c r="FS424">
        <v>0</v>
      </c>
      <c r="FT424">
        <v>0</v>
      </c>
      <c r="FU424">
        <v>0</v>
      </c>
      <c r="FV424">
        <v>0</v>
      </c>
      <c r="FW424">
        <v>0</v>
      </c>
      <c r="FX424">
        <v>0</v>
      </c>
      <c r="FY424">
        <v>3.5897435896999998</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0.251</v>
      </c>
      <c r="GV424">
        <v>0</v>
      </c>
      <c r="GW424">
        <v>0</v>
      </c>
      <c r="GX424">
        <v>0</v>
      </c>
      <c r="GY424">
        <v>0</v>
      </c>
      <c r="GZ424">
        <v>0</v>
      </c>
      <c r="HA424">
        <v>0</v>
      </c>
      <c r="HB424">
        <v>0</v>
      </c>
      <c r="HC424">
        <v>0</v>
      </c>
      <c r="HD424">
        <v>0</v>
      </c>
      <c r="HE424">
        <v>0</v>
      </c>
      <c r="HF424">
        <v>0</v>
      </c>
      <c r="HG424">
        <v>0</v>
      </c>
      <c r="HH424">
        <v>0</v>
      </c>
      <c r="HI424">
        <v>1.5599999999999999E-2</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1</v>
      </c>
      <c r="LJ424">
        <v>1</v>
      </c>
      <c r="LK424">
        <v>0</v>
      </c>
      <c r="LL424">
        <v>0</v>
      </c>
      <c r="LM424">
        <v>1</v>
      </c>
      <c r="LN424">
        <v>0.95</v>
      </c>
      <c r="LO424">
        <v>0</v>
      </c>
      <c r="LP424">
        <v>1</v>
      </c>
      <c r="LQ424">
        <v>0.78</v>
      </c>
      <c r="LR424">
        <v>0</v>
      </c>
      <c r="LS424">
        <v>0</v>
      </c>
      <c r="LT424">
        <v>0</v>
      </c>
    </row>
    <row r="425" spans="1:332">
      <c r="A425" t="str">
        <v>CDM AMS II G</v>
      </c>
      <c r="B425" t="str">
        <v>AMS-II.G. Version 9</v>
      </c>
      <c r="C425">
        <v>10471</v>
      </c>
      <c r="D425" t="str">
        <v>PoA 10471-CPA37</v>
      </c>
      <c r="E425" t="str">
        <v>MP1</v>
      </c>
      <c r="F425" t="str">
        <v>domestic</v>
      </c>
      <c r="G425">
        <v>15314</v>
      </c>
      <c r="H425" t="str">
        <v>firewood</v>
      </c>
      <c r="I425">
        <v>15314</v>
      </c>
      <c r="J425">
        <v>3.2472434266327395E-3</v>
      </c>
      <c r="K425">
        <v>0</v>
      </c>
      <c r="L425" t="str">
        <v>cdm_imp_firewood</v>
      </c>
      <c r="M425">
        <v>1</v>
      </c>
      <c r="N425" t="str">
        <v>Asia</v>
      </c>
      <c r="O425" t="str">
        <v>Myanmar</v>
      </c>
      <c r="P425" t="str">
        <v xml:space="preserve">Region: Shan; T-ship:Taunggyi, Nyaungshwe,
Pindaya, Kalaw,
Ywangan and Lawksawk
</v>
      </c>
      <c r="Q425">
        <v>4.2</v>
      </c>
      <c r="R425">
        <v>0.61499999999999999</v>
      </c>
      <c r="S425">
        <v>0</v>
      </c>
      <c r="T425">
        <v>0.3</v>
      </c>
      <c r="U425">
        <v>18000</v>
      </c>
      <c r="V425">
        <v>0</v>
      </c>
      <c r="W425">
        <v>262</v>
      </c>
      <c r="X425">
        <v>0</v>
      </c>
      <c r="Y425">
        <v>4716000</v>
      </c>
      <c r="Z425">
        <v>1</v>
      </c>
      <c r="AA425">
        <v>0</v>
      </c>
      <c r="AB425">
        <v>0</v>
      </c>
      <c r="AC425">
        <v>0</v>
      </c>
      <c r="AD425">
        <v>0</v>
      </c>
      <c r="AE425">
        <v>0</v>
      </c>
      <c r="AF425">
        <v>0</v>
      </c>
      <c r="AG425">
        <v>0</v>
      </c>
      <c r="AH425">
        <v>0</v>
      </c>
      <c r="AI425">
        <v>0</v>
      </c>
      <c r="AJ425">
        <v>0</v>
      </c>
      <c r="AK425">
        <v>0</v>
      </c>
      <c r="AL425">
        <v>0</v>
      </c>
      <c r="AM425">
        <v>0</v>
      </c>
      <c r="AN425">
        <v>7.1794871789999997</v>
      </c>
      <c r="AO425">
        <v>0</v>
      </c>
      <c r="AP425">
        <v>0</v>
      </c>
      <c r="AQ425">
        <v>0</v>
      </c>
      <c r="AR425">
        <v>0</v>
      </c>
      <c r="AS425">
        <v>0</v>
      </c>
      <c r="AT425">
        <v>0</v>
      </c>
      <c r="AU425">
        <v>0</v>
      </c>
      <c r="AV425">
        <v>0</v>
      </c>
      <c r="AW425">
        <v>0</v>
      </c>
      <c r="AX425">
        <v>0</v>
      </c>
      <c r="AY425">
        <v>0</v>
      </c>
      <c r="AZ425">
        <v>0</v>
      </c>
      <c r="BA425">
        <v>0</v>
      </c>
      <c r="BB425">
        <v>0</v>
      </c>
      <c r="BC425">
        <v>0</v>
      </c>
      <c r="BD425">
        <v>0.1</v>
      </c>
      <c r="BE425">
        <v>0</v>
      </c>
      <c r="BF425">
        <v>0</v>
      </c>
      <c r="BG425">
        <v>0</v>
      </c>
      <c r="BH425">
        <v>0</v>
      </c>
      <c r="BI425">
        <v>0</v>
      </c>
      <c r="BJ425">
        <v>0</v>
      </c>
      <c r="BK425">
        <v>0</v>
      </c>
      <c r="BL425">
        <v>0</v>
      </c>
      <c r="BM425">
        <v>0</v>
      </c>
      <c r="BN425">
        <v>0</v>
      </c>
      <c r="BO425">
        <v>0</v>
      </c>
      <c r="BP425">
        <v>0</v>
      </c>
      <c r="BQ425">
        <v>0</v>
      </c>
      <c r="BR425">
        <v>1.5599999999999999E-2</v>
      </c>
      <c r="BS425">
        <v>0</v>
      </c>
      <c r="BT425">
        <v>0</v>
      </c>
      <c r="BU425">
        <v>0</v>
      </c>
      <c r="BV425">
        <v>0</v>
      </c>
      <c r="BW425">
        <v>0</v>
      </c>
      <c r="BX425">
        <v>63.7</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1</v>
      </c>
      <c r="FS425">
        <v>0</v>
      </c>
      <c r="FT425">
        <v>0</v>
      </c>
      <c r="FU425">
        <v>0</v>
      </c>
      <c r="FV425">
        <v>0</v>
      </c>
      <c r="FW425">
        <v>0</v>
      </c>
      <c r="FX425">
        <v>0</v>
      </c>
      <c r="FY425">
        <v>3.5897435896999998</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0.251</v>
      </c>
      <c r="GV425">
        <v>0</v>
      </c>
      <c r="GW425">
        <v>0</v>
      </c>
      <c r="GX425">
        <v>0</v>
      </c>
      <c r="GY425">
        <v>0</v>
      </c>
      <c r="GZ425">
        <v>0</v>
      </c>
      <c r="HA425">
        <v>0</v>
      </c>
      <c r="HB425">
        <v>0</v>
      </c>
      <c r="HC425">
        <v>0</v>
      </c>
      <c r="HD425">
        <v>0</v>
      </c>
      <c r="HE425">
        <v>0</v>
      </c>
      <c r="HF425">
        <v>0</v>
      </c>
      <c r="HG425">
        <v>0</v>
      </c>
      <c r="HH425">
        <v>0</v>
      </c>
      <c r="HI425">
        <v>1.5599999999999999E-2</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1</v>
      </c>
      <c r="LJ425">
        <v>1</v>
      </c>
      <c r="LK425">
        <v>0</v>
      </c>
      <c r="LL425">
        <v>0</v>
      </c>
      <c r="LM425">
        <v>1</v>
      </c>
      <c r="LN425">
        <v>0.95</v>
      </c>
      <c r="LO425">
        <v>0</v>
      </c>
      <c r="LP425">
        <v>1</v>
      </c>
      <c r="LQ425">
        <v>0.78</v>
      </c>
      <c r="LR425">
        <v>0</v>
      </c>
      <c r="LS425">
        <v>0</v>
      </c>
      <c r="LT425">
        <v>0</v>
      </c>
    </row>
    <row r="426" spans="1:332">
      <c r="A426" t="str">
        <v>CDM AMS II G</v>
      </c>
      <c r="B426" t="str">
        <v>AMS-II.G. Version 9</v>
      </c>
      <c r="C426">
        <v>10471</v>
      </c>
      <c r="D426" t="str">
        <v>PoA 10471-CPA38</v>
      </c>
      <c r="E426" t="str">
        <v>MP1</v>
      </c>
      <c r="F426" t="str">
        <v>domestic</v>
      </c>
      <c r="G426">
        <v>15314</v>
      </c>
      <c r="H426" t="str">
        <v>firewood</v>
      </c>
      <c r="I426">
        <v>15314</v>
      </c>
      <c r="J426">
        <v>3.2472434266327395E-3</v>
      </c>
      <c r="K426">
        <v>0</v>
      </c>
      <c r="L426" t="str">
        <v>cdm_imp_firewood</v>
      </c>
      <c r="M426">
        <v>1</v>
      </c>
      <c r="N426" t="str">
        <v>Asia</v>
      </c>
      <c r="O426" t="str">
        <v>Myanmar</v>
      </c>
      <c r="P426" t="str">
        <v xml:space="preserve">Region: Shan; T-ship: Lawksawk, Pinlaung,
Pekon and Hsihseng
</v>
      </c>
      <c r="Q426">
        <v>4.2</v>
      </c>
      <c r="R426">
        <v>0.61499999999999999</v>
      </c>
      <c r="S426">
        <v>0</v>
      </c>
      <c r="T426">
        <v>0.3</v>
      </c>
      <c r="U426">
        <v>18000</v>
      </c>
      <c r="V426">
        <v>0</v>
      </c>
      <c r="W426">
        <v>262</v>
      </c>
      <c r="X426">
        <v>0</v>
      </c>
      <c r="Y426">
        <v>4716000</v>
      </c>
      <c r="Z426">
        <v>1</v>
      </c>
      <c r="AA426">
        <v>0</v>
      </c>
      <c r="AB426">
        <v>0</v>
      </c>
      <c r="AC426">
        <v>0</v>
      </c>
      <c r="AD426">
        <v>0</v>
      </c>
      <c r="AE426">
        <v>0</v>
      </c>
      <c r="AF426">
        <v>0</v>
      </c>
      <c r="AG426">
        <v>0</v>
      </c>
      <c r="AH426">
        <v>0</v>
      </c>
      <c r="AI426">
        <v>0</v>
      </c>
      <c r="AJ426">
        <v>0</v>
      </c>
      <c r="AK426">
        <v>0</v>
      </c>
      <c r="AL426">
        <v>0</v>
      </c>
      <c r="AM426">
        <v>0</v>
      </c>
      <c r="AN426">
        <v>7.1794871789999997</v>
      </c>
      <c r="AO426">
        <v>0</v>
      </c>
      <c r="AP426">
        <v>0</v>
      </c>
      <c r="AQ426">
        <v>0</v>
      </c>
      <c r="AR426">
        <v>0</v>
      </c>
      <c r="AS426">
        <v>0</v>
      </c>
      <c r="AT426">
        <v>0</v>
      </c>
      <c r="AU426">
        <v>0</v>
      </c>
      <c r="AV426">
        <v>0</v>
      </c>
      <c r="AW426">
        <v>0</v>
      </c>
      <c r="AX426">
        <v>0</v>
      </c>
      <c r="AY426">
        <v>0</v>
      </c>
      <c r="AZ426">
        <v>0</v>
      </c>
      <c r="BA426">
        <v>0</v>
      </c>
      <c r="BB426">
        <v>0</v>
      </c>
      <c r="BC426">
        <v>0</v>
      </c>
      <c r="BD426">
        <v>0.1</v>
      </c>
      <c r="BE426">
        <v>0</v>
      </c>
      <c r="BF426">
        <v>0</v>
      </c>
      <c r="BG426">
        <v>0</v>
      </c>
      <c r="BH426">
        <v>0</v>
      </c>
      <c r="BI426">
        <v>0</v>
      </c>
      <c r="BJ426">
        <v>0</v>
      </c>
      <c r="BK426">
        <v>0</v>
      </c>
      <c r="BL426">
        <v>0</v>
      </c>
      <c r="BM426">
        <v>0</v>
      </c>
      <c r="BN426">
        <v>0</v>
      </c>
      <c r="BO426">
        <v>0</v>
      </c>
      <c r="BP426">
        <v>0</v>
      </c>
      <c r="BQ426">
        <v>0</v>
      </c>
      <c r="BR426">
        <v>1.5599999999999999E-2</v>
      </c>
      <c r="BS426">
        <v>0</v>
      </c>
      <c r="BT426">
        <v>0</v>
      </c>
      <c r="BU426">
        <v>0</v>
      </c>
      <c r="BV426">
        <v>0</v>
      </c>
      <c r="BW426">
        <v>0</v>
      </c>
      <c r="BX426">
        <v>63.7</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3.5897435896999998</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0.251</v>
      </c>
      <c r="GV426">
        <v>0</v>
      </c>
      <c r="GW426">
        <v>0</v>
      </c>
      <c r="GX426">
        <v>0</v>
      </c>
      <c r="GY426">
        <v>0</v>
      </c>
      <c r="GZ426">
        <v>0</v>
      </c>
      <c r="HA426">
        <v>0</v>
      </c>
      <c r="HB426">
        <v>0</v>
      </c>
      <c r="HC426">
        <v>0</v>
      </c>
      <c r="HD426">
        <v>0</v>
      </c>
      <c r="HE426">
        <v>0</v>
      </c>
      <c r="HF426">
        <v>0</v>
      </c>
      <c r="HG426">
        <v>0</v>
      </c>
      <c r="HH426">
        <v>0</v>
      </c>
      <c r="HI426">
        <v>1.5599999999999999E-2</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1</v>
      </c>
      <c r="LJ426">
        <v>1</v>
      </c>
      <c r="LK426">
        <v>0</v>
      </c>
      <c r="LL426">
        <v>0</v>
      </c>
      <c r="LM426">
        <v>1</v>
      </c>
      <c r="LN426">
        <v>0.95</v>
      </c>
      <c r="LO426">
        <v>0</v>
      </c>
      <c r="LP426">
        <v>1</v>
      </c>
      <c r="LQ426">
        <v>0.78</v>
      </c>
      <c r="LR426">
        <v>0</v>
      </c>
      <c r="LS426">
        <v>0</v>
      </c>
      <c r="LT426">
        <v>0</v>
      </c>
    </row>
    <row r="427" spans="1:332">
      <c r="A427" t="str">
        <v>CDM AMS II G</v>
      </c>
      <c r="B427" t="str">
        <v>AMS-II.G. Version 9</v>
      </c>
      <c r="C427">
        <v>10471</v>
      </c>
      <c r="D427" t="str">
        <v>PoA 10471-CPA39</v>
      </c>
      <c r="E427" t="str">
        <v>MP1</v>
      </c>
      <c r="F427" t="str">
        <v>domestic</v>
      </c>
      <c r="G427">
        <v>15314</v>
      </c>
      <c r="H427" t="str">
        <v>firewood</v>
      </c>
      <c r="I427">
        <v>15314</v>
      </c>
      <c r="J427">
        <v>3.2472434266327395E-3</v>
      </c>
      <c r="K427">
        <v>0</v>
      </c>
      <c r="L427" t="str">
        <v>cdm_imp_firewood</v>
      </c>
      <c r="M427">
        <v>1</v>
      </c>
      <c r="N427" t="str">
        <v>Asia</v>
      </c>
      <c r="O427" t="str">
        <v>Myanmar</v>
      </c>
      <c r="P427" t="str">
        <v>Region: Shan; T-ship: Hsihseng, Hopong,
Loilem and Namsang</v>
      </c>
      <c r="Q427">
        <v>4.2</v>
      </c>
      <c r="R427">
        <v>0.61499999999999999</v>
      </c>
      <c r="S427">
        <v>0</v>
      </c>
      <c r="T427">
        <v>0.3</v>
      </c>
      <c r="U427">
        <v>18000</v>
      </c>
      <c r="V427">
        <v>0</v>
      </c>
      <c r="W427">
        <v>262</v>
      </c>
      <c r="X427">
        <v>0</v>
      </c>
      <c r="Y427">
        <v>4716000</v>
      </c>
      <c r="Z427">
        <v>1</v>
      </c>
      <c r="AA427">
        <v>0</v>
      </c>
      <c r="AB427">
        <v>0</v>
      </c>
      <c r="AC427">
        <v>0</v>
      </c>
      <c r="AD427">
        <v>0</v>
      </c>
      <c r="AE427">
        <v>0</v>
      </c>
      <c r="AF427">
        <v>0</v>
      </c>
      <c r="AG427">
        <v>0</v>
      </c>
      <c r="AH427">
        <v>0</v>
      </c>
      <c r="AI427">
        <v>0</v>
      </c>
      <c r="AJ427">
        <v>0</v>
      </c>
      <c r="AK427">
        <v>0</v>
      </c>
      <c r="AL427">
        <v>0</v>
      </c>
      <c r="AM427">
        <v>0</v>
      </c>
      <c r="AN427">
        <v>7.1794871789999997</v>
      </c>
      <c r="AO427">
        <v>0</v>
      </c>
      <c r="AP427">
        <v>0</v>
      </c>
      <c r="AQ427">
        <v>0</v>
      </c>
      <c r="AR427">
        <v>0</v>
      </c>
      <c r="AS427">
        <v>0</v>
      </c>
      <c r="AT427">
        <v>0</v>
      </c>
      <c r="AU427">
        <v>0</v>
      </c>
      <c r="AV427">
        <v>0</v>
      </c>
      <c r="AW427">
        <v>0</v>
      </c>
      <c r="AX427">
        <v>0</v>
      </c>
      <c r="AY427">
        <v>0</v>
      </c>
      <c r="AZ427">
        <v>0</v>
      </c>
      <c r="BA427">
        <v>0</v>
      </c>
      <c r="BB427">
        <v>0</v>
      </c>
      <c r="BC427">
        <v>0</v>
      </c>
      <c r="BD427">
        <v>0.1</v>
      </c>
      <c r="BE427">
        <v>0</v>
      </c>
      <c r="BF427">
        <v>0</v>
      </c>
      <c r="BG427">
        <v>0</v>
      </c>
      <c r="BH427">
        <v>0</v>
      </c>
      <c r="BI427">
        <v>0</v>
      </c>
      <c r="BJ427">
        <v>0</v>
      </c>
      <c r="BK427">
        <v>0</v>
      </c>
      <c r="BL427">
        <v>0</v>
      </c>
      <c r="BM427">
        <v>0</v>
      </c>
      <c r="BN427">
        <v>0</v>
      </c>
      <c r="BO427">
        <v>0</v>
      </c>
      <c r="BP427">
        <v>0</v>
      </c>
      <c r="BQ427">
        <v>0</v>
      </c>
      <c r="BR427">
        <v>1.5599999999999999E-2</v>
      </c>
      <c r="BS427">
        <v>0</v>
      </c>
      <c r="BT427">
        <v>0</v>
      </c>
      <c r="BU427">
        <v>0</v>
      </c>
      <c r="BV427">
        <v>0</v>
      </c>
      <c r="BW427">
        <v>0</v>
      </c>
      <c r="BX427">
        <v>63.7</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1</v>
      </c>
      <c r="FS427">
        <v>0</v>
      </c>
      <c r="FT427">
        <v>0</v>
      </c>
      <c r="FU427">
        <v>0</v>
      </c>
      <c r="FV427">
        <v>0</v>
      </c>
      <c r="FW427">
        <v>0</v>
      </c>
      <c r="FX427">
        <v>0</v>
      </c>
      <c r="FY427">
        <v>3.5897435896999998</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0.251</v>
      </c>
      <c r="GV427">
        <v>0</v>
      </c>
      <c r="GW427">
        <v>0</v>
      </c>
      <c r="GX427">
        <v>0</v>
      </c>
      <c r="GY427">
        <v>0</v>
      </c>
      <c r="GZ427">
        <v>0</v>
      </c>
      <c r="HA427">
        <v>0</v>
      </c>
      <c r="HB427">
        <v>0</v>
      </c>
      <c r="HC427">
        <v>0</v>
      </c>
      <c r="HD427">
        <v>0</v>
      </c>
      <c r="HE427">
        <v>0</v>
      </c>
      <c r="HF427">
        <v>0</v>
      </c>
      <c r="HG427">
        <v>0</v>
      </c>
      <c r="HH427">
        <v>0</v>
      </c>
      <c r="HI427">
        <v>1.5599999999999999E-2</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1</v>
      </c>
      <c r="LJ427">
        <v>1</v>
      </c>
      <c r="LK427">
        <v>0</v>
      </c>
      <c r="LL427">
        <v>0</v>
      </c>
      <c r="LM427">
        <v>1</v>
      </c>
      <c r="LN427">
        <v>0.95</v>
      </c>
      <c r="LO427">
        <v>0</v>
      </c>
      <c r="LP427">
        <v>1</v>
      </c>
      <c r="LQ427">
        <v>0.78</v>
      </c>
      <c r="LR427">
        <v>0</v>
      </c>
      <c r="LS427">
        <v>0</v>
      </c>
      <c r="LT427">
        <v>0</v>
      </c>
    </row>
    <row r="428" spans="1:332">
      <c r="A428" t="str">
        <v>CDM AMS II G</v>
      </c>
      <c r="B428" t="str">
        <v>AMS-II.G. Version 9</v>
      </c>
      <c r="C428">
        <v>10471</v>
      </c>
      <c r="D428" t="str">
        <v>PoA 10471-CPA40</v>
      </c>
      <c r="E428" t="str">
        <v>MP1</v>
      </c>
      <c r="F428" t="str">
        <v>domestic</v>
      </c>
      <c r="G428">
        <v>15314</v>
      </c>
      <c r="H428" t="str">
        <v>firewood</v>
      </c>
      <c r="I428">
        <v>15314</v>
      </c>
      <c r="J428">
        <v>3.2472434266327395E-3</v>
      </c>
      <c r="K428">
        <v>0</v>
      </c>
      <c r="L428" t="str">
        <v>cdm_imp_firewood</v>
      </c>
      <c r="M428">
        <v>1</v>
      </c>
      <c r="N428" t="str">
        <v>Asia</v>
      </c>
      <c r="O428" t="str">
        <v>Myanmar</v>
      </c>
      <c r="P428" t="str">
        <v xml:space="preserve">Region: Ayeyarwaddy; Township: Myaungmya
</v>
      </c>
      <c r="Q428">
        <v>4.2</v>
      </c>
      <c r="R428">
        <v>0.61499999999999999</v>
      </c>
      <c r="S428">
        <v>0</v>
      </c>
      <c r="T428">
        <v>0.3</v>
      </c>
      <c r="U428">
        <v>18000</v>
      </c>
      <c r="V428">
        <v>0</v>
      </c>
      <c r="W428">
        <v>262</v>
      </c>
      <c r="X428">
        <v>0</v>
      </c>
      <c r="Y428">
        <v>4716000</v>
      </c>
      <c r="Z428">
        <v>1</v>
      </c>
      <c r="AA428">
        <v>0</v>
      </c>
      <c r="AB428">
        <v>0</v>
      </c>
      <c r="AC428">
        <v>0</v>
      </c>
      <c r="AD428">
        <v>0</v>
      </c>
      <c r="AE428">
        <v>0</v>
      </c>
      <c r="AF428">
        <v>0</v>
      </c>
      <c r="AG428">
        <v>0</v>
      </c>
      <c r="AH428">
        <v>0</v>
      </c>
      <c r="AI428">
        <v>0</v>
      </c>
      <c r="AJ428">
        <v>0</v>
      </c>
      <c r="AK428">
        <v>0</v>
      </c>
      <c r="AL428">
        <v>0</v>
      </c>
      <c r="AM428">
        <v>0</v>
      </c>
      <c r="AN428">
        <v>7.1794871789999997</v>
      </c>
      <c r="AO428">
        <v>0</v>
      </c>
      <c r="AP428">
        <v>0</v>
      </c>
      <c r="AQ428">
        <v>0</v>
      </c>
      <c r="AR428">
        <v>0</v>
      </c>
      <c r="AS428">
        <v>0</v>
      </c>
      <c r="AT428">
        <v>0</v>
      </c>
      <c r="AU428">
        <v>0</v>
      </c>
      <c r="AV428">
        <v>0</v>
      </c>
      <c r="AW428">
        <v>0</v>
      </c>
      <c r="AX428">
        <v>0</v>
      </c>
      <c r="AY428">
        <v>0</v>
      </c>
      <c r="AZ428">
        <v>0</v>
      </c>
      <c r="BA428">
        <v>0</v>
      </c>
      <c r="BB428">
        <v>0</v>
      </c>
      <c r="BC428">
        <v>0</v>
      </c>
      <c r="BD428">
        <v>0.1</v>
      </c>
      <c r="BE428">
        <v>0</v>
      </c>
      <c r="BF428">
        <v>0</v>
      </c>
      <c r="BG428">
        <v>0</v>
      </c>
      <c r="BH428">
        <v>0</v>
      </c>
      <c r="BI428">
        <v>0</v>
      </c>
      <c r="BJ428">
        <v>0</v>
      </c>
      <c r="BK428">
        <v>0</v>
      </c>
      <c r="BL428">
        <v>0</v>
      </c>
      <c r="BM428">
        <v>0</v>
      </c>
      <c r="BN428">
        <v>0</v>
      </c>
      <c r="BO428">
        <v>0</v>
      </c>
      <c r="BP428">
        <v>0</v>
      </c>
      <c r="BQ428">
        <v>0</v>
      </c>
      <c r="BR428">
        <v>1.5599999999999999E-2</v>
      </c>
      <c r="BS428">
        <v>0</v>
      </c>
      <c r="BT428">
        <v>0</v>
      </c>
      <c r="BU428">
        <v>0</v>
      </c>
      <c r="BV428">
        <v>0</v>
      </c>
      <c r="BW428">
        <v>0</v>
      </c>
      <c r="BX428">
        <v>63.7</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1</v>
      </c>
      <c r="FS428">
        <v>0</v>
      </c>
      <c r="FT428">
        <v>0</v>
      </c>
      <c r="FU428">
        <v>0</v>
      </c>
      <c r="FV428">
        <v>0</v>
      </c>
      <c r="FW428">
        <v>0</v>
      </c>
      <c r="FX428">
        <v>0</v>
      </c>
      <c r="FY428">
        <v>3.5897435896999998</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0.251</v>
      </c>
      <c r="GV428">
        <v>0</v>
      </c>
      <c r="GW428">
        <v>0</v>
      </c>
      <c r="GX428">
        <v>0</v>
      </c>
      <c r="GY428">
        <v>0</v>
      </c>
      <c r="GZ428">
        <v>0</v>
      </c>
      <c r="HA428">
        <v>0</v>
      </c>
      <c r="HB428">
        <v>0</v>
      </c>
      <c r="HC428">
        <v>0</v>
      </c>
      <c r="HD428">
        <v>0</v>
      </c>
      <c r="HE428">
        <v>0</v>
      </c>
      <c r="HF428">
        <v>0</v>
      </c>
      <c r="HG428">
        <v>0</v>
      </c>
      <c r="HH428">
        <v>0</v>
      </c>
      <c r="HI428">
        <v>1.5599999999999999E-2</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1</v>
      </c>
      <c r="LJ428">
        <v>1</v>
      </c>
      <c r="LK428">
        <v>0</v>
      </c>
      <c r="LL428">
        <v>0</v>
      </c>
      <c r="LM428">
        <v>1</v>
      </c>
      <c r="LN428">
        <v>0.95</v>
      </c>
      <c r="LO428">
        <v>0</v>
      </c>
      <c r="LP428">
        <v>1</v>
      </c>
      <c r="LQ428">
        <v>0.78</v>
      </c>
      <c r="LR428">
        <v>0</v>
      </c>
      <c r="LS428">
        <v>0</v>
      </c>
      <c r="LT428">
        <v>0</v>
      </c>
    </row>
    <row r="429" spans="1:332">
      <c r="A429" t="str">
        <v>CDM AMS II G</v>
      </c>
      <c r="B429" t="str">
        <v>AMS-II.G. Version 9</v>
      </c>
      <c r="C429">
        <v>10471</v>
      </c>
      <c r="D429" t="str">
        <v>PoA 10471-CPA41</v>
      </c>
      <c r="E429" t="str">
        <v>MP1</v>
      </c>
      <c r="F429" t="str">
        <v>domestic</v>
      </c>
      <c r="G429">
        <v>15314</v>
      </c>
      <c r="H429" t="str">
        <v>firewood</v>
      </c>
      <c r="I429">
        <v>15314</v>
      </c>
      <c r="J429">
        <v>3.2472434266327395E-3</v>
      </c>
      <c r="K429">
        <v>0</v>
      </c>
      <c r="L429" t="str">
        <v>cdm_imp_firewood</v>
      </c>
      <c r="M429">
        <v>1</v>
      </c>
      <c r="N429" t="str">
        <v>Asia</v>
      </c>
      <c r="O429" t="str">
        <v>Myanmar</v>
      </c>
      <c r="P429" t="str">
        <v xml:space="preserve">Region: Ayeyarwaddy; Township: Myaungmya, Einme and
Wakema
</v>
      </c>
      <c r="Q429">
        <v>4.2</v>
      </c>
      <c r="R429">
        <v>0.61499999999999999</v>
      </c>
      <c r="S429">
        <v>0</v>
      </c>
      <c r="T429">
        <v>0.3</v>
      </c>
      <c r="U429">
        <v>18000</v>
      </c>
      <c r="V429">
        <v>0</v>
      </c>
      <c r="W429">
        <v>262</v>
      </c>
      <c r="X429">
        <v>0</v>
      </c>
      <c r="Y429">
        <v>4716000</v>
      </c>
      <c r="Z429">
        <v>1</v>
      </c>
      <c r="AA429">
        <v>0</v>
      </c>
      <c r="AB429">
        <v>0</v>
      </c>
      <c r="AC429">
        <v>0</v>
      </c>
      <c r="AD429">
        <v>0</v>
      </c>
      <c r="AE429">
        <v>0</v>
      </c>
      <c r="AF429">
        <v>0</v>
      </c>
      <c r="AG429">
        <v>0</v>
      </c>
      <c r="AH429">
        <v>0</v>
      </c>
      <c r="AI429">
        <v>0</v>
      </c>
      <c r="AJ429">
        <v>0</v>
      </c>
      <c r="AK429">
        <v>0</v>
      </c>
      <c r="AL429">
        <v>0</v>
      </c>
      <c r="AM429">
        <v>0</v>
      </c>
      <c r="AN429">
        <v>7.1794871789999997</v>
      </c>
      <c r="AO429">
        <v>0</v>
      </c>
      <c r="AP429">
        <v>0</v>
      </c>
      <c r="AQ429">
        <v>0</v>
      </c>
      <c r="AR429">
        <v>0</v>
      </c>
      <c r="AS429">
        <v>0</v>
      </c>
      <c r="AT429">
        <v>0</v>
      </c>
      <c r="AU429">
        <v>0</v>
      </c>
      <c r="AV429">
        <v>0</v>
      </c>
      <c r="AW429">
        <v>0</v>
      </c>
      <c r="AX429">
        <v>0</v>
      </c>
      <c r="AY429">
        <v>0</v>
      </c>
      <c r="AZ429">
        <v>0</v>
      </c>
      <c r="BA429">
        <v>0</v>
      </c>
      <c r="BB429">
        <v>0</v>
      </c>
      <c r="BC429">
        <v>0</v>
      </c>
      <c r="BD429">
        <v>0.1</v>
      </c>
      <c r="BE429">
        <v>0</v>
      </c>
      <c r="BF429">
        <v>0</v>
      </c>
      <c r="BG429">
        <v>0</v>
      </c>
      <c r="BH429">
        <v>0</v>
      </c>
      <c r="BI429">
        <v>0</v>
      </c>
      <c r="BJ429">
        <v>0</v>
      </c>
      <c r="BK429">
        <v>0</v>
      </c>
      <c r="BL429">
        <v>0</v>
      </c>
      <c r="BM429">
        <v>0</v>
      </c>
      <c r="BN429">
        <v>0</v>
      </c>
      <c r="BO429">
        <v>0</v>
      </c>
      <c r="BP429">
        <v>0</v>
      </c>
      <c r="BQ429">
        <v>0</v>
      </c>
      <c r="BR429">
        <v>1.5599999999999999E-2</v>
      </c>
      <c r="BS429">
        <v>0</v>
      </c>
      <c r="BT429">
        <v>0</v>
      </c>
      <c r="BU429">
        <v>0</v>
      </c>
      <c r="BV429">
        <v>0</v>
      </c>
      <c r="BW429">
        <v>0</v>
      </c>
      <c r="BX429">
        <v>63.7</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1</v>
      </c>
      <c r="FS429">
        <v>0</v>
      </c>
      <c r="FT429">
        <v>0</v>
      </c>
      <c r="FU429">
        <v>0</v>
      </c>
      <c r="FV429">
        <v>0</v>
      </c>
      <c r="FW429">
        <v>0</v>
      </c>
      <c r="FX429">
        <v>0</v>
      </c>
      <c r="FY429">
        <v>3.5897435896999998</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0.251</v>
      </c>
      <c r="GV429">
        <v>0</v>
      </c>
      <c r="GW429">
        <v>0</v>
      </c>
      <c r="GX429">
        <v>0</v>
      </c>
      <c r="GY429">
        <v>0</v>
      </c>
      <c r="GZ429">
        <v>0</v>
      </c>
      <c r="HA429">
        <v>0</v>
      </c>
      <c r="HB429">
        <v>0</v>
      </c>
      <c r="HC429">
        <v>0</v>
      </c>
      <c r="HD429">
        <v>0</v>
      </c>
      <c r="HE429">
        <v>0</v>
      </c>
      <c r="HF429">
        <v>0</v>
      </c>
      <c r="HG429">
        <v>0</v>
      </c>
      <c r="HH429">
        <v>0</v>
      </c>
      <c r="HI429">
        <v>1.5599999999999999E-2</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1</v>
      </c>
      <c r="LJ429">
        <v>1</v>
      </c>
      <c r="LK429">
        <v>0</v>
      </c>
      <c r="LL429">
        <v>0</v>
      </c>
      <c r="LM429">
        <v>1</v>
      </c>
      <c r="LN429">
        <v>0.95</v>
      </c>
      <c r="LO429">
        <v>0</v>
      </c>
      <c r="LP429">
        <v>1</v>
      </c>
      <c r="LQ429">
        <v>0.78</v>
      </c>
      <c r="LR429">
        <v>0</v>
      </c>
      <c r="LS429">
        <v>0</v>
      </c>
      <c r="LT429">
        <v>0</v>
      </c>
    </row>
    <row r="430" spans="1:332">
      <c r="A430" t="str">
        <v>CDM AMS II G</v>
      </c>
      <c r="B430" t="str">
        <v>AMS-II.G. Version 9</v>
      </c>
      <c r="C430">
        <v>10471</v>
      </c>
      <c r="D430" t="str">
        <v>PoA 10471-CPA42</v>
      </c>
      <c r="E430" t="str">
        <v>MP1</v>
      </c>
      <c r="F430" t="str">
        <v>domestic</v>
      </c>
      <c r="G430">
        <v>15314</v>
      </c>
      <c r="H430" t="str">
        <v>firewood</v>
      </c>
      <c r="I430">
        <v>15314</v>
      </c>
      <c r="J430">
        <v>3.2472434266327395E-3</v>
      </c>
      <c r="K430">
        <v>0</v>
      </c>
      <c r="L430" t="str">
        <v>cdm_imp_firewood</v>
      </c>
      <c r="M430">
        <v>1</v>
      </c>
      <c r="N430" t="str">
        <v>Asia</v>
      </c>
      <c r="O430" t="str">
        <v>Myanmar</v>
      </c>
      <c r="P430" t="str">
        <v xml:space="preserve">Region: Ayeyarwaddy,; Township: Wakema
</v>
      </c>
      <c r="Q430">
        <v>4.2</v>
      </c>
      <c r="R430">
        <v>0.61499999999999999</v>
      </c>
      <c r="S430">
        <v>0</v>
      </c>
      <c r="T430">
        <v>0.3</v>
      </c>
      <c r="U430">
        <v>18000</v>
      </c>
      <c r="V430">
        <v>0</v>
      </c>
      <c r="W430">
        <v>262</v>
      </c>
      <c r="X430">
        <v>0</v>
      </c>
      <c r="Y430">
        <v>4716000</v>
      </c>
      <c r="Z430">
        <v>1</v>
      </c>
      <c r="AA430">
        <v>0</v>
      </c>
      <c r="AB430">
        <v>0</v>
      </c>
      <c r="AC430">
        <v>0</v>
      </c>
      <c r="AD430">
        <v>0</v>
      </c>
      <c r="AE430">
        <v>0</v>
      </c>
      <c r="AF430">
        <v>0</v>
      </c>
      <c r="AG430">
        <v>0</v>
      </c>
      <c r="AH430">
        <v>0</v>
      </c>
      <c r="AI430">
        <v>0</v>
      </c>
      <c r="AJ430">
        <v>0</v>
      </c>
      <c r="AK430">
        <v>0</v>
      </c>
      <c r="AL430">
        <v>0</v>
      </c>
      <c r="AM430">
        <v>0</v>
      </c>
      <c r="AN430">
        <v>7.1794871789999997</v>
      </c>
      <c r="AO430">
        <v>0</v>
      </c>
      <c r="AP430">
        <v>0</v>
      </c>
      <c r="AQ430">
        <v>0</v>
      </c>
      <c r="AR430">
        <v>0</v>
      </c>
      <c r="AS430">
        <v>0</v>
      </c>
      <c r="AT430">
        <v>0</v>
      </c>
      <c r="AU430">
        <v>0</v>
      </c>
      <c r="AV430">
        <v>0</v>
      </c>
      <c r="AW430">
        <v>0</v>
      </c>
      <c r="AX430">
        <v>0</v>
      </c>
      <c r="AY430">
        <v>0</v>
      </c>
      <c r="AZ430">
        <v>0</v>
      </c>
      <c r="BA430">
        <v>0</v>
      </c>
      <c r="BB430">
        <v>0</v>
      </c>
      <c r="BC430">
        <v>0</v>
      </c>
      <c r="BD430">
        <v>0.1</v>
      </c>
      <c r="BE430">
        <v>0</v>
      </c>
      <c r="BF430">
        <v>0</v>
      </c>
      <c r="BG430">
        <v>0</v>
      </c>
      <c r="BH430">
        <v>0</v>
      </c>
      <c r="BI430">
        <v>0</v>
      </c>
      <c r="BJ430">
        <v>0</v>
      </c>
      <c r="BK430">
        <v>0</v>
      </c>
      <c r="BL430">
        <v>0</v>
      </c>
      <c r="BM430">
        <v>0</v>
      </c>
      <c r="BN430">
        <v>0</v>
      </c>
      <c r="BO430">
        <v>0</v>
      </c>
      <c r="BP430">
        <v>0</v>
      </c>
      <c r="BQ430">
        <v>0</v>
      </c>
      <c r="BR430">
        <v>1.5599999999999999E-2</v>
      </c>
      <c r="BS430">
        <v>0</v>
      </c>
      <c r="BT430">
        <v>0</v>
      </c>
      <c r="BU430">
        <v>0</v>
      </c>
      <c r="BV430">
        <v>0</v>
      </c>
      <c r="BW430">
        <v>0</v>
      </c>
      <c r="BX430">
        <v>63.7</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1</v>
      </c>
      <c r="FS430">
        <v>0</v>
      </c>
      <c r="FT430">
        <v>0</v>
      </c>
      <c r="FU430">
        <v>0</v>
      </c>
      <c r="FV430">
        <v>0</v>
      </c>
      <c r="FW430">
        <v>0</v>
      </c>
      <c r="FX430">
        <v>0</v>
      </c>
      <c r="FY430">
        <v>3.5897435896999998</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0.251</v>
      </c>
      <c r="GV430">
        <v>0</v>
      </c>
      <c r="GW430">
        <v>0</v>
      </c>
      <c r="GX430">
        <v>0</v>
      </c>
      <c r="GY430">
        <v>0</v>
      </c>
      <c r="GZ430">
        <v>0</v>
      </c>
      <c r="HA430">
        <v>0</v>
      </c>
      <c r="HB430">
        <v>0</v>
      </c>
      <c r="HC430">
        <v>0</v>
      </c>
      <c r="HD430">
        <v>0</v>
      </c>
      <c r="HE430">
        <v>0</v>
      </c>
      <c r="HF430">
        <v>0</v>
      </c>
      <c r="HG430">
        <v>0</v>
      </c>
      <c r="HH430">
        <v>0</v>
      </c>
      <c r="HI430">
        <v>1.5599999999999999E-2</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1</v>
      </c>
      <c r="LJ430">
        <v>1</v>
      </c>
      <c r="LK430">
        <v>0</v>
      </c>
      <c r="LL430">
        <v>0</v>
      </c>
      <c r="LM430">
        <v>1</v>
      </c>
      <c r="LN430">
        <v>0.95</v>
      </c>
      <c r="LO430">
        <v>0</v>
      </c>
      <c r="LP430">
        <v>1</v>
      </c>
      <c r="LQ430">
        <v>0.78</v>
      </c>
      <c r="LR430">
        <v>0</v>
      </c>
      <c r="LS430">
        <v>0</v>
      </c>
      <c r="LT430">
        <v>0</v>
      </c>
    </row>
    <row r="431" spans="1:332">
      <c r="A431" t="str">
        <v>CDM AMS II G</v>
      </c>
      <c r="B431" t="str">
        <v>AMS-II.G. Version 9</v>
      </c>
      <c r="C431">
        <v>10471</v>
      </c>
      <c r="D431" t="str">
        <v>PoA 10471-CPA43</v>
      </c>
      <c r="E431" t="str">
        <v>MP1</v>
      </c>
      <c r="F431" t="str">
        <v>domestic</v>
      </c>
      <c r="G431">
        <v>15314</v>
      </c>
      <c r="H431" t="str">
        <v>firewood</v>
      </c>
      <c r="I431">
        <v>15314</v>
      </c>
      <c r="J431">
        <v>3.2472434266327395E-3</v>
      </c>
      <c r="K431">
        <v>0</v>
      </c>
      <c r="L431" t="str">
        <v>cdm_imp_firewood</v>
      </c>
      <c r="M431">
        <v>1</v>
      </c>
      <c r="N431" t="str">
        <v>Asia</v>
      </c>
      <c r="O431" t="str">
        <v>Myanmar</v>
      </c>
      <c r="P431" t="str">
        <v xml:space="preserve">Region: Ayeyarwaddy; Township: Labutta
</v>
      </c>
      <c r="Q431">
        <v>4.2</v>
      </c>
      <c r="R431">
        <v>0.61499999999999999</v>
      </c>
      <c r="S431">
        <v>0</v>
      </c>
      <c r="T431">
        <v>0.3</v>
      </c>
      <c r="U431">
        <v>18000</v>
      </c>
      <c r="V431">
        <v>0</v>
      </c>
      <c r="W431">
        <v>262</v>
      </c>
      <c r="X431">
        <v>0</v>
      </c>
      <c r="Y431">
        <v>4716000</v>
      </c>
      <c r="Z431">
        <v>1</v>
      </c>
      <c r="AA431">
        <v>0</v>
      </c>
      <c r="AB431">
        <v>0</v>
      </c>
      <c r="AC431">
        <v>0</v>
      </c>
      <c r="AD431">
        <v>0</v>
      </c>
      <c r="AE431">
        <v>0</v>
      </c>
      <c r="AF431">
        <v>0</v>
      </c>
      <c r="AG431">
        <v>0</v>
      </c>
      <c r="AH431">
        <v>0</v>
      </c>
      <c r="AI431">
        <v>0</v>
      </c>
      <c r="AJ431">
        <v>0</v>
      </c>
      <c r="AK431">
        <v>0</v>
      </c>
      <c r="AL431">
        <v>0</v>
      </c>
      <c r="AM431">
        <v>0</v>
      </c>
      <c r="AN431">
        <v>7.1794871789999997</v>
      </c>
      <c r="AO431">
        <v>0</v>
      </c>
      <c r="AP431">
        <v>0</v>
      </c>
      <c r="AQ431">
        <v>0</v>
      </c>
      <c r="AR431">
        <v>0</v>
      </c>
      <c r="AS431">
        <v>0</v>
      </c>
      <c r="AT431">
        <v>0</v>
      </c>
      <c r="AU431">
        <v>0</v>
      </c>
      <c r="AV431">
        <v>0</v>
      </c>
      <c r="AW431">
        <v>0</v>
      </c>
      <c r="AX431">
        <v>0</v>
      </c>
      <c r="AY431">
        <v>0</v>
      </c>
      <c r="AZ431">
        <v>0</v>
      </c>
      <c r="BA431">
        <v>0</v>
      </c>
      <c r="BB431">
        <v>0</v>
      </c>
      <c r="BC431">
        <v>0</v>
      </c>
      <c r="BD431">
        <v>0.1</v>
      </c>
      <c r="BE431">
        <v>0</v>
      </c>
      <c r="BF431">
        <v>0</v>
      </c>
      <c r="BG431">
        <v>0</v>
      </c>
      <c r="BH431">
        <v>0</v>
      </c>
      <c r="BI431">
        <v>0</v>
      </c>
      <c r="BJ431">
        <v>0</v>
      </c>
      <c r="BK431">
        <v>0</v>
      </c>
      <c r="BL431">
        <v>0</v>
      </c>
      <c r="BM431">
        <v>0</v>
      </c>
      <c r="BN431">
        <v>0</v>
      </c>
      <c r="BO431">
        <v>0</v>
      </c>
      <c r="BP431">
        <v>0</v>
      </c>
      <c r="BQ431">
        <v>0</v>
      </c>
      <c r="BR431">
        <v>1.5599999999999999E-2</v>
      </c>
      <c r="BS431">
        <v>0</v>
      </c>
      <c r="BT431">
        <v>0</v>
      </c>
      <c r="BU431">
        <v>0</v>
      </c>
      <c r="BV431">
        <v>0</v>
      </c>
      <c r="BW431">
        <v>0</v>
      </c>
      <c r="BX431">
        <v>63.7</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1</v>
      </c>
      <c r="FS431">
        <v>0</v>
      </c>
      <c r="FT431">
        <v>0</v>
      </c>
      <c r="FU431">
        <v>0</v>
      </c>
      <c r="FV431">
        <v>0</v>
      </c>
      <c r="FW431">
        <v>0</v>
      </c>
      <c r="FX431">
        <v>0</v>
      </c>
      <c r="FY431">
        <v>3.5897435896999998</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0.251</v>
      </c>
      <c r="GV431">
        <v>0</v>
      </c>
      <c r="GW431">
        <v>0</v>
      </c>
      <c r="GX431">
        <v>0</v>
      </c>
      <c r="GY431">
        <v>0</v>
      </c>
      <c r="GZ431">
        <v>0</v>
      </c>
      <c r="HA431">
        <v>0</v>
      </c>
      <c r="HB431">
        <v>0</v>
      </c>
      <c r="HC431">
        <v>0</v>
      </c>
      <c r="HD431">
        <v>0</v>
      </c>
      <c r="HE431">
        <v>0</v>
      </c>
      <c r="HF431">
        <v>0</v>
      </c>
      <c r="HG431">
        <v>0</v>
      </c>
      <c r="HH431">
        <v>0</v>
      </c>
      <c r="HI431">
        <v>1.5599999999999999E-2</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1</v>
      </c>
      <c r="LJ431">
        <v>1</v>
      </c>
      <c r="LK431">
        <v>0</v>
      </c>
      <c r="LL431">
        <v>0</v>
      </c>
      <c r="LM431">
        <v>1</v>
      </c>
      <c r="LN431">
        <v>0.95</v>
      </c>
      <c r="LO431">
        <v>0</v>
      </c>
      <c r="LP431">
        <v>1</v>
      </c>
      <c r="LQ431">
        <v>0.78</v>
      </c>
      <c r="LR431">
        <v>0</v>
      </c>
      <c r="LS431">
        <v>0</v>
      </c>
      <c r="LT431">
        <v>0</v>
      </c>
    </row>
    <row r="432" spans="1:332">
      <c r="A432" t="str">
        <v>CDM AMS II G</v>
      </c>
      <c r="B432" t="str">
        <v>AMS-II.G. Version 9</v>
      </c>
      <c r="C432">
        <v>10471</v>
      </c>
      <c r="D432" t="str">
        <v>PoA 10471-CPA44</v>
      </c>
      <c r="E432" t="str">
        <v>MP1</v>
      </c>
      <c r="F432" t="str">
        <v>domestic</v>
      </c>
      <c r="G432">
        <v>15314</v>
      </c>
      <c r="H432" t="str">
        <v>firewood</v>
      </c>
      <c r="I432">
        <v>15314</v>
      </c>
      <c r="J432">
        <v>3.2472434266327395E-3</v>
      </c>
      <c r="K432">
        <v>0</v>
      </c>
      <c r="L432" t="str">
        <v>cdm_imp_firewood</v>
      </c>
      <c r="M432">
        <v>1</v>
      </c>
      <c r="N432" t="str">
        <v>Asia</v>
      </c>
      <c r="O432" t="str">
        <v>Myanmar</v>
      </c>
      <c r="P432" t="str">
        <v xml:space="preserve">Region: Ayeyarwaddy; Township: Labutta and
Mawlamyainggyun
</v>
      </c>
      <c r="Q432">
        <v>4.2</v>
      </c>
      <c r="R432">
        <v>0.61499999999999999</v>
      </c>
      <c r="S432">
        <v>0</v>
      </c>
      <c r="T432">
        <v>0.3</v>
      </c>
      <c r="U432">
        <v>18000</v>
      </c>
      <c r="V432">
        <v>0</v>
      </c>
      <c r="W432">
        <v>262</v>
      </c>
      <c r="X432">
        <v>0</v>
      </c>
      <c r="Y432">
        <v>4716000</v>
      </c>
      <c r="Z432">
        <v>1</v>
      </c>
      <c r="AA432">
        <v>0</v>
      </c>
      <c r="AB432">
        <v>0</v>
      </c>
      <c r="AC432">
        <v>0</v>
      </c>
      <c r="AD432">
        <v>0</v>
      </c>
      <c r="AE432">
        <v>0</v>
      </c>
      <c r="AF432">
        <v>0</v>
      </c>
      <c r="AG432">
        <v>0</v>
      </c>
      <c r="AH432">
        <v>0</v>
      </c>
      <c r="AI432">
        <v>0</v>
      </c>
      <c r="AJ432">
        <v>0</v>
      </c>
      <c r="AK432">
        <v>0</v>
      </c>
      <c r="AL432">
        <v>0</v>
      </c>
      <c r="AM432">
        <v>0</v>
      </c>
      <c r="AN432">
        <v>7.1794871789999997</v>
      </c>
      <c r="AO432">
        <v>0</v>
      </c>
      <c r="AP432">
        <v>0</v>
      </c>
      <c r="AQ432">
        <v>0</v>
      </c>
      <c r="AR432">
        <v>0</v>
      </c>
      <c r="AS432">
        <v>0</v>
      </c>
      <c r="AT432">
        <v>0</v>
      </c>
      <c r="AU432">
        <v>0</v>
      </c>
      <c r="AV432">
        <v>0</v>
      </c>
      <c r="AW432">
        <v>0</v>
      </c>
      <c r="AX432">
        <v>0</v>
      </c>
      <c r="AY432">
        <v>0</v>
      </c>
      <c r="AZ432">
        <v>0</v>
      </c>
      <c r="BA432">
        <v>0</v>
      </c>
      <c r="BB432">
        <v>0</v>
      </c>
      <c r="BC432">
        <v>0</v>
      </c>
      <c r="BD432">
        <v>0.1</v>
      </c>
      <c r="BE432">
        <v>0</v>
      </c>
      <c r="BF432">
        <v>0</v>
      </c>
      <c r="BG432">
        <v>0</v>
      </c>
      <c r="BH432">
        <v>0</v>
      </c>
      <c r="BI432">
        <v>0</v>
      </c>
      <c r="BJ432">
        <v>0</v>
      </c>
      <c r="BK432">
        <v>0</v>
      </c>
      <c r="BL432">
        <v>0</v>
      </c>
      <c r="BM432">
        <v>0</v>
      </c>
      <c r="BN432">
        <v>0</v>
      </c>
      <c r="BO432">
        <v>0</v>
      </c>
      <c r="BP432">
        <v>0</v>
      </c>
      <c r="BQ432">
        <v>0</v>
      </c>
      <c r="BR432">
        <v>1.5599999999999999E-2</v>
      </c>
      <c r="BS432">
        <v>0</v>
      </c>
      <c r="BT432">
        <v>0</v>
      </c>
      <c r="BU432">
        <v>0</v>
      </c>
      <c r="BV432">
        <v>0</v>
      </c>
      <c r="BW432">
        <v>0</v>
      </c>
      <c r="BX432">
        <v>63.7</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1</v>
      </c>
      <c r="FS432">
        <v>0</v>
      </c>
      <c r="FT432">
        <v>0</v>
      </c>
      <c r="FU432">
        <v>0</v>
      </c>
      <c r="FV432">
        <v>0</v>
      </c>
      <c r="FW432">
        <v>0</v>
      </c>
      <c r="FX432">
        <v>0</v>
      </c>
      <c r="FY432">
        <v>3.5897435896999998</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0.251</v>
      </c>
      <c r="GV432">
        <v>0</v>
      </c>
      <c r="GW432">
        <v>0</v>
      </c>
      <c r="GX432">
        <v>0</v>
      </c>
      <c r="GY432">
        <v>0</v>
      </c>
      <c r="GZ432">
        <v>0</v>
      </c>
      <c r="HA432">
        <v>0</v>
      </c>
      <c r="HB432">
        <v>0</v>
      </c>
      <c r="HC432">
        <v>0</v>
      </c>
      <c r="HD432">
        <v>0</v>
      </c>
      <c r="HE432">
        <v>0</v>
      </c>
      <c r="HF432">
        <v>0</v>
      </c>
      <c r="HG432">
        <v>0</v>
      </c>
      <c r="HH432">
        <v>0</v>
      </c>
      <c r="HI432">
        <v>1.5599999999999999E-2</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1</v>
      </c>
      <c r="LJ432">
        <v>1</v>
      </c>
      <c r="LK432">
        <v>0</v>
      </c>
      <c r="LL432">
        <v>0</v>
      </c>
      <c r="LM432">
        <v>1</v>
      </c>
      <c r="LN432">
        <v>0.95</v>
      </c>
      <c r="LO432">
        <v>0</v>
      </c>
      <c r="LP432">
        <v>1</v>
      </c>
      <c r="LQ432">
        <v>0.78</v>
      </c>
      <c r="LR432">
        <v>0</v>
      </c>
      <c r="LS432">
        <v>0</v>
      </c>
      <c r="LT432">
        <v>0</v>
      </c>
    </row>
    <row r="433" spans="1:332">
      <c r="A433" t="str">
        <v>CDM AMS II G</v>
      </c>
      <c r="B433" t="str">
        <v>AMS-II.G. Version 9</v>
      </c>
      <c r="C433">
        <v>10471</v>
      </c>
      <c r="D433" t="str">
        <v>PoA 10471-CPA45</v>
      </c>
      <c r="E433" t="str">
        <v>MP1</v>
      </c>
      <c r="F433" t="str">
        <v>domestic</v>
      </c>
      <c r="G433">
        <v>15314</v>
      </c>
      <c r="H433" t="str">
        <v>firewood</v>
      </c>
      <c r="I433">
        <v>15314</v>
      </c>
      <c r="J433">
        <v>3.2472434266327395E-3</v>
      </c>
      <c r="K433">
        <v>0</v>
      </c>
      <c r="L433" t="str">
        <v>cdm_imp_firewood</v>
      </c>
      <c r="M433">
        <v>1</v>
      </c>
      <c r="N433" t="str">
        <v>Asia</v>
      </c>
      <c r="O433" t="str">
        <v>Myanmar</v>
      </c>
      <c r="P433" t="str">
        <v xml:space="preserve">Region: Ayeyarwaddy; Township: Mawlamyinegyun
</v>
      </c>
      <c r="Q433">
        <v>4.2</v>
      </c>
      <c r="R433">
        <v>0.61499999999999999</v>
      </c>
      <c r="S433">
        <v>0</v>
      </c>
      <c r="T433">
        <v>0.3</v>
      </c>
      <c r="U433">
        <v>18000</v>
      </c>
      <c r="V433">
        <v>0</v>
      </c>
      <c r="W433">
        <v>262</v>
      </c>
      <c r="X433">
        <v>0</v>
      </c>
      <c r="Y433">
        <v>4716000</v>
      </c>
      <c r="Z433">
        <v>1</v>
      </c>
      <c r="AA433">
        <v>0</v>
      </c>
      <c r="AB433">
        <v>0</v>
      </c>
      <c r="AC433">
        <v>0</v>
      </c>
      <c r="AD433">
        <v>0</v>
      </c>
      <c r="AE433">
        <v>0</v>
      </c>
      <c r="AF433">
        <v>0</v>
      </c>
      <c r="AG433">
        <v>0</v>
      </c>
      <c r="AH433">
        <v>0</v>
      </c>
      <c r="AI433">
        <v>0</v>
      </c>
      <c r="AJ433">
        <v>0</v>
      </c>
      <c r="AK433">
        <v>0</v>
      </c>
      <c r="AL433">
        <v>0</v>
      </c>
      <c r="AM433">
        <v>0</v>
      </c>
      <c r="AN433">
        <v>7.1794871789999997</v>
      </c>
      <c r="AO433">
        <v>0</v>
      </c>
      <c r="AP433">
        <v>0</v>
      </c>
      <c r="AQ433">
        <v>0</v>
      </c>
      <c r="AR433">
        <v>0</v>
      </c>
      <c r="AS433">
        <v>0</v>
      </c>
      <c r="AT433">
        <v>0</v>
      </c>
      <c r="AU433">
        <v>0</v>
      </c>
      <c r="AV433">
        <v>0</v>
      </c>
      <c r="AW433">
        <v>0</v>
      </c>
      <c r="AX433">
        <v>0</v>
      </c>
      <c r="AY433">
        <v>0</v>
      </c>
      <c r="AZ433">
        <v>0</v>
      </c>
      <c r="BA433">
        <v>0</v>
      </c>
      <c r="BB433">
        <v>0</v>
      </c>
      <c r="BC433">
        <v>0</v>
      </c>
      <c r="BD433">
        <v>0.1</v>
      </c>
      <c r="BE433">
        <v>0</v>
      </c>
      <c r="BF433">
        <v>0</v>
      </c>
      <c r="BG433">
        <v>0</v>
      </c>
      <c r="BH433">
        <v>0</v>
      </c>
      <c r="BI433">
        <v>0</v>
      </c>
      <c r="BJ433">
        <v>0</v>
      </c>
      <c r="BK433">
        <v>0</v>
      </c>
      <c r="BL433">
        <v>0</v>
      </c>
      <c r="BM433">
        <v>0</v>
      </c>
      <c r="BN433">
        <v>0</v>
      </c>
      <c r="BO433">
        <v>0</v>
      </c>
      <c r="BP433">
        <v>0</v>
      </c>
      <c r="BQ433">
        <v>0</v>
      </c>
      <c r="BR433">
        <v>1.5599999999999999E-2</v>
      </c>
      <c r="BS433">
        <v>0</v>
      </c>
      <c r="BT433">
        <v>0</v>
      </c>
      <c r="BU433">
        <v>0</v>
      </c>
      <c r="BV433">
        <v>0</v>
      </c>
      <c r="BW433">
        <v>0</v>
      </c>
      <c r="BX433">
        <v>63.7</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1</v>
      </c>
      <c r="FS433">
        <v>0</v>
      </c>
      <c r="FT433">
        <v>0</v>
      </c>
      <c r="FU433">
        <v>0</v>
      </c>
      <c r="FV433">
        <v>0</v>
      </c>
      <c r="FW433">
        <v>0</v>
      </c>
      <c r="FX433">
        <v>0</v>
      </c>
      <c r="FY433">
        <v>3.5897435896999998</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0.251</v>
      </c>
      <c r="GV433">
        <v>0</v>
      </c>
      <c r="GW433">
        <v>0</v>
      </c>
      <c r="GX433">
        <v>0</v>
      </c>
      <c r="GY433">
        <v>0</v>
      </c>
      <c r="GZ433">
        <v>0</v>
      </c>
      <c r="HA433">
        <v>0</v>
      </c>
      <c r="HB433">
        <v>0</v>
      </c>
      <c r="HC433">
        <v>0</v>
      </c>
      <c r="HD433">
        <v>0</v>
      </c>
      <c r="HE433">
        <v>0</v>
      </c>
      <c r="HF433">
        <v>0</v>
      </c>
      <c r="HG433">
        <v>0</v>
      </c>
      <c r="HH433">
        <v>0</v>
      </c>
      <c r="HI433">
        <v>1.5599999999999999E-2</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1</v>
      </c>
      <c r="LJ433">
        <v>1</v>
      </c>
      <c r="LK433">
        <v>0</v>
      </c>
      <c r="LL433">
        <v>0</v>
      </c>
      <c r="LM433">
        <v>1</v>
      </c>
      <c r="LN433">
        <v>0.95</v>
      </c>
      <c r="LO433">
        <v>0</v>
      </c>
      <c r="LP433">
        <v>1</v>
      </c>
      <c r="LQ433">
        <v>0.78</v>
      </c>
      <c r="LR433">
        <v>0</v>
      </c>
      <c r="LS433">
        <v>0</v>
      </c>
      <c r="LT433">
        <v>0</v>
      </c>
    </row>
    <row r="434" spans="1:332">
      <c r="A434" t="str">
        <v>CDM AMS II G</v>
      </c>
      <c r="B434" t="str">
        <v>AMS-II.G. Version 9</v>
      </c>
      <c r="C434">
        <v>10471</v>
      </c>
      <c r="D434" t="str">
        <v>PoA 10471-CPA46</v>
      </c>
      <c r="E434" t="str">
        <v>MP1</v>
      </c>
      <c r="F434" t="str">
        <v>domestic</v>
      </c>
      <c r="G434">
        <v>15314</v>
      </c>
      <c r="H434" t="str">
        <v>firewood</v>
      </c>
      <c r="I434">
        <v>15314</v>
      </c>
      <c r="J434">
        <v>3.2472434266327395E-3</v>
      </c>
      <c r="K434">
        <v>0</v>
      </c>
      <c r="L434" t="str">
        <v>cdm_imp_firewood</v>
      </c>
      <c r="M434">
        <v>1</v>
      </c>
      <c r="N434" t="str">
        <v>Asia</v>
      </c>
      <c r="O434" t="str">
        <v>Myanmar</v>
      </c>
      <c r="P434" t="str">
        <v>Region: Ayeyarwaddy; Township: Pyapon</v>
      </c>
      <c r="Q434">
        <v>4.2</v>
      </c>
      <c r="R434">
        <v>0.61499999999999999</v>
      </c>
      <c r="S434">
        <v>0</v>
      </c>
      <c r="T434">
        <v>0.3</v>
      </c>
      <c r="U434">
        <v>18000</v>
      </c>
      <c r="V434">
        <v>0</v>
      </c>
      <c r="W434">
        <v>262</v>
      </c>
      <c r="X434">
        <v>0</v>
      </c>
      <c r="Y434">
        <v>4716000</v>
      </c>
      <c r="Z434">
        <v>1</v>
      </c>
      <c r="AA434">
        <v>0</v>
      </c>
      <c r="AB434">
        <v>0</v>
      </c>
      <c r="AC434">
        <v>0</v>
      </c>
      <c r="AD434">
        <v>0</v>
      </c>
      <c r="AE434">
        <v>0</v>
      </c>
      <c r="AF434">
        <v>0</v>
      </c>
      <c r="AG434">
        <v>0</v>
      </c>
      <c r="AH434">
        <v>0</v>
      </c>
      <c r="AI434">
        <v>0</v>
      </c>
      <c r="AJ434">
        <v>0</v>
      </c>
      <c r="AK434">
        <v>0</v>
      </c>
      <c r="AL434">
        <v>0</v>
      </c>
      <c r="AM434">
        <v>0</v>
      </c>
      <c r="AN434">
        <v>7.1794871789999997</v>
      </c>
      <c r="AO434">
        <v>0</v>
      </c>
      <c r="AP434">
        <v>0</v>
      </c>
      <c r="AQ434">
        <v>0</v>
      </c>
      <c r="AR434">
        <v>0</v>
      </c>
      <c r="AS434">
        <v>0</v>
      </c>
      <c r="AT434">
        <v>0</v>
      </c>
      <c r="AU434">
        <v>0</v>
      </c>
      <c r="AV434">
        <v>0</v>
      </c>
      <c r="AW434">
        <v>0</v>
      </c>
      <c r="AX434">
        <v>0</v>
      </c>
      <c r="AY434">
        <v>0</v>
      </c>
      <c r="AZ434">
        <v>0</v>
      </c>
      <c r="BA434">
        <v>0</v>
      </c>
      <c r="BB434">
        <v>0</v>
      </c>
      <c r="BC434">
        <v>0</v>
      </c>
      <c r="BD434">
        <v>0.1</v>
      </c>
      <c r="BE434">
        <v>0</v>
      </c>
      <c r="BF434">
        <v>0</v>
      </c>
      <c r="BG434">
        <v>0</v>
      </c>
      <c r="BH434">
        <v>0</v>
      </c>
      <c r="BI434">
        <v>0</v>
      </c>
      <c r="BJ434">
        <v>0</v>
      </c>
      <c r="BK434">
        <v>0</v>
      </c>
      <c r="BL434">
        <v>0</v>
      </c>
      <c r="BM434">
        <v>0</v>
      </c>
      <c r="BN434">
        <v>0</v>
      </c>
      <c r="BO434">
        <v>0</v>
      </c>
      <c r="BP434">
        <v>0</v>
      </c>
      <c r="BQ434">
        <v>0</v>
      </c>
      <c r="BR434">
        <v>1.5599999999999999E-2</v>
      </c>
      <c r="BS434">
        <v>0</v>
      </c>
      <c r="BT434">
        <v>0</v>
      </c>
      <c r="BU434">
        <v>0</v>
      </c>
      <c r="BV434">
        <v>0</v>
      </c>
      <c r="BW434">
        <v>0</v>
      </c>
      <c r="BX434">
        <v>63.7</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1</v>
      </c>
      <c r="FS434">
        <v>0</v>
      </c>
      <c r="FT434">
        <v>0</v>
      </c>
      <c r="FU434">
        <v>0</v>
      </c>
      <c r="FV434">
        <v>0</v>
      </c>
      <c r="FW434">
        <v>0</v>
      </c>
      <c r="FX434">
        <v>0</v>
      </c>
      <c r="FY434">
        <v>3.5897435896999998</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0.251</v>
      </c>
      <c r="GV434">
        <v>0</v>
      </c>
      <c r="GW434">
        <v>0</v>
      </c>
      <c r="GX434">
        <v>0</v>
      </c>
      <c r="GY434">
        <v>0</v>
      </c>
      <c r="GZ434">
        <v>0</v>
      </c>
      <c r="HA434">
        <v>0</v>
      </c>
      <c r="HB434">
        <v>0</v>
      </c>
      <c r="HC434">
        <v>0</v>
      </c>
      <c r="HD434">
        <v>0</v>
      </c>
      <c r="HE434">
        <v>0</v>
      </c>
      <c r="HF434">
        <v>0</v>
      </c>
      <c r="HG434">
        <v>0</v>
      </c>
      <c r="HH434">
        <v>0</v>
      </c>
      <c r="HI434">
        <v>1.5599999999999999E-2</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1</v>
      </c>
      <c r="LJ434">
        <v>1</v>
      </c>
      <c r="LK434">
        <v>0</v>
      </c>
      <c r="LL434">
        <v>0</v>
      </c>
      <c r="LM434">
        <v>1</v>
      </c>
      <c r="LN434">
        <v>0.95</v>
      </c>
      <c r="LO434">
        <v>0</v>
      </c>
      <c r="LP434">
        <v>1</v>
      </c>
      <c r="LQ434">
        <v>0.78</v>
      </c>
      <c r="LR434">
        <v>0</v>
      </c>
      <c r="LS434">
        <v>0</v>
      </c>
      <c r="LT434">
        <v>0</v>
      </c>
    </row>
    <row r="435" spans="1:332">
      <c r="A435" t="str">
        <v>CDM AMS II G</v>
      </c>
      <c r="B435" t="str">
        <v>AMS-II.G. Version 9</v>
      </c>
      <c r="C435">
        <v>10471</v>
      </c>
      <c r="D435" t="str">
        <v>PoA 10471-CPA47</v>
      </c>
      <c r="E435" t="str">
        <v>MP1</v>
      </c>
      <c r="F435" t="str">
        <v>domestic</v>
      </c>
      <c r="G435">
        <v>15314</v>
      </c>
      <c r="H435" t="str">
        <v>firewood</v>
      </c>
      <c r="I435">
        <v>15314</v>
      </c>
      <c r="J435">
        <v>3.2472434266327395E-3</v>
      </c>
      <c r="K435">
        <v>0</v>
      </c>
      <c r="L435" t="str">
        <v>cdm_imp_firewood</v>
      </c>
      <c r="M435">
        <v>1</v>
      </c>
      <c r="N435" t="str">
        <v>Asia</v>
      </c>
      <c r="O435" t="str">
        <v>Myanmar</v>
      </c>
      <c r="P435" t="str">
        <v xml:space="preserve">Region: Ayeyarwaddy; Township: Pyapon and Dedaye
</v>
      </c>
      <c r="Q435">
        <v>4.2</v>
      </c>
      <c r="R435">
        <v>0.61499999999999999</v>
      </c>
      <c r="S435">
        <v>0</v>
      </c>
      <c r="T435">
        <v>0.3</v>
      </c>
      <c r="U435">
        <v>18000</v>
      </c>
      <c r="V435">
        <v>0</v>
      </c>
      <c r="W435">
        <v>262</v>
      </c>
      <c r="X435">
        <v>0</v>
      </c>
      <c r="Y435">
        <v>4716000</v>
      </c>
      <c r="Z435">
        <v>1</v>
      </c>
      <c r="AA435">
        <v>0</v>
      </c>
      <c r="AB435">
        <v>0</v>
      </c>
      <c r="AC435">
        <v>0</v>
      </c>
      <c r="AD435">
        <v>0</v>
      </c>
      <c r="AE435">
        <v>0</v>
      </c>
      <c r="AF435">
        <v>0</v>
      </c>
      <c r="AG435">
        <v>0</v>
      </c>
      <c r="AH435">
        <v>0</v>
      </c>
      <c r="AI435">
        <v>0</v>
      </c>
      <c r="AJ435">
        <v>0</v>
      </c>
      <c r="AK435">
        <v>0</v>
      </c>
      <c r="AL435">
        <v>0</v>
      </c>
      <c r="AM435">
        <v>0</v>
      </c>
      <c r="AN435">
        <v>7.1794871789999997</v>
      </c>
      <c r="AO435">
        <v>0</v>
      </c>
      <c r="AP435">
        <v>0</v>
      </c>
      <c r="AQ435">
        <v>0</v>
      </c>
      <c r="AR435">
        <v>0</v>
      </c>
      <c r="AS435">
        <v>0</v>
      </c>
      <c r="AT435">
        <v>0</v>
      </c>
      <c r="AU435">
        <v>0</v>
      </c>
      <c r="AV435">
        <v>0</v>
      </c>
      <c r="AW435">
        <v>0</v>
      </c>
      <c r="AX435">
        <v>0</v>
      </c>
      <c r="AY435">
        <v>0</v>
      </c>
      <c r="AZ435">
        <v>0</v>
      </c>
      <c r="BA435">
        <v>0</v>
      </c>
      <c r="BB435">
        <v>0</v>
      </c>
      <c r="BC435">
        <v>0</v>
      </c>
      <c r="BD435">
        <v>0.1</v>
      </c>
      <c r="BE435">
        <v>0</v>
      </c>
      <c r="BF435">
        <v>0</v>
      </c>
      <c r="BG435">
        <v>0</v>
      </c>
      <c r="BH435">
        <v>0</v>
      </c>
      <c r="BI435">
        <v>0</v>
      </c>
      <c r="BJ435">
        <v>0</v>
      </c>
      <c r="BK435">
        <v>0</v>
      </c>
      <c r="BL435">
        <v>0</v>
      </c>
      <c r="BM435">
        <v>0</v>
      </c>
      <c r="BN435">
        <v>0</v>
      </c>
      <c r="BO435">
        <v>0</v>
      </c>
      <c r="BP435">
        <v>0</v>
      </c>
      <c r="BQ435">
        <v>0</v>
      </c>
      <c r="BR435">
        <v>1.5599999999999999E-2</v>
      </c>
      <c r="BS435">
        <v>0</v>
      </c>
      <c r="BT435">
        <v>0</v>
      </c>
      <c r="BU435">
        <v>0</v>
      </c>
      <c r="BV435">
        <v>0</v>
      </c>
      <c r="BW435">
        <v>0</v>
      </c>
      <c r="BX435">
        <v>63.7</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1</v>
      </c>
      <c r="FS435">
        <v>0</v>
      </c>
      <c r="FT435">
        <v>0</v>
      </c>
      <c r="FU435">
        <v>0</v>
      </c>
      <c r="FV435">
        <v>0</v>
      </c>
      <c r="FW435">
        <v>0</v>
      </c>
      <c r="FX435">
        <v>0</v>
      </c>
      <c r="FY435">
        <v>3.5897435896999998</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0.251</v>
      </c>
      <c r="GV435">
        <v>0</v>
      </c>
      <c r="GW435">
        <v>0</v>
      </c>
      <c r="GX435">
        <v>0</v>
      </c>
      <c r="GY435">
        <v>0</v>
      </c>
      <c r="GZ435">
        <v>0</v>
      </c>
      <c r="HA435">
        <v>0</v>
      </c>
      <c r="HB435">
        <v>0</v>
      </c>
      <c r="HC435">
        <v>0</v>
      </c>
      <c r="HD435">
        <v>0</v>
      </c>
      <c r="HE435">
        <v>0</v>
      </c>
      <c r="HF435">
        <v>0</v>
      </c>
      <c r="HG435">
        <v>0</v>
      </c>
      <c r="HH435">
        <v>0</v>
      </c>
      <c r="HI435">
        <v>1.5599999999999999E-2</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1</v>
      </c>
      <c r="LJ435">
        <v>1</v>
      </c>
      <c r="LK435">
        <v>0</v>
      </c>
      <c r="LL435">
        <v>0</v>
      </c>
      <c r="LM435">
        <v>1</v>
      </c>
      <c r="LN435">
        <v>0.95</v>
      </c>
      <c r="LO435">
        <v>0</v>
      </c>
      <c r="LP435">
        <v>1</v>
      </c>
      <c r="LQ435">
        <v>0.78</v>
      </c>
      <c r="LR435">
        <v>0</v>
      </c>
      <c r="LS435">
        <v>0</v>
      </c>
      <c r="LT435">
        <v>0</v>
      </c>
    </row>
    <row r="436" spans="1:332">
      <c r="A436" t="str">
        <v>CDM AMS II G</v>
      </c>
      <c r="B436" t="str">
        <v>AMS-II.G. Version 9</v>
      </c>
      <c r="C436">
        <v>10471</v>
      </c>
      <c r="D436" t="str">
        <v>PoA 10471-CPA48</v>
      </c>
      <c r="E436" t="str">
        <v>MP1</v>
      </c>
      <c r="F436" t="str">
        <v>domestic</v>
      </c>
      <c r="G436">
        <v>15314</v>
      </c>
      <c r="H436" t="str">
        <v>firewood</v>
      </c>
      <c r="I436">
        <v>15314</v>
      </c>
      <c r="J436">
        <v>3.2472434266327395E-3</v>
      </c>
      <c r="K436">
        <v>0</v>
      </c>
      <c r="L436" t="str">
        <v>cdm_imp_firewood</v>
      </c>
      <c r="M436">
        <v>1</v>
      </c>
      <c r="N436" t="str">
        <v>Asia</v>
      </c>
      <c r="O436" t="str">
        <v>Myanmar</v>
      </c>
      <c r="P436" t="str">
        <v>Region: Ayeyarwaddy; Township: Kyaiklat</v>
      </c>
      <c r="Q436">
        <v>4.2</v>
      </c>
      <c r="R436">
        <v>0.61499999999999999</v>
      </c>
      <c r="S436">
        <v>0</v>
      </c>
      <c r="T436">
        <v>0.3</v>
      </c>
      <c r="U436">
        <v>18000</v>
      </c>
      <c r="V436">
        <v>0</v>
      </c>
      <c r="W436">
        <v>262</v>
      </c>
      <c r="X436">
        <v>0</v>
      </c>
      <c r="Y436">
        <v>4716000</v>
      </c>
      <c r="Z436">
        <v>1</v>
      </c>
      <c r="AA436">
        <v>0</v>
      </c>
      <c r="AB436">
        <v>0</v>
      </c>
      <c r="AC436">
        <v>0</v>
      </c>
      <c r="AD436">
        <v>0</v>
      </c>
      <c r="AE436">
        <v>0</v>
      </c>
      <c r="AF436">
        <v>0</v>
      </c>
      <c r="AG436">
        <v>0</v>
      </c>
      <c r="AH436">
        <v>0</v>
      </c>
      <c r="AI436">
        <v>0</v>
      </c>
      <c r="AJ436">
        <v>0</v>
      </c>
      <c r="AK436">
        <v>0</v>
      </c>
      <c r="AL436">
        <v>0</v>
      </c>
      <c r="AM436">
        <v>0</v>
      </c>
      <c r="AN436">
        <v>7.1794871789999997</v>
      </c>
      <c r="AO436">
        <v>0</v>
      </c>
      <c r="AP436">
        <v>0</v>
      </c>
      <c r="AQ436">
        <v>0</v>
      </c>
      <c r="AR436">
        <v>0</v>
      </c>
      <c r="AS436">
        <v>0</v>
      </c>
      <c r="AT436">
        <v>0</v>
      </c>
      <c r="AU436">
        <v>0</v>
      </c>
      <c r="AV436">
        <v>0</v>
      </c>
      <c r="AW436">
        <v>0</v>
      </c>
      <c r="AX436">
        <v>0</v>
      </c>
      <c r="AY436">
        <v>0</v>
      </c>
      <c r="AZ436">
        <v>0</v>
      </c>
      <c r="BA436">
        <v>0</v>
      </c>
      <c r="BB436">
        <v>0</v>
      </c>
      <c r="BC436">
        <v>0</v>
      </c>
      <c r="BD436">
        <v>0.1</v>
      </c>
      <c r="BE436">
        <v>0</v>
      </c>
      <c r="BF436">
        <v>0</v>
      </c>
      <c r="BG436">
        <v>0</v>
      </c>
      <c r="BH436">
        <v>0</v>
      </c>
      <c r="BI436">
        <v>0</v>
      </c>
      <c r="BJ436">
        <v>0</v>
      </c>
      <c r="BK436">
        <v>0</v>
      </c>
      <c r="BL436">
        <v>0</v>
      </c>
      <c r="BM436">
        <v>0</v>
      </c>
      <c r="BN436">
        <v>0</v>
      </c>
      <c r="BO436">
        <v>0</v>
      </c>
      <c r="BP436">
        <v>0</v>
      </c>
      <c r="BQ436">
        <v>0</v>
      </c>
      <c r="BR436">
        <v>1.5599999999999999E-2</v>
      </c>
      <c r="BS436">
        <v>0</v>
      </c>
      <c r="BT436">
        <v>0</v>
      </c>
      <c r="BU436">
        <v>0</v>
      </c>
      <c r="BV436">
        <v>0</v>
      </c>
      <c r="BW436">
        <v>0</v>
      </c>
      <c r="BX436">
        <v>63.7</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1</v>
      </c>
      <c r="FS436">
        <v>0</v>
      </c>
      <c r="FT436">
        <v>0</v>
      </c>
      <c r="FU436">
        <v>0</v>
      </c>
      <c r="FV436">
        <v>0</v>
      </c>
      <c r="FW436">
        <v>0</v>
      </c>
      <c r="FX436">
        <v>0</v>
      </c>
      <c r="FY436">
        <v>3.5897435896999998</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0.251</v>
      </c>
      <c r="GV436">
        <v>0</v>
      </c>
      <c r="GW436">
        <v>0</v>
      </c>
      <c r="GX436">
        <v>0</v>
      </c>
      <c r="GY436">
        <v>0</v>
      </c>
      <c r="GZ436">
        <v>0</v>
      </c>
      <c r="HA436">
        <v>0</v>
      </c>
      <c r="HB436">
        <v>0</v>
      </c>
      <c r="HC436">
        <v>0</v>
      </c>
      <c r="HD436">
        <v>0</v>
      </c>
      <c r="HE436">
        <v>0</v>
      </c>
      <c r="HF436">
        <v>0</v>
      </c>
      <c r="HG436">
        <v>0</v>
      </c>
      <c r="HH436">
        <v>0</v>
      </c>
      <c r="HI436">
        <v>1.5599999999999999E-2</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1</v>
      </c>
      <c r="LJ436">
        <v>1</v>
      </c>
      <c r="LK436">
        <v>0</v>
      </c>
      <c r="LL436">
        <v>0</v>
      </c>
      <c r="LM436">
        <v>1</v>
      </c>
      <c r="LN436">
        <v>0.95</v>
      </c>
      <c r="LO436">
        <v>0</v>
      </c>
      <c r="LP436">
        <v>1</v>
      </c>
      <c r="LQ436">
        <v>0.78</v>
      </c>
      <c r="LR436">
        <v>0</v>
      </c>
      <c r="LS436">
        <v>0</v>
      </c>
      <c r="LT436">
        <v>0</v>
      </c>
    </row>
    <row r="437" spans="1:332">
      <c r="A437" t="str">
        <v>CDM AMS II G</v>
      </c>
      <c r="B437" t="str">
        <v>AMS-II.G. Version 9</v>
      </c>
      <c r="C437">
        <v>10471</v>
      </c>
      <c r="D437" t="str">
        <v>PoA 10471-CPA49</v>
      </c>
      <c r="E437" t="str">
        <v>MP1</v>
      </c>
      <c r="F437" t="str">
        <v>domestic</v>
      </c>
      <c r="G437">
        <v>15314</v>
      </c>
      <c r="H437" t="str">
        <v>firewood</v>
      </c>
      <c r="I437">
        <v>15314</v>
      </c>
      <c r="J437">
        <v>3.2472434266327395E-3</v>
      </c>
      <c r="K437">
        <v>0</v>
      </c>
      <c r="L437" t="str">
        <v>cdm_imp_firewood</v>
      </c>
      <c r="M437">
        <v>1</v>
      </c>
      <c r="N437" t="str">
        <v>Asia</v>
      </c>
      <c r="O437" t="str">
        <v>Myanmar</v>
      </c>
      <c r="P437" t="str">
        <v xml:space="preserve">Region: Ayeyarwaddy; Township: Bogale
</v>
      </c>
      <c r="Q437">
        <v>4.2</v>
      </c>
      <c r="R437">
        <v>0.61499999999999999</v>
      </c>
      <c r="S437">
        <v>0</v>
      </c>
      <c r="T437">
        <v>0.3</v>
      </c>
      <c r="U437">
        <v>18000</v>
      </c>
      <c r="V437">
        <v>0</v>
      </c>
      <c r="W437">
        <v>262</v>
      </c>
      <c r="X437">
        <v>0</v>
      </c>
      <c r="Y437">
        <v>4716000</v>
      </c>
      <c r="Z437">
        <v>1</v>
      </c>
      <c r="AA437">
        <v>0</v>
      </c>
      <c r="AB437">
        <v>0</v>
      </c>
      <c r="AC437">
        <v>0</v>
      </c>
      <c r="AD437">
        <v>0</v>
      </c>
      <c r="AE437">
        <v>0</v>
      </c>
      <c r="AF437">
        <v>0</v>
      </c>
      <c r="AG437">
        <v>0</v>
      </c>
      <c r="AH437">
        <v>0</v>
      </c>
      <c r="AI437">
        <v>0</v>
      </c>
      <c r="AJ437">
        <v>0</v>
      </c>
      <c r="AK437">
        <v>0</v>
      </c>
      <c r="AL437">
        <v>0</v>
      </c>
      <c r="AM437">
        <v>0</v>
      </c>
      <c r="AN437">
        <v>7.1794871789999997</v>
      </c>
      <c r="AO437">
        <v>0</v>
      </c>
      <c r="AP437">
        <v>0</v>
      </c>
      <c r="AQ437">
        <v>0</v>
      </c>
      <c r="AR437">
        <v>0</v>
      </c>
      <c r="AS437">
        <v>0</v>
      </c>
      <c r="AT437">
        <v>0</v>
      </c>
      <c r="AU437">
        <v>0</v>
      </c>
      <c r="AV437">
        <v>0</v>
      </c>
      <c r="AW437">
        <v>0</v>
      </c>
      <c r="AX437">
        <v>0</v>
      </c>
      <c r="AY437">
        <v>0</v>
      </c>
      <c r="AZ437">
        <v>0</v>
      </c>
      <c r="BA437">
        <v>0</v>
      </c>
      <c r="BB437">
        <v>0</v>
      </c>
      <c r="BC437">
        <v>0</v>
      </c>
      <c r="BD437">
        <v>0.1</v>
      </c>
      <c r="BE437">
        <v>0</v>
      </c>
      <c r="BF437">
        <v>0</v>
      </c>
      <c r="BG437">
        <v>0</v>
      </c>
      <c r="BH437">
        <v>0</v>
      </c>
      <c r="BI437">
        <v>0</v>
      </c>
      <c r="BJ437">
        <v>0</v>
      </c>
      <c r="BK437">
        <v>0</v>
      </c>
      <c r="BL437">
        <v>0</v>
      </c>
      <c r="BM437">
        <v>0</v>
      </c>
      <c r="BN437">
        <v>0</v>
      </c>
      <c r="BO437">
        <v>0</v>
      </c>
      <c r="BP437">
        <v>0</v>
      </c>
      <c r="BQ437">
        <v>0</v>
      </c>
      <c r="BR437">
        <v>1.5599999999999999E-2</v>
      </c>
      <c r="BS437">
        <v>0</v>
      </c>
      <c r="BT437">
        <v>0</v>
      </c>
      <c r="BU437">
        <v>0</v>
      </c>
      <c r="BV437">
        <v>0</v>
      </c>
      <c r="BW437">
        <v>0</v>
      </c>
      <c r="BX437">
        <v>63.7</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1</v>
      </c>
      <c r="FS437">
        <v>0</v>
      </c>
      <c r="FT437">
        <v>0</v>
      </c>
      <c r="FU437">
        <v>0</v>
      </c>
      <c r="FV437">
        <v>0</v>
      </c>
      <c r="FW437">
        <v>0</v>
      </c>
      <c r="FX437">
        <v>0</v>
      </c>
      <c r="FY437">
        <v>3.5897435896999998</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0.251</v>
      </c>
      <c r="GV437">
        <v>0</v>
      </c>
      <c r="GW437">
        <v>0</v>
      </c>
      <c r="GX437">
        <v>0</v>
      </c>
      <c r="GY437">
        <v>0</v>
      </c>
      <c r="GZ437">
        <v>0</v>
      </c>
      <c r="HA437">
        <v>0</v>
      </c>
      <c r="HB437">
        <v>0</v>
      </c>
      <c r="HC437">
        <v>0</v>
      </c>
      <c r="HD437">
        <v>0</v>
      </c>
      <c r="HE437">
        <v>0</v>
      </c>
      <c r="HF437">
        <v>0</v>
      </c>
      <c r="HG437">
        <v>0</v>
      </c>
      <c r="HH437">
        <v>0</v>
      </c>
      <c r="HI437">
        <v>1.5599999999999999E-2</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1</v>
      </c>
      <c r="LJ437">
        <v>1</v>
      </c>
      <c r="LK437">
        <v>0</v>
      </c>
      <c r="LL437">
        <v>0</v>
      </c>
      <c r="LM437">
        <v>1</v>
      </c>
      <c r="LN437">
        <v>0.95</v>
      </c>
      <c r="LO437">
        <v>0</v>
      </c>
      <c r="LP437">
        <v>1</v>
      </c>
      <c r="LQ437">
        <v>0.78</v>
      </c>
      <c r="LR437">
        <v>0</v>
      </c>
      <c r="LS437">
        <v>0</v>
      </c>
      <c r="LT437">
        <v>0</v>
      </c>
    </row>
    <row r="438" spans="1:332">
      <c r="A438" t="str">
        <v>CDM AMS II G</v>
      </c>
      <c r="B438" t="str">
        <v>AMS-II.G. Version 9</v>
      </c>
      <c r="C438">
        <v>10471</v>
      </c>
      <c r="D438" t="str">
        <v>PoA 10471-CPA50</v>
      </c>
      <c r="E438" t="str">
        <v>MP1</v>
      </c>
      <c r="F438" t="str">
        <v>domestic</v>
      </c>
      <c r="G438">
        <v>15314</v>
      </c>
      <c r="H438" t="str">
        <v>firewood</v>
      </c>
      <c r="I438">
        <v>15314</v>
      </c>
      <c r="J438">
        <v>3.2472434266327395E-3</v>
      </c>
      <c r="K438">
        <v>0</v>
      </c>
      <c r="L438" t="str">
        <v>cdm_imp_firewood</v>
      </c>
      <c r="M438">
        <v>1</v>
      </c>
      <c r="N438" t="str">
        <v>Asia</v>
      </c>
      <c r="O438" t="str">
        <v>Myanmar</v>
      </c>
      <c r="P438" t="str">
        <v xml:space="preserve">Region: Ayeyarwaddy, Bago; Township: Pyapon, Bogale and
Padaung
</v>
      </c>
      <c r="Q438">
        <v>4.2</v>
      </c>
      <c r="R438">
        <v>0.61499999999999999</v>
      </c>
      <c r="S438">
        <v>0</v>
      </c>
      <c r="T438">
        <v>0.3</v>
      </c>
      <c r="U438">
        <v>18000</v>
      </c>
      <c r="V438">
        <v>0</v>
      </c>
      <c r="W438">
        <v>262</v>
      </c>
      <c r="X438">
        <v>0</v>
      </c>
      <c r="Y438">
        <v>4716000</v>
      </c>
      <c r="Z438">
        <v>1</v>
      </c>
      <c r="AA438">
        <v>0</v>
      </c>
      <c r="AB438">
        <v>0</v>
      </c>
      <c r="AC438">
        <v>0</v>
      </c>
      <c r="AD438">
        <v>0</v>
      </c>
      <c r="AE438">
        <v>0</v>
      </c>
      <c r="AF438">
        <v>0</v>
      </c>
      <c r="AG438">
        <v>0</v>
      </c>
      <c r="AH438">
        <v>0</v>
      </c>
      <c r="AI438">
        <v>0</v>
      </c>
      <c r="AJ438">
        <v>0</v>
      </c>
      <c r="AK438">
        <v>0</v>
      </c>
      <c r="AL438">
        <v>0</v>
      </c>
      <c r="AM438">
        <v>0</v>
      </c>
      <c r="AN438">
        <v>7.1794871789999997</v>
      </c>
      <c r="AO438">
        <v>0</v>
      </c>
      <c r="AP438">
        <v>0</v>
      </c>
      <c r="AQ438">
        <v>0</v>
      </c>
      <c r="AR438">
        <v>0</v>
      </c>
      <c r="AS438">
        <v>0</v>
      </c>
      <c r="AT438">
        <v>0</v>
      </c>
      <c r="AU438">
        <v>0</v>
      </c>
      <c r="AV438">
        <v>0</v>
      </c>
      <c r="AW438">
        <v>0</v>
      </c>
      <c r="AX438">
        <v>0</v>
      </c>
      <c r="AY438">
        <v>0</v>
      </c>
      <c r="AZ438">
        <v>0</v>
      </c>
      <c r="BA438">
        <v>0</v>
      </c>
      <c r="BB438">
        <v>0</v>
      </c>
      <c r="BC438">
        <v>0</v>
      </c>
      <c r="BD438">
        <v>0.1</v>
      </c>
      <c r="BE438">
        <v>0</v>
      </c>
      <c r="BF438">
        <v>0</v>
      </c>
      <c r="BG438">
        <v>0</v>
      </c>
      <c r="BH438">
        <v>0</v>
      </c>
      <c r="BI438">
        <v>0</v>
      </c>
      <c r="BJ438">
        <v>0</v>
      </c>
      <c r="BK438">
        <v>0</v>
      </c>
      <c r="BL438">
        <v>0</v>
      </c>
      <c r="BM438">
        <v>0</v>
      </c>
      <c r="BN438">
        <v>0</v>
      </c>
      <c r="BO438">
        <v>0</v>
      </c>
      <c r="BP438">
        <v>0</v>
      </c>
      <c r="BQ438">
        <v>0</v>
      </c>
      <c r="BR438">
        <v>1.5599999999999999E-2</v>
      </c>
      <c r="BS438">
        <v>0</v>
      </c>
      <c r="BT438">
        <v>0</v>
      </c>
      <c r="BU438">
        <v>0</v>
      </c>
      <c r="BV438">
        <v>0</v>
      </c>
      <c r="BW438">
        <v>0</v>
      </c>
      <c r="BX438">
        <v>63.7</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1</v>
      </c>
      <c r="FS438">
        <v>0</v>
      </c>
      <c r="FT438">
        <v>0</v>
      </c>
      <c r="FU438">
        <v>0</v>
      </c>
      <c r="FV438">
        <v>0</v>
      </c>
      <c r="FW438">
        <v>0</v>
      </c>
      <c r="FX438">
        <v>0</v>
      </c>
      <c r="FY438">
        <v>3.5897435896999998</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0.251</v>
      </c>
      <c r="GV438">
        <v>0</v>
      </c>
      <c r="GW438">
        <v>0</v>
      </c>
      <c r="GX438">
        <v>0</v>
      </c>
      <c r="GY438">
        <v>0</v>
      </c>
      <c r="GZ438">
        <v>0</v>
      </c>
      <c r="HA438">
        <v>0</v>
      </c>
      <c r="HB438">
        <v>0</v>
      </c>
      <c r="HC438">
        <v>0</v>
      </c>
      <c r="HD438">
        <v>0</v>
      </c>
      <c r="HE438">
        <v>0</v>
      </c>
      <c r="HF438">
        <v>0</v>
      </c>
      <c r="HG438">
        <v>0</v>
      </c>
      <c r="HH438">
        <v>0</v>
      </c>
      <c r="HI438">
        <v>1.5599999999999999E-2</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1</v>
      </c>
      <c r="LJ438">
        <v>1</v>
      </c>
      <c r="LK438">
        <v>0</v>
      </c>
      <c r="LL438">
        <v>0</v>
      </c>
      <c r="LM438">
        <v>1</v>
      </c>
      <c r="LN438">
        <v>0.95</v>
      </c>
      <c r="LO438">
        <v>0</v>
      </c>
      <c r="LP438">
        <v>1</v>
      </c>
      <c r="LQ438">
        <v>0.78</v>
      </c>
      <c r="LR438">
        <v>0</v>
      </c>
      <c r="LS438">
        <v>0</v>
      </c>
      <c r="LT438">
        <v>0</v>
      </c>
    </row>
    <row r="439" spans="1:332">
      <c r="A439" t="str">
        <v>CDM AMS II G</v>
      </c>
      <c r="B439" t="str">
        <v>AMS-II.G. Version 9</v>
      </c>
      <c r="C439">
        <v>10471</v>
      </c>
      <c r="D439" t="str">
        <v>PoA 10471-CPA51</v>
      </c>
      <c r="E439" t="str">
        <v>MP1</v>
      </c>
      <c r="F439" t="str">
        <v>domestic</v>
      </c>
      <c r="G439">
        <v>15314</v>
      </c>
      <c r="H439" t="str">
        <v>firewood</v>
      </c>
      <c r="I439">
        <v>15314</v>
      </c>
      <c r="J439">
        <v>3.2472434266327395E-3</v>
      </c>
      <c r="K439">
        <v>0</v>
      </c>
      <c r="L439" t="str">
        <v>cdm_imp_firewood</v>
      </c>
      <c r="M439">
        <v>1</v>
      </c>
      <c r="N439" t="str">
        <v>Asia</v>
      </c>
      <c r="O439" t="str">
        <v>Myanmar</v>
      </c>
      <c r="P439" t="str">
        <v>Region: Bago; Township: Padaung and
Paukkhaung</v>
      </c>
      <c r="Q439">
        <v>4.2</v>
      </c>
      <c r="R439">
        <v>0.61499999999999999</v>
      </c>
      <c r="S439">
        <v>0</v>
      </c>
      <c r="T439">
        <v>0.3</v>
      </c>
      <c r="U439">
        <v>18000</v>
      </c>
      <c r="V439">
        <v>0</v>
      </c>
      <c r="W439">
        <v>262</v>
      </c>
      <c r="X439">
        <v>0</v>
      </c>
      <c r="Y439">
        <v>4716000</v>
      </c>
      <c r="Z439">
        <v>1</v>
      </c>
      <c r="AA439">
        <v>0</v>
      </c>
      <c r="AB439">
        <v>0</v>
      </c>
      <c r="AC439">
        <v>0</v>
      </c>
      <c r="AD439">
        <v>0</v>
      </c>
      <c r="AE439">
        <v>0</v>
      </c>
      <c r="AF439">
        <v>0</v>
      </c>
      <c r="AG439">
        <v>0</v>
      </c>
      <c r="AH439">
        <v>0</v>
      </c>
      <c r="AI439">
        <v>0</v>
      </c>
      <c r="AJ439">
        <v>0</v>
      </c>
      <c r="AK439">
        <v>0</v>
      </c>
      <c r="AL439">
        <v>0</v>
      </c>
      <c r="AM439">
        <v>0</v>
      </c>
      <c r="AN439">
        <v>7.1794871789999997</v>
      </c>
      <c r="AO439">
        <v>0</v>
      </c>
      <c r="AP439">
        <v>0</v>
      </c>
      <c r="AQ439">
        <v>0</v>
      </c>
      <c r="AR439">
        <v>0</v>
      </c>
      <c r="AS439">
        <v>0</v>
      </c>
      <c r="AT439">
        <v>0</v>
      </c>
      <c r="AU439">
        <v>0</v>
      </c>
      <c r="AV439">
        <v>0</v>
      </c>
      <c r="AW439">
        <v>0</v>
      </c>
      <c r="AX439">
        <v>0</v>
      </c>
      <c r="AY439">
        <v>0</v>
      </c>
      <c r="AZ439">
        <v>0</v>
      </c>
      <c r="BA439">
        <v>0</v>
      </c>
      <c r="BB439">
        <v>0</v>
      </c>
      <c r="BC439">
        <v>0</v>
      </c>
      <c r="BD439">
        <v>0.1</v>
      </c>
      <c r="BE439">
        <v>0</v>
      </c>
      <c r="BF439">
        <v>0</v>
      </c>
      <c r="BG439">
        <v>0</v>
      </c>
      <c r="BH439">
        <v>0</v>
      </c>
      <c r="BI439">
        <v>0</v>
      </c>
      <c r="BJ439">
        <v>0</v>
      </c>
      <c r="BK439">
        <v>0</v>
      </c>
      <c r="BL439">
        <v>0</v>
      </c>
      <c r="BM439">
        <v>0</v>
      </c>
      <c r="BN439">
        <v>0</v>
      </c>
      <c r="BO439">
        <v>0</v>
      </c>
      <c r="BP439">
        <v>0</v>
      </c>
      <c r="BQ439">
        <v>0</v>
      </c>
      <c r="BR439">
        <v>1.5599999999999999E-2</v>
      </c>
      <c r="BS439">
        <v>0</v>
      </c>
      <c r="BT439">
        <v>0</v>
      </c>
      <c r="BU439">
        <v>0</v>
      </c>
      <c r="BV439">
        <v>0</v>
      </c>
      <c r="BW439">
        <v>0</v>
      </c>
      <c r="BX439">
        <v>63.7</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1</v>
      </c>
      <c r="FS439">
        <v>0</v>
      </c>
      <c r="FT439">
        <v>0</v>
      </c>
      <c r="FU439">
        <v>0</v>
      </c>
      <c r="FV439">
        <v>0</v>
      </c>
      <c r="FW439">
        <v>0</v>
      </c>
      <c r="FX439">
        <v>0</v>
      </c>
      <c r="FY439">
        <v>3.5897435896999998</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0.251</v>
      </c>
      <c r="GV439">
        <v>0</v>
      </c>
      <c r="GW439">
        <v>0</v>
      </c>
      <c r="GX439">
        <v>0</v>
      </c>
      <c r="GY439">
        <v>0</v>
      </c>
      <c r="GZ439">
        <v>0</v>
      </c>
      <c r="HA439">
        <v>0</v>
      </c>
      <c r="HB439">
        <v>0</v>
      </c>
      <c r="HC439">
        <v>0</v>
      </c>
      <c r="HD439">
        <v>0</v>
      </c>
      <c r="HE439">
        <v>0</v>
      </c>
      <c r="HF439">
        <v>0</v>
      </c>
      <c r="HG439">
        <v>0</v>
      </c>
      <c r="HH439">
        <v>0</v>
      </c>
      <c r="HI439">
        <v>1.5599999999999999E-2</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1</v>
      </c>
      <c r="LJ439">
        <v>1</v>
      </c>
      <c r="LK439">
        <v>0</v>
      </c>
      <c r="LL439">
        <v>0</v>
      </c>
      <c r="LM439">
        <v>1</v>
      </c>
      <c r="LN439">
        <v>0.95</v>
      </c>
      <c r="LO439">
        <v>0</v>
      </c>
      <c r="LP439">
        <v>1</v>
      </c>
      <c r="LQ439">
        <v>0.78</v>
      </c>
      <c r="LR439">
        <v>0</v>
      </c>
      <c r="LS439">
        <v>0</v>
      </c>
      <c r="LT439">
        <v>0</v>
      </c>
    </row>
    <row r="440" spans="1:332">
      <c r="A440" t="str">
        <v>CDM AMS II G</v>
      </c>
      <c r="B440" t="str">
        <v>AMS-II.G. Version 9</v>
      </c>
      <c r="C440">
        <v>10471</v>
      </c>
      <c r="D440" t="str">
        <v>PoA 10471-CPA52</v>
      </c>
      <c r="E440" t="str">
        <v>MP1</v>
      </c>
      <c r="F440" t="str">
        <v>domestic</v>
      </c>
      <c r="G440">
        <v>15314</v>
      </c>
      <c r="H440" t="str">
        <v>firewood</v>
      </c>
      <c r="I440">
        <v>15314</v>
      </c>
      <c r="J440">
        <v>3.2472434266327395E-3</v>
      </c>
      <c r="K440">
        <v>0</v>
      </c>
      <c r="L440" t="str">
        <v>cdm_imp_firewood</v>
      </c>
      <c r="M440">
        <v>1</v>
      </c>
      <c r="N440" t="str">
        <v>Asia</v>
      </c>
      <c r="O440" t="str">
        <v>Myanmar</v>
      </c>
      <c r="P440" t="str">
        <v xml:space="preserve">Region: Bago; Township: Paukkhaung, Thegon
and Nattalin
</v>
      </c>
      <c r="Q440">
        <v>4.2</v>
      </c>
      <c r="R440">
        <v>0.61499999999999999</v>
      </c>
      <c r="S440">
        <v>0</v>
      </c>
      <c r="T440">
        <v>0.3</v>
      </c>
      <c r="U440">
        <v>18000</v>
      </c>
      <c r="V440">
        <v>0</v>
      </c>
      <c r="W440">
        <v>262</v>
      </c>
      <c r="X440">
        <v>0</v>
      </c>
      <c r="Y440">
        <v>4716000</v>
      </c>
      <c r="Z440">
        <v>1</v>
      </c>
      <c r="AA440">
        <v>0</v>
      </c>
      <c r="AB440">
        <v>0</v>
      </c>
      <c r="AC440">
        <v>0</v>
      </c>
      <c r="AD440">
        <v>0</v>
      </c>
      <c r="AE440">
        <v>0</v>
      </c>
      <c r="AF440">
        <v>0</v>
      </c>
      <c r="AG440">
        <v>0</v>
      </c>
      <c r="AH440">
        <v>0</v>
      </c>
      <c r="AI440">
        <v>0</v>
      </c>
      <c r="AJ440">
        <v>0</v>
      </c>
      <c r="AK440">
        <v>0</v>
      </c>
      <c r="AL440">
        <v>0</v>
      </c>
      <c r="AM440">
        <v>0</v>
      </c>
      <c r="AN440">
        <v>7.1794871789999997</v>
      </c>
      <c r="AO440">
        <v>0</v>
      </c>
      <c r="AP440">
        <v>0</v>
      </c>
      <c r="AQ440">
        <v>0</v>
      </c>
      <c r="AR440">
        <v>0</v>
      </c>
      <c r="AS440">
        <v>0</v>
      </c>
      <c r="AT440">
        <v>0</v>
      </c>
      <c r="AU440">
        <v>0</v>
      </c>
      <c r="AV440">
        <v>0</v>
      </c>
      <c r="AW440">
        <v>0</v>
      </c>
      <c r="AX440">
        <v>0</v>
      </c>
      <c r="AY440">
        <v>0</v>
      </c>
      <c r="AZ440">
        <v>0</v>
      </c>
      <c r="BA440">
        <v>0</v>
      </c>
      <c r="BB440">
        <v>0</v>
      </c>
      <c r="BC440">
        <v>0</v>
      </c>
      <c r="BD440">
        <v>0.1</v>
      </c>
      <c r="BE440">
        <v>0</v>
      </c>
      <c r="BF440">
        <v>0</v>
      </c>
      <c r="BG440">
        <v>0</v>
      </c>
      <c r="BH440">
        <v>0</v>
      </c>
      <c r="BI440">
        <v>0</v>
      </c>
      <c r="BJ440">
        <v>0</v>
      </c>
      <c r="BK440">
        <v>0</v>
      </c>
      <c r="BL440">
        <v>0</v>
      </c>
      <c r="BM440">
        <v>0</v>
      </c>
      <c r="BN440">
        <v>0</v>
      </c>
      <c r="BO440">
        <v>0</v>
      </c>
      <c r="BP440">
        <v>0</v>
      </c>
      <c r="BQ440">
        <v>0</v>
      </c>
      <c r="BR440">
        <v>1.5599999999999999E-2</v>
      </c>
      <c r="BS440">
        <v>0</v>
      </c>
      <c r="BT440">
        <v>0</v>
      </c>
      <c r="BU440">
        <v>0</v>
      </c>
      <c r="BV440">
        <v>0</v>
      </c>
      <c r="BW440">
        <v>0</v>
      </c>
      <c r="BX440">
        <v>63.7</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0</v>
      </c>
      <c r="FU440">
        <v>0</v>
      </c>
      <c r="FV440">
        <v>0</v>
      </c>
      <c r="FW440">
        <v>0</v>
      </c>
      <c r="FX440">
        <v>0</v>
      </c>
      <c r="FY440">
        <v>3.5897435896999998</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0.251</v>
      </c>
      <c r="GV440">
        <v>0</v>
      </c>
      <c r="GW440">
        <v>0</v>
      </c>
      <c r="GX440">
        <v>0</v>
      </c>
      <c r="GY440">
        <v>0</v>
      </c>
      <c r="GZ440">
        <v>0</v>
      </c>
      <c r="HA440">
        <v>0</v>
      </c>
      <c r="HB440">
        <v>0</v>
      </c>
      <c r="HC440">
        <v>0</v>
      </c>
      <c r="HD440">
        <v>0</v>
      </c>
      <c r="HE440">
        <v>0</v>
      </c>
      <c r="HF440">
        <v>0</v>
      </c>
      <c r="HG440">
        <v>0</v>
      </c>
      <c r="HH440">
        <v>0</v>
      </c>
      <c r="HI440">
        <v>1.5599999999999999E-2</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1</v>
      </c>
      <c r="LJ440">
        <v>1</v>
      </c>
      <c r="LK440">
        <v>0</v>
      </c>
      <c r="LL440">
        <v>0</v>
      </c>
      <c r="LM440">
        <v>1</v>
      </c>
      <c r="LN440">
        <v>0.95</v>
      </c>
      <c r="LO440">
        <v>0</v>
      </c>
      <c r="LP440">
        <v>1</v>
      </c>
      <c r="LQ440">
        <v>0.78</v>
      </c>
      <c r="LR440">
        <v>0</v>
      </c>
      <c r="LS440">
        <v>0</v>
      </c>
      <c r="LT440">
        <v>0</v>
      </c>
    </row>
    <row r="441" spans="1:332">
      <c r="A441" t="str">
        <v>CDM AMS II G</v>
      </c>
      <c r="B441" t="str">
        <v>AMS-II.G. Version 9</v>
      </c>
      <c r="C441">
        <v>10471</v>
      </c>
      <c r="D441" t="str">
        <v>PoA 10471-CPA53</v>
      </c>
      <c r="E441" t="str">
        <v>MP1</v>
      </c>
      <c r="F441" t="str">
        <v>domestic</v>
      </c>
      <c r="G441">
        <v>15314</v>
      </c>
      <c r="H441" t="str">
        <v>firewood</v>
      </c>
      <c r="I441">
        <v>15314</v>
      </c>
      <c r="J441">
        <v>3.2472434266327395E-3</v>
      </c>
      <c r="K441">
        <v>0</v>
      </c>
      <c r="L441" t="str">
        <v>cdm_imp_firewood</v>
      </c>
      <c r="M441">
        <v>1</v>
      </c>
      <c r="N441" t="str">
        <v>Asia</v>
      </c>
      <c r="O441" t="str">
        <v>Myanmar</v>
      </c>
      <c r="P441" t="str">
        <v xml:space="preserve">Region: Bago; Township: Nattalin, Zigon,
Gyobingauk and Okpho
</v>
      </c>
      <c r="Q441">
        <v>4.2</v>
      </c>
      <c r="R441">
        <v>0.61499999999999999</v>
      </c>
      <c r="S441">
        <v>0</v>
      </c>
      <c r="T441">
        <v>0.3</v>
      </c>
      <c r="U441">
        <v>18000</v>
      </c>
      <c r="V441">
        <v>0</v>
      </c>
      <c r="W441">
        <v>262</v>
      </c>
      <c r="X441">
        <v>0</v>
      </c>
      <c r="Y441">
        <v>4716000</v>
      </c>
      <c r="Z441">
        <v>1</v>
      </c>
      <c r="AA441">
        <v>0</v>
      </c>
      <c r="AB441">
        <v>0</v>
      </c>
      <c r="AC441">
        <v>0</v>
      </c>
      <c r="AD441">
        <v>0</v>
      </c>
      <c r="AE441">
        <v>0</v>
      </c>
      <c r="AF441">
        <v>0</v>
      </c>
      <c r="AG441">
        <v>0</v>
      </c>
      <c r="AH441">
        <v>0</v>
      </c>
      <c r="AI441">
        <v>0</v>
      </c>
      <c r="AJ441">
        <v>0</v>
      </c>
      <c r="AK441">
        <v>0</v>
      </c>
      <c r="AL441">
        <v>0</v>
      </c>
      <c r="AM441">
        <v>0</v>
      </c>
      <c r="AN441">
        <v>7.1794871789999997</v>
      </c>
      <c r="AO441">
        <v>0</v>
      </c>
      <c r="AP441">
        <v>0</v>
      </c>
      <c r="AQ441">
        <v>0</v>
      </c>
      <c r="AR441">
        <v>0</v>
      </c>
      <c r="AS441">
        <v>0</v>
      </c>
      <c r="AT441">
        <v>0</v>
      </c>
      <c r="AU441">
        <v>0</v>
      </c>
      <c r="AV441">
        <v>0</v>
      </c>
      <c r="AW441">
        <v>0</v>
      </c>
      <c r="AX441">
        <v>0</v>
      </c>
      <c r="AY441">
        <v>0</v>
      </c>
      <c r="AZ441">
        <v>0</v>
      </c>
      <c r="BA441">
        <v>0</v>
      </c>
      <c r="BB441">
        <v>0</v>
      </c>
      <c r="BC441">
        <v>0</v>
      </c>
      <c r="BD441">
        <v>0.1</v>
      </c>
      <c r="BE441">
        <v>0</v>
      </c>
      <c r="BF441">
        <v>0</v>
      </c>
      <c r="BG441">
        <v>0</v>
      </c>
      <c r="BH441">
        <v>0</v>
      </c>
      <c r="BI441">
        <v>0</v>
      </c>
      <c r="BJ441">
        <v>0</v>
      </c>
      <c r="BK441">
        <v>0</v>
      </c>
      <c r="BL441">
        <v>0</v>
      </c>
      <c r="BM441">
        <v>0</v>
      </c>
      <c r="BN441">
        <v>0</v>
      </c>
      <c r="BO441">
        <v>0</v>
      </c>
      <c r="BP441">
        <v>0</v>
      </c>
      <c r="BQ441">
        <v>0</v>
      </c>
      <c r="BR441">
        <v>1.5599999999999999E-2</v>
      </c>
      <c r="BS441">
        <v>0</v>
      </c>
      <c r="BT441">
        <v>0</v>
      </c>
      <c r="BU441">
        <v>0</v>
      </c>
      <c r="BV441">
        <v>0</v>
      </c>
      <c r="BW441">
        <v>0</v>
      </c>
      <c r="BX441">
        <v>63.7</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1</v>
      </c>
      <c r="FS441">
        <v>0</v>
      </c>
      <c r="FT441">
        <v>0</v>
      </c>
      <c r="FU441">
        <v>0</v>
      </c>
      <c r="FV441">
        <v>0</v>
      </c>
      <c r="FW441">
        <v>0</v>
      </c>
      <c r="FX441">
        <v>0</v>
      </c>
      <c r="FY441">
        <v>3.5897435896999998</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0.251</v>
      </c>
      <c r="GV441">
        <v>0</v>
      </c>
      <c r="GW441">
        <v>0</v>
      </c>
      <c r="GX441">
        <v>0</v>
      </c>
      <c r="GY441">
        <v>0</v>
      </c>
      <c r="GZ441">
        <v>0</v>
      </c>
      <c r="HA441">
        <v>0</v>
      </c>
      <c r="HB441">
        <v>0</v>
      </c>
      <c r="HC441">
        <v>0</v>
      </c>
      <c r="HD441">
        <v>0</v>
      </c>
      <c r="HE441">
        <v>0</v>
      </c>
      <c r="HF441">
        <v>0</v>
      </c>
      <c r="HG441">
        <v>0</v>
      </c>
      <c r="HH441">
        <v>0</v>
      </c>
      <c r="HI441">
        <v>1.5599999999999999E-2</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1</v>
      </c>
      <c r="LJ441">
        <v>1</v>
      </c>
      <c r="LK441">
        <v>0</v>
      </c>
      <c r="LL441">
        <v>0</v>
      </c>
      <c r="LM441">
        <v>1</v>
      </c>
      <c r="LN441">
        <v>0.95</v>
      </c>
      <c r="LO441">
        <v>0</v>
      </c>
      <c r="LP441">
        <v>1</v>
      </c>
      <c r="LQ441">
        <v>0.78</v>
      </c>
      <c r="LR441">
        <v>0</v>
      </c>
      <c r="LS441">
        <v>0</v>
      </c>
      <c r="LT441">
        <v>0</v>
      </c>
    </row>
    <row r="442" spans="1:332">
      <c r="A442" t="str">
        <v>CDM AMS II G</v>
      </c>
      <c r="B442" t="str">
        <v>AMS-II.G. Version 9</v>
      </c>
      <c r="C442">
        <v>10471</v>
      </c>
      <c r="D442" t="str">
        <v>PoA 10471-CPA54</v>
      </c>
      <c r="E442" t="str">
        <v>MP1</v>
      </c>
      <c r="F442" t="str">
        <v>domestic</v>
      </c>
      <c r="G442">
        <v>15314</v>
      </c>
      <c r="H442" t="str">
        <v>firewood</v>
      </c>
      <c r="I442">
        <v>15314</v>
      </c>
      <c r="J442">
        <v>3.2472434266327395E-3</v>
      </c>
      <c r="K442">
        <v>0</v>
      </c>
      <c r="L442" t="str">
        <v>cdm_imp_firewood</v>
      </c>
      <c r="M442">
        <v>1</v>
      </c>
      <c r="N442" t="str">
        <v>Asia</v>
      </c>
      <c r="O442" t="str">
        <v>Myanmar</v>
      </c>
      <c r="P442" t="str">
        <v xml:space="preserve">Region: Bago; Township: Okpho and Monyo
</v>
      </c>
      <c r="Q442">
        <v>4.2</v>
      </c>
      <c r="R442">
        <v>0.61499999999999999</v>
      </c>
      <c r="S442">
        <v>0</v>
      </c>
      <c r="T442">
        <v>0.3</v>
      </c>
      <c r="U442">
        <v>18000</v>
      </c>
      <c r="V442">
        <v>0</v>
      </c>
      <c r="W442">
        <v>262</v>
      </c>
      <c r="X442">
        <v>0</v>
      </c>
      <c r="Y442">
        <v>4716000</v>
      </c>
      <c r="Z442">
        <v>1</v>
      </c>
      <c r="AA442">
        <v>0</v>
      </c>
      <c r="AB442">
        <v>0</v>
      </c>
      <c r="AC442">
        <v>0</v>
      </c>
      <c r="AD442">
        <v>0</v>
      </c>
      <c r="AE442">
        <v>0</v>
      </c>
      <c r="AF442">
        <v>0</v>
      </c>
      <c r="AG442">
        <v>0</v>
      </c>
      <c r="AH442">
        <v>0</v>
      </c>
      <c r="AI442">
        <v>0</v>
      </c>
      <c r="AJ442">
        <v>0</v>
      </c>
      <c r="AK442">
        <v>0</v>
      </c>
      <c r="AL442">
        <v>0</v>
      </c>
      <c r="AM442">
        <v>0</v>
      </c>
      <c r="AN442">
        <v>7.1794871789999997</v>
      </c>
      <c r="AO442">
        <v>0</v>
      </c>
      <c r="AP442">
        <v>0</v>
      </c>
      <c r="AQ442">
        <v>0</v>
      </c>
      <c r="AR442">
        <v>0</v>
      </c>
      <c r="AS442">
        <v>0</v>
      </c>
      <c r="AT442">
        <v>0</v>
      </c>
      <c r="AU442">
        <v>0</v>
      </c>
      <c r="AV442">
        <v>0</v>
      </c>
      <c r="AW442">
        <v>0</v>
      </c>
      <c r="AX442">
        <v>0</v>
      </c>
      <c r="AY442">
        <v>0</v>
      </c>
      <c r="AZ442">
        <v>0</v>
      </c>
      <c r="BA442">
        <v>0</v>
      </c>
      <c r="BB442">
        <v>0</v>
      </c>
      <c r="BC442">
        <v>0</v>
      </c>
      <c r="BD442">
        <v>0.1</v>
      </c>
      <c r="BE442">
        <v>0</v>
      </c>
      <c r="BF442">
        <v>0</v>
      </c>
      <c r="BG442">
        <v>0</v>
      </c>
      <c r="BH442">
        <v>0</v>
      </c>
      <c r="BI442">
        <v>0</v>
      </c>
      <c r="BJ442">
        <v>0</v>
      </c>
      <c r="BK442">
        <v>0</v>
      </c>
      <c r="BL442">
        <v>0</v>
      </c>
      <c r="BM442">
        <v>0</v>
      </c>
      <c r="BN442">
        <v>0</v>
      </c>
      <c r="BO442">
        <v>0</v>
      </c>
      <c r="BP442">
        <v>0</v>
      </c>
      <c r="BQ442">
        <v>0</v>
      </c>
      <c r="BR442">
        <v>1.5599999999999999E-2</v>
      </c>
      <c r="BS442">
        <v>0</v>
      </c>
      <c r="BT442">
        <v>0</v>
      </c>
      <c r="BU442">
        <v>0</v>
      </c>
      <c r="BV442">
        <v>0</v>
      </c>
      <c r="BW442">
        <v>0</v>
      </c>
      <c r="BX442">
        <v>63.7</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1</v>
      </c>
      <c r="FS442">
        <v>0</v>
      </c>
      <c r="FT442">
        <v>0</v>
      </c>
      <c r="FU442">
        <v>0</v>
      </c>
      <c r="FV442">
        <v>0</v>
      </c>
      <c r="FW442">
        <v>0</v>
      </c>
      <c r="FX442">
        <v>0</v>
      </c>
      <c r="FY442">
        <v>3.5897435896999998</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0.251</v>
      </c>
      <c r="GV442">
        <v>0</v>
      </c>
      <c r="GW442">
        <v>0</v>
      </c>
      <c r="GX442">
        <v>0</v>
      </c>
      <c r="GY442">
        <v>0</v>
      </c>
      <c r="GZ442">
        <v>0</v>
      </c>
      <c r="HA442">
        <v>0</v>
      </c>
      <c r="HB442">
        <v>0</v>
      </c>
      <c r="HC442">
        <v>0</v>
      </c>
      <c r="HD442">
        <v>0</v>
      </c>
      <c r="HE442">
        <v>0</v>
      </c>
      <c r="HF442">
        <v>0</v>
      </c>
      <c r="HG442">
        <v>0</v>
      </c>
      <c r="HH442">
        <v>0</v>
      </c>
      <c r="HI442">
        <v>1.5599999999999999E-2</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1</v>
      </c>
      <c r="LJ442">
        <v>1</v>
      </c>
      <c r="LK442">
        <v>0</v>
      </c>
      <c r="LL442">
        <v>0</v>
      </c>
      <c r="LM442">
        <v>1</v>
      </c>
      <c r="LN442">
        <v>0.95</v>
      </c>
      <c r="LO442">
        <v>0</v>
      </c>
      <c r="LP442">
        <v>1</v>
      </c>
      <c r="LQ442">
        <v>0.78</v>
      </c>
      <c r="LR442">
        <v>0</v>
      </c>
      <c r="LS442">
        <v>0</v>
      </c>
      <c r="LT442">
        <v>0</v>
      </c>
    </row>
    <row r="443" spans="1:332">
      <c r="A443" t="str">
        <v>CDM AMS II G</v>
      </c>
      <c r="B443" t="str">
        <v>AMS-II.G. Version 9</v>
      </c>
      <c r="C443">
        <v>10471</v>
      </c>
      <c r="D443" t="str">
        <v>PoA 10471-CPA55</v>
      </c>
      <c r="E443" t="str">
        <v>MP1</v>
      </c>
      <c r="F443" t="str">
        <v>domestic</v>
      </c>
      <c r="G443">
        <v>15314</v>
      </c>
      <c r="H443" t="str">
        <v>firewood</v>
      </c>
      <c r="I443">
        <v>15314</v>
      </c>
      <c r="J443">
        <v>3.2472434266327395E-3</v>
      </c>
      <c r="K443">
        <v>0</v>
      </c>
      <c r="L443" t="str">
        <v>cdm_imp_firewood</v>
      </c>
      <c r="M443">
        <v>1</v>
      </c>
      <c r="N443" t="str">
        <v>Asia</v>
      </c>
      <c r="O443" t="str">
        <v>Myanmar</v>
      </c>
      <c r="P443" t="str">
        <v xml:space="preserve">Region: Bago; Township: Monyo, Minhla, Letpadan
and Thayarwaddy
</v>
      </c>
      <c r="Q443">
        <v>4.2</v>
      </c>
      <c r="R443">
        <v>0.61499999999999999</v>
      </c>
      <c r="S443">
        <v>0</v>
      </c>
      <c r="T443">
        <v>0.3</v>
      </c>
      <c r="U443">
        <v>18000</v>
      </c>
      <c r="V443">
        <v>0</v>
      </c>
      <c r="W443">
        <v>262</v>
      </c>
      <c r="X443">
        <v>0</v>
      </c>
      <c r="Y443">
        <v>4716000</v>
      </c>
      <c r="Z443">
        <v>1</v>
      </c>
      <c r="AA443">
        <v>0</v>
      </c>
      <c r="AB443">
        <v>0</v>
      </c>
      <c r="AC443">
        <v>0</v>
      </c>
      <c r="AD443">
        <v>0</v>
      </c>
      <c r="AE443">
        <v>0</v>
      </c>
      <c r="AF443">
        <v>0</v>
      </c>
      <c r="AG443">
        <v>0</v>
      </c>
      <c r="AH443">
        <v>0</v>
      </c>
      <c r="AI443">
        <v>0</v>
      </c>
      <c r="AJ443">
        <v>0</v>
      </c>
      <c r="AK443">
        <v>0</v>
      </c>
      <c r="AL443">
        <v>0</v>
      </c>
      <c r="AM443">
        <v>0</v>
      </c>
      <c r="AN443">
        <v>7.1794871789999997</v>
      </c>
      <c r="AO443">
        <v>0</v>
      </c>
      <c r="AP443">
        <v>0</v>
      </c>
      <c r="AQ443">
        <v>0</v>
      </c>
      <c r="AR443">
        <v>0</v>
      </c>
      <c r="AS443">
        <v>0</v>
      </c>
      <c r="AT443">
        <v>0</v>
      </c>
      <c r="AU443">
        <v>0</v>
      </c>
      <c r="AV443">
        <v>0</v>
      </c>
      <c r="AW443">
        <v>0</v>
      </c>
      <c r="AX443">
        <v>0</v>
      </c>
      <c r="AY443">
        <v>0</v>
      </c>
      <c r="AZ443">
        <v>0</v>
      </c>
      <c r="BA443">
        <v>0</v>
      </c>
      <c r="BB443">
        <v>0</v>
      </c>
      <c r="BC443">
        <v>0</v>
      </c>
      <c r="BD443">
        <v>0.1</v>
      </c>
      <c r="BE443">
        <v>0</v>
      </c>
      <c r="BF443">
        <v>0</v>
      </c>
      <c r="BG443">
        <v>0</v>
      </c>
      <c r="BH443">
        <v>0</v>
      </c>
      <c r="BI443">
        <v>0</v>
      </c>
      <c r="BJ443">
        <v>0</v>
      </c>
      <c r="BK443">
        <v>0</v>
      </c>
      <c r="BL443">
        <v>0</v>
      </c>
      <c r="BM443">
        <v>0</v>
      </c>
      <c r="BN443">
        <v>0</v>
      </c>
      <c r="BO443">
        <v>0</v>
      </c>
      <c r="BP443">
        <v>0</v>
      </c>
      <c r="BQ443">
        <v>0</v>
      </c>
      <c r="BR443">
        <v>1.5599999999999999E-2</v>
      </c>
      <c r="BS443">
        <v>0</v>
      </c>
      <c r="BT443">
        <v>0</v>
      </c>
      <c r="BU443">
        <v>0</v>
      </c>
      <c r="BV443">
        <v>0</v>
      </c>
      <c r="BW443">
        <v>0</v>
      </c>
      <c r="BX443">
        <v>63.7</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1</v>
      </c>
      <c r="FS443">
        <v>0</v>
      </c>
      <c r="FT443">
        <v>0</v>
      </c>
      <c r="FU443">
        <v>0</v>
      </c>
      <c r="FV443">
        <v>0</v>
      </c>
      <c r="FW443">
        <v>0</v>
      </c>
      <c r="FX443">
        <v>0</v>
      </c>
      <c r="FY443">
        <v>3.5897435896999998</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0.251</v>
      </c>
      <c r="GV443">
        <v>0</v>
      </c>
      <c r="GW443">
        <v>0</v>
      </c>
      <c r="GX443">
        <v>0</v>
      </c>
      <c r="GY443">
        <v>0</v>
      </c>
      <c r="GZ443">
        <v>0</v>
      </c>
      <c r="HA443">
        <v>0</v>
      </c>
      <c r="HB443">
        <v>0</v>
      </c>
      <c r="HC443">
        <v>0</v>
      </c>
      <c r="HD443">
        <v>0</v>
      </c>
      <c r="HE443">
        <v>0</v>
      </c>
      <c r="HF443">
        <v>0</v>
      </c>
      <c r="HG443">
        <v>0</v>
      </c>
      <c r="HH443">
        <v>0</v>
      </c>
      <c r="HI443">
        <v>1.5599999999999999E-2</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1</v>
      </c>
      <c r="LJ443">
        <v>1</v>
      </c>
      <c r="LK443">
        <v>0</v>
      </c>
      <c r="LL443">
        <v>0</v>
      </c>
      <c r="LM443">
        <v>1</v>
      </c>
      <c r="LN443">
        <v>0.95</v>
      </c>
      <c r="LO443">
        <v>0</v>
      </c>
      <c r="LP443">
        <v>1</v>
      </c>
      <c r="LQ443">
        <v>0.78</v>
      </c>
      <c r="LR443">
        <v>0</v>
      </c>
      <c r="LS443">
        <v>0</v>
      </c>
      <c r="LT443">
        <v>0</v>
      </c>
    </row>
    <row r="444" spans="1:332">
      <c r="A444" t="str">
        <v>CDM AMS II G</v>
      </c>
      <c r="B444" t="str">
        <v>AMS-II.G. Version 9</v>
      </c>
      <c r="C444">
        <v>10471</v>
      </c>
      <c r="D444" t="str">
        <v>PoA 10471-CPA56</v>
      </c>
      <c r="E444" t="str">
        <v>MP1</v>
      </c>
      <c r="F444" t="str">
        <v>domestic</v>
      </c>
      <c r="G444">
        <v>15314</v>
      </c>
      <c r="H444" t="str">
        <v>firewood</v>
      </c>
      <c r="I444">
        <v>15314</v>
      </c>
      <c r="J444">
        <v>3.2472434266327395E-3</v>
      </c>
      <c r="K444">
        <v>0</v>
      </c>
      <c r="L444" t="str">
        <v>cdm_imp_firewood</v>
      </c>
      <c r="M444">
        <v>1</v>
      </c>
      <c r="N444" t="str">
        <v>Asia</v>
      </c>
      <c r="O444" t="str">
        <v>Myanmar</v>
      </c>
      <c r="P444" t="str">
        <v xml:space="preserve">Region: Shan; Township: Namsang, Pinlon,
Tangyan, Mongyai and
Lashio
</v>
      </c>
      <c r="Q444">
        <v>4.2</v>
      </c>
      <c r="R444">
        <v>0.61499999999999999</v>
      </c>
      <c r="S444">
        <v>0</v>
      </c>
      <c r="T444">
        <v>0.3</v>
      </c>
      <c r="U444">
        <v>18000</v>
      </c>
      <c r="V444">
        <v>0</v>
      </c>
      <c r="W444">
        <v>262</v>
      </c>
      <c r="X444">
        <v>0</v>
      </c>
      <c r="Y444">
        <v>4716000</v>
      </c>
      <c r="Z444">
        <v>1</v>
      </c>
      <c r="AA444">
        <v>0</v>
      </c>
      <c r="AB444">
        <v>0</v>
      </c>
      <c r="AC444">
        <v>0</v>
      </c>
      <c r="AD444">
        <v>0</v>
      </c>
      <c r="AE444">
        <v>0</v>
      </c>
      <c r="AF444">
        <v>0</v>
      </c>
      <c r="AG444">
        <v>0</v>
      </c>
      <c r="AH444">
        <v>0</v>
      </c>
      <c r="AI444">
        <v>0</v>
      </c>
      <c r="AJ444">
        <v>0</v>
      </c>
      <c r="AK444">
        <v>0</v>
      </c>
      <c r="AL444">
        <v>0</v>
      </c>
      <c r="AM444">
        <v>0</v>
      </c>
      <c r="AN444">
        <v>7.1794871789999997</v>
      </c>
      <c r="AO444">
        <v>0</v>
      </c>
      <c r="AP444">
        <v>0</v>
      </c>
      <c r="AQ444">
        <v>0</v>
      </c>
      <c r="AR444">
        <v>0</v>
      </c>
      <c r="AS444">
        <v>0</v>
      </c>
      <c r="AT444">
        <v>0</v>
      </c>
      <c r="AU444">
        <v>0</v>
      </c>
      <c r="AV444">
        <v>0</v>
      </c>
      <c r="AW444">
        <v>0</v>
      </c>
      <c r="AX444">
        <v>0</v>
      </c>
      <c r="AY444">
        <v>0</v>
      </c>
      <c r="AZ444">
        <v>0</v>
      </c>
      <c r="BA444">
        <v>0</v>
      </c>
      <c r="BB444">
        <v>0</v>
      </c>
      <c r="BC444">
        <v>0</v>
      </c>
      <c r="BD444">
        <v>0.1</v>
      </c>
      <c r="BE444">
        <v>0</v>
      </c>
      <c r="BF444">
        <v>0</v>
      </c>
      <c r="BG444">
        <v>0</v>
      </c>
      <c r="BH444">
        <v>0</v>
      </c>
      <c r="BI444">
        <v>0</v>
      </c>
      <c r="BJ444">
        <v>0</v>
      </c>
      <c r="BK444">
        <v>0</v>
      </c>
      <c r="BL444">
        <v>0</v>
      </c>
      <c r="BM444">
        <v>0</v>
      </c>
      <c r="BN444">
        <v>0</v>
      </c>
      <c r="BO444">
        <v>0</v>
      </c>
      <c r="BP444">
        <v>0</v>
      </c>
      <c r="BQ444">
        <v>0</v>
      </c>
      <c r="BR444">
        <v>1.5599999999999999E-2</v>
      </c>
      <c r="BS444">
        <v>0</v>
      </c>
      <c r="BT444">
        <v>0</v>
      </c>
      <c r="BU444">
        <v>0</v>
      </c>
      <c r="BV444">
        <v>0</v>
      </c>
      <c r="BW444">
        <v>0</v>
      </c>
      <c r="BX444">
        <v>63.7</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1</v>
      </c>
      <c r="FS444">
        <v>0</v>
      </c>
      <c r="FT444">
        <v>0</v>
      </c>
      <c r="FU444">
        <v>0</v>
      </c>
      <c r="FV444">
        <v>0</v>
      </c>
      <c r="FW444">
        <v>0</v>
      </c>
      <c r="FX444">
        <v>0</v>
      </c>
      <c r="FY444">
        <v>3.5897435896999998</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0.251</v>
      </c>
      <c r="GV444">
        <v>0</v>
      </c>
      <c r="GW444">
        <v>0</v>
      </c>
      <c r="GX444">
        <v>0</v>
      </c>
      <c r="GY444">
        <v>0</v>
      </c>
      <c r="GZ444">
        <v>0</v>
      </c>
      <c r="HA444">
        <v>0</v>
      </c>
      <c r="HB444">
        <v>0</v>
      </c>
      <c r="HC444">
        <v>0</v>
      </c>
      <c r="HD444">
        <v>0</v>
      </c>
      <c r="HE444">
        <v>0</v>
      </c>
      <c r="HF444">
        <v>0</v>
      </c>
      <c r="HG444">
        <v>0</v>
      </c>
      <c r="HH444">
        <v>0</v>
      </c>
      <c r="HI444">
        <v>1.5599999999999999E-2</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1</v>
      </c>
      <c r="LJ444">
        <v>1</v>
      </c>
      <c r="LK444">
        <v>0</v>
      </c>
      <c r="LL444">
        <v>0</v>
      </c>
      <c r="LM444">
        <v>1</v>
      </c>
      <c r="LN444">
        <v>0.95</v>
      </c>
      <c r="LO444">
        <v>0</v>
      </c>
      <c r="LP444">
        <v>1</v>
      </c>
      <c r="LQ444">
        <v>0.78</v>
      </c>
      <c r="LR444">
        <v>0</v>
      </c>
      <c r="LS444">
        <v>0</v>
      </c>
      <c r="LT444">
        <v>0</v>
      </c>
    </row>
    <row r="445" spans="1:332">
      <c r="A445" t="str">
        <v>CDM AMS II G</v>
      </c>
      <c r="B445" t="str">
        <v>AMS-II.G. Version 9</v>
      </c>
      <c r="C445">
        <v>10471</v>
      </c>
      <c r="D445" t="str">
        <v>PoA 10471-CPA57</v>
      </c>
      <c r="E445" t="str">
        <v>MP1</v>
      </c>
      <c r="F445" t="str">
        <v>domestic</v>
      </c>
      <c r="G445">
        <v>15314</v>
      </c>
      <c r="H445" t="str">
        <v>firewood</v>
      </c>
      <c r="I445">
        <v>15314</v>
      </c>
      <c r="J445">
        <v>3.2472434266327395E-3</v>
      </c>
      <c r="K445">
        <v>0</v>
      </c>
      <c r="L445" t="str">
        <v>cdm_imp_firewood</v>
      </c>
      <c r="M445">
        <v>1</v>
      </c>
      <c r="N445" t="str">
        <v>Asia</v>
      </c>
      <c r="O445" t="str">
        <v>Myanmar</v>
      </c>
      <c r="P445" t="str">
        <v xml:space="preserve">Region: Shan; Township: Lashio and Hsipaw
</v>
      </c>
      <c r="Q445">
        <v>4.2</v>
      </c>
      <c r="R445">
        <v>0.61499999999999999</v>
      </c>
      <c r="S445">
        <v>0</v>
      </c>
      <c r="T445">
        <v>0.3</v>
      </c>
      <c r="U445">
        <v>18000</v>
      </c>
      <c r="V445">
        <v>0</v>
      </c>
      <c r="W445">
        <v>262</v>
      </c>
      <c r="X445">
        <v>0</v>
      </c>
      <c r="Y445">
        <v>4716000</v>
      </c>
      <c r="Z445">
        <v>1</v>
      </c>
      <c r="AA445">
        <v>0</v>
      </c>
      <c r="AB445">
        <v>0</v>
      </c>
      <c r="AC445">
        <v>0</v>
      </c>
      <c r="AD445">
        <v>0</v>
      </c>
      <c r="AE445">
        <v>0</v>
      </c>
      <c r="AF445">
        <v>0</v>
      </c>
      <c r="AG445">
        <v>0</v>
      </c>
      <c r="AH445">
        <v>0</v>
      </c>
      <c r="AI445">
        <v>0</v>
      </c>
      <c r="AJ445">
        <v>0</v>
      </c>
      <c r="AK445">
        <v>0</v>
      </c>
      <c r="AL445">
        <v>0</v>
      </c>
      <c r="AM445">
        <v>0</v>
      </c>
      <c r="AN445">
        <v>7.1794871789999997</v>
      </c>
      <c r="AO445">
        <v>0</v>
      </c>
      <c r="AP445">
        <v>0</v>
      </c>
      <c r="AQ445">
        <v>0</v>
      </c>
      <c r="AR445">
        <v>0</v>
      </c>
      <c r="AS445">
        <v>0</v>
      </c>
      <c r="AT445">
        <v>0</v>
      </c>
      <c r="AU445">
        <v>0</v>
      </c>
      <c r="AV445">
        <v>0</v>
      </c>
      <c r="AW445">
        <v>0</v>
      </c>
      <c r="AX445">
        <v>0</v>
      </c>
      <c r="AY445">
        <v>0</v>
      </c>
      <c r="AZ445">
        <v>0</v>
      </c>
      <c r="BA445">
        <v>0</v>
      </c>
      <c r="BB445">
        <v>0</v>
      </c>
      <c r="BC445">
        <v>0</v>
      </c>
      <c r="BD445">
        <v>0.1</v>
      </c>
      <c r="BE445">
        <v>0</v>
      </c>
      <c r="BF445">
        <v>0</v>
      </c>
      <c r="BG445">
        <v>0</v>
      </c>
      <c r="BH445">
        <v>0</v>
      </c>
      <c r="BI445">
        <v>0</v>
      </c>
      <c r="BJ445">
        <v>0</v>
      </c>
      <c r="BK445">
        <v>0</v>
      </c>
      <c r="BL445">
        <v>0</v>
      </c>
      <c r="BM445">
        <v>0</v>
      </c>
      <c r="BN445">
        <v>0</v>
      </c>
      <c r="BO445">
        <v>0</v>
      </c>
      <c r="BP445">
        <v>0</v>
      </c>
      <c r="BQ445">
        <v>0</v>
      </c>
      <c r="BR445">
        <v>1.5599999999999999E-2</v>
      </c>
      <c r="BS445">
        <v>0</v>
      </c>
      <c r="BT445">
        <v>0</v>
      </c>
      <c r="BU445">
        <v>0</v>
      </c>
      <c r="BV445">
        <v>0</v>
      </c>
      <c r="BW445">
        <v>0</v>
      </c>
      <c r="BX445">
        <v>63.7</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0</v>
      </c>
      <c r="FT445">
        <v>0</v>
      </c>
      <c r="FU445">
        <v>0</v>
      </c>
      <c r="FV445">
        <v>0</v>
      </c>
      <c r="FW445">
        <v>0</v>
      </c>
      <c r="FX445">
        <v>0</v>
      </c>
      <c r="FY445">
        <v>3.5897435896999998</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0.251</v>
      </c>
      <c r="GV445">
        <v>0</v>
      </c>
      <c r="GW445">
        <v>0</v>
      </c>
      <c r="GX445">
        <v>0</v>
      </c>
      <c r="GY445">
        <v>0</v>
      </c>
      <c r="GZ445">
        <v>0</v>
      </c>
      <c r="HA445">
        <v>0</v>
      </c>
      <c r="HB445">
        <v>0</v>
      </c>
      <c r="HC445">
        <v>0</v>
      </c>
      <c r="HD445">
        <v>0</v>
      </c>
      <c r="HE445">
        <v>0</v>
      </c>
      <c r="HF445">
        <v>0</v>
      </c>
      <c r="HG445">
        <v>0</v>
      </c>
      <c r="HH445">
        <v>0</v>
      </c>
      <c r="HI445">
        <v>1.5599999999999999E-2</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1</v>
      </c>
      <c r="LJ445">
        <v>1</v>
      </c>
      <c r="LK445">
        <v>0</v>
      </c>
      <c r="LL445">
        <v>0</v>
      </c>
      <c r="LM445">
        <v>1</v>
      </c>
      <c r="LN445">
        <v>0.95</v>
      </c>
      <c r="LO445">
        <v>0</v>
      </c>
      <c r="LP445">
        <v>1</v>
      </c>
      <c r="LQ445">
        <v>0.78</v>
      </c>
      <c r="LR445">
        <v>0</v>
      </c>
      <c r="LS445">
        <v>0</v>
      </c>
      <c r="LT445">
        <v>0</v>
      </c>
    </row>
    <row r="446" spans="1:332">
      <c r="A446" t="str">
        <v>CDM AMS II G</v>
      </c>
      <c r="B446" t="str">
        <v>AMS-II.G. Version 9</v>
      </c>
      <c r="C446">
        <v>10471</v>
      </c>
      <c r="D446" t="str">
        <v>PoA 10471-CPA58</v>
      </c>
      <c r="E446" t="str">
        <v>MP1</v>
      </c>
      <c r="F446" t="str">
        <v>domestic</v>
      </c>
      <c r="G446">
        <v>15314</v>
      </c>
      <c r="H446" t="str">
        <v>firewood</v>
      </c>
      <c r="I446">
        <v>15314</v>
      </c>
      <c r="J446">
        <v>3.2472434266327395E-3</v>
      </c>
      <c r="K446">
        <v>0</v>
      </c>
      <c r="L446" t="str">
        <v>cdm_imp_firewood</v>
      </c>
      <c r="M446">
        <v>1</v>
      </c>
      <c r="N446" t="str">
        <v>Asia</v>
      </c>
      <c r="O446" t="str">
        <v>Myanmar</v>
      </c>
      <c r="P446" t="str">
        <v xml:space="preserve">Region: BAgo; Township: Hinthada, Hsipaw, Kyaukme and
Nawnghkio
</v>
      </c>
      <c r="Q446">
        <v>4.2</v>
      </c>
      <c r="R446">
        <v>0.61499999999999999</v>
      </c>
      <c r="S446">
        <v>0</v>
      </c>
      <c r="T446">
        <v>0.3</v>
      </c>
      <c r="U446">
        <v>18000</v>
      </c>
      <c r="V446">
        <v>0</v>
      </c>
      <c r="W446">
        <v>262</v>
      </c>
      <c r="X446">
        <v>0</v>
      </c>
      <c r="Y446">
        <v>4716000</v>
      </c>
      <c r="Z446">
        <v>1</v>
      </c>
      <c r="AA446">
        <v>0</v>
      </c>
      <c r="AB446">
        <v>0</v>
      </c>
      <c r="AC446">
        <v>0</v>
      </c>
      <c r="AD446">
        <v>0</v>
      </c>
      <c r="AE446">
        <v>0</v>
      </c>
      <c r="AF446">
        <v>0</v>
      </c>
      <c r="AG446">
        <v>0</v>
      </c>
      <c r="AH446">
        <v>0</v>
      </c>
      <c r="AI446">
        <v>0</v>
      </c>
      <c r="AJ446">
        <v>0</v>
      </c>
      <c r="AK446">
        <v>0</v>
      </c>
      <c r="AL446">
        <v>0</v>
      </c>
      <c r="AM446">
        <v>0</v>
      </c>
      <c r="AN446">
        <v>7.1794871789999997</v>
      </c>
      <c r="AO446">
        <v>0</v>
      </c>
      <c r="AP446">
        <v>0</v>
      </c>
      <c r="AQ446">
        <v>0</v>
      </c>
      <c r="AR446">
        <v>0</v>
      </c>
      <c r="AS446">
        <v>0</v>
      </c>
      <c r="AT446">
        <v>0</v>
      </c>
      <c r="AU446">
        <v>0</v>
      </c>
      <c r="AV446">
        <v>0</v>
      </c>
      <c r="AW446">
        <v>0</v>
      </c>
      <c r="AX446">
        <v>0</v>
      </c>
      <c r="AY446">
        <v>0</v>
      </c>
      <c r="AZ446">
        <v>0</v>
      </c>
      <c r="BA446">
        <v>0</v>
      </c>
      <c r="BB446">
        <v>0</v>
      </c>
      <c r="BC446">
        <v>0</v>
      </c>
      <c r="BD446">
        <v>0.1</v>
      </c>
      <c r="BE446">
        <v>0</v>
      </c>
      <c r="BF446">
        <v>0</v>
      </c>
      <c r="BG446">
        <v>0</v>
      </c>
      <c r="BH446">
        <v>0</v>
      </c>
      <c r="BI446">
        <v>0</v>
      </c>
      <c r="BJ446">
        <v>0</v>
      </c>
      <c r="BK446">
        <v>0</v>
      </c>
      <c r="BL446">
        <v>0</v>
      </c>
      <c r="BM446">
        <v>0</v>
      </c>
      <c r="BN446">
        <v>0</v>
      </c>
      <c r="BO446">
        <v>0</v>
      </c>
      <c r="BP446">
        <v>0</v>
      </c>
      <c r="BQ446">
        <v>0</v>
      </c>
      <c r="BR446">
        <v>1.5599999999999999E-2</v>
      </c>
      <c r="BS446">
        <v>0</v>
      </c>
      <c r="BT446">
        <v>0</v>
      </c>
      <c r="BU446">
        <v>0</v>
      </c>
      <c r="BV446">
        <v>0</v>
      </c>
      <c r="BW446">
        <v>0</v>
      </c>
      <c r="BX446">
        <v>63.7</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0</v>
      </c>
      <c r="FT446">
        <v>0</v>
      </c>
      <c r="FU446">
        <v>0</v>
      </c>
      <c r="FV446">
        <v>0</v>
      </c>
      <c r="FW446">
        <v>0</v>
      </c>
      <c r="FX446">
        <v>0</v>
      </c>
      <c r="FY446">
        <v>3.5897435896999998</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0.251</v>
      </c>
      <c r="GV446">
        <v>0</v>
      </c>
      <c r="GW446">
        <v>0</v>
      </c>
      <c r="GX446">
        <v>0</v>
      </c>
      <c r="GY446">
        <v>0</v>
      </c>
      <c r="GZ446">
        <v>0</v>
      </c>
      <c r="HA446">
        <v>0</v>
      </c>
      <c r="HB446">
        <v>0</v>
      </c>
      <c r="HC446">
        <v>0</v>
      </c>
      <c r="HD446">
        <v>0</v>
      </c>
      <c r="HE446">
        <v>0</v>
      </c>
      <c r="HF446">
        <v>0</v>
      </c>
      <c r="HG446">
        <v>0</v>
      </c>
      <c r="HH446">
        <v>0</v>
      </c>
      <c r="HI446">
        <v>1.5599999999999999E-2</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1</v>
      </c>
      <c r="LJ446">
        <v>1</v>
      </c>
      <c r="LK446">
        <v>0</v>
      </c>
      <c r="LL446">
        <v>0</v>
      </c>
      <c r="LM446">
        <v>1</v>
      </c>
      <c r="LN446">
        <v>0.95</v>
      </c>
      <c r="LO446">
        <v>0</v>
      </c>
      <c r="LP446">
        <v>1</v>
      </c>
      <c r="LQ446">
        <v>0.78</v>
      </c>
      <c r="LR446">
        <v>0</v>
      </c>
      <c r="LS446">
        <v>0</v>
      </c>
      <c r="LT446">
        <v>0</v>
      </c>
    </row>
  </sheetData>
  <phoneticPr fontId="1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4"/>
  <sheetViews>
    <sheetView tabSelected="1" zoomScale="85" zoomScaleNormal="85" workbookViewId="0">
      <pane xSplit="2" topLeftCell="LK1" activePane="topRight" state="frozen"/>
      <selection pane="topRight" activeCell="LZ15" sqref="LZ15"/>
    </sheetView>
  </sheetViews>
  <sheetFormatPr baseColWidth="10" defaultColWidth="11.1640625" defaultRowHeight="15" customHeight="1"/>
  <cols>
    <col min="1" max="1" width="20" customWidth="1"/>
    <col min="2" max="103" width="12.1640625" customWidth="1"/>
    <col min="104" max="104" width="12.1640625" style="75" customWidth="1"/>
    <col min="105" max="241" width="12.1640625" customWidth="1"/>
  </cols>
  <sheetData>
    <row r="1" spans="1:446" ht="13.5" customHeight="1">
      <c r="A1" s="2" t="s">
        <v>471</v>
      </c>
      <c r="B1" s="2" t="s">
        <v>330</v>
      </c>
      <c r="C1" s="3" t="s">
        <v>349</v>
      </c>
      <c r="D1" s="3" t="s">
        <v>349</v>
      </c>
      <c r="E1" s="3" t="s">
        <v>349</v>
      </c>
      <c r="F1" s="3" t="s">
        <v>349</v>
      </c>
      <c r="G1" s="3" t="s">
        <v>349</v>
      </c>
      <c r="H1" s="3" t="s">
        <v>349</v>
      </c>
      <c r="I1" s="3" t="s">
        <v>349</v>
      </c>
      <c r="J1" s="3" t="s">
        <v>349</v>
      </c>
      <c r="K1" s="3" t="s">
        <v>349</v>
      </c>
      <c r="L1" s="3" t="s">
        <v>349</v>
      </c>
      <c r="M1" s="3" t="s">
        <v>349</v>
      </c>
      <c r="N1" s="3" t="s">
        <v>349</v>
      </c>
      <c r="O1" s="3" t="s">
        <v>349</v>
      </c>
      <c r="P1" s="3" t="s">
        <v>349</v>
      </c>
      <c r="Q1" s="3" t="s">
        <v>349</v>
      </c>
      <c r="R1" s="3" t="s">
        <v>349</v>
      </c>
      <c r="S1" s="3" t="s">
        <v>349</v>
      </c>
      <c r="T1" s="3" t="s">
        <v>349</v>
      </c>
      <c r="U1" s="3" t="s">
        <v>349</v>
      </c>
      <c r="V1" s="3" t="s">
        <v>349</v>
      </c>
      <c r="W1" s="3" t="s">
        <v>349</v>
      </c>
      <c r="X1" s="3" t="s">
        <v>349</v>
      </c>
      <c r="Y1" s="3" t="s">
        <v>349</v>
      </c>
      <c r="Z1" s="3" t="s">
        <v>349</v>
      </c>
      <c r="AA1" s="3" t="s">
        <v>349</v>
      </c>
      <c r="AB1" s="3" t="s">
        <v>349</v>
      </c>
      <c r="AC1" s="3" t="s">
        <v>349</v>
      </c>
      <c r="AD1" s="3" t="s">
        <v>349</v>
      </c>
      <c r="AE1" s="3" t="s">
        <v>349</v>
      </c>
      <c r="AF1" s="3" t="s">
        <v>349</v>
      </c>
      <c r="AG1" s="3" t="s">
        <v>349</v>
      </c>
      <c r="AH1" s="3" t="s">
        <v>349</v>
      </c>
      <c r="AI1" s="3" t="s">
        <v>349</v>
      </c>
      <c r="AJ1" s="3" t="s">
        <v>349</v>
      </c>
      <c r="AK1" s="3" t="s">
        <v>349</v>
      </c>
      <c r="AL1" s="3" t="s">
        <v>349</v>
      </c>
      <c r="AM1" s="3" t="s">
        <v>349</v>
      </c>
      <c r="AN1" s="3" t="s">
        <v>349</v>
      </c>
      <c r="AO1" s="3" t="s">
        <v>349</v>
      </c>
      <c r="AP1" s="3" t="s">
        <v>349</v>
      </c>
      <c r="AQ1" s="3" t="s">
        <v>349</v>
      </c>
      <c r="AR1" s="3" t="s">
        <v>349</v>
      </c>
      <c r="AS1" s="3" t="s">
        <v>349</v>
      </c>
      <c r="AT1" s="3" t="s">
        <v>349</v>
      </c>
      <c r="AU1" s="3" t="s">
        <v>349</v>
      </c>
      <c r="AV1" s="3" t="s">
        <v>349</v>
      </c>
      <c r="AW1" s="3" t="s">
        <v>349</v>
      </c>
      <c r="AX1" s="3" t="s">
        <v>349</v>
      </c>
      <c r="AY1" s="3" t="s">
        <v>349</v>
      </c>
      <c r="AZ1" s="3" t="s">
        <v>349</v>
      </c>
      <c r="BA1" s="3" t="s">
        <v>349</v>
      </c>
      <c r="BB1" s="3" t="s">
        <v>349</v>
      </c>
      <c r="BC1" s="3" t="s">
        <v>349</v>
      </c>
      <c r="BD1" s="3" t="s">
        <v>349</v>
      </c>
      <c r="BE1" s="3" t="s">
        <v>349</v>
      </c>
      <c r="BF1" s="3" t="s">
        <v>349</v>
      </c>
      <c r="BG1" s="3" t="s">
        <v>349</v>
      </c>
      <c r="BH1" s="3" t="s">
        <v>349</v>
      </c>
      <c r="BI1" s="3" t="s">
        <v>349</v>
      </c>
      <c r="BJ1" s="3" t="s">
        <v>349</v>
      </c>
      <c r="BK1" s="3" t="s">
        <v>349</v>
      </c>
      <c r="BL1" s="3" t="s">
        <v>349</v>
      </c>
      <c r="BM1" s="3" t="s">
        <v>349</v>
      </c>
      <c r="BN1" s="3" t="s">
        <v>349</v>
      </c>
      <c r="BO1" s="3" t="s">
        <v>349</v>
      </c>
      <c r="BP1" s="3" t="s">
        <v>349</v>
      </c>
      <c r="BQ1" s="3" t="s">
        <v>349</v>
      </c>
      <c r="BR1" s="3" t="s">
        <v>349</v>
      </c>
      <c r="BS1" s="3" t="s">
        <v>349</v>
      </c>
      <c r="BT1" s="3" t="s">
        <v>349</v>
      </c>
      <c r="BU1" s="3" t="s">
        <v>349</v>
      </c>
      <c r="BV1" s="3" t="s">
        <v>349</v>
      </c>
      <c r="BW1" s="3" t="s">
        <v>349</v>
      </c>
      <c r="BX1" s="3" t="s">
        <v>349</v>
      </c>
      <c r="BY1" s="3" t="s">
        <v>349</v>
      </c>
      <c r="BZ1" s="3" t="s">
        <v>349</v>
      </c>
      <c r="CA1" s="3" t="s">
        <v>349</v>
      </c>
      <c r="CB1" s="3" t="s">
        <v>349</v>
      </c>
      <c r="CC1" s="3" t="s">
        <v>349</v>
      </c>
      <c r="CD1" s="3" t="s">
        <v>349</v>
      </c>
      <c r="CE1" s="3" t="s">
        <v>349</v>
      </c>
      <c r="CF1" s="3" t="s">
        <v>349</v>
      </c>
      <c r="CG1" s="3" t="s">
        <v>349</v>
      </c>
      <c r="CH1" s="3" t="s">
        <v>349</v>
      </c>
      <c r="CI1" s="3" t="s">
        <v>349</v>
      </c>
      <c r="CJ1" s="3" t="s">
        <v>349</v>
      </c>
      <c r="CK1" s="3" t="s">
        <v>349</v>
      </c>
      <c r="CL1" s="3" t="s">
        <v>349</v>
      </c>
      <c r="CM1" s="3" t="s">
        <v>349</v>
      </c>
      <c r="CN1" s="3" t="s">
        <v>349</v>
      </c>
      <c r="CO1" s="3" t="s">
        <v>349</v>
      </c>
      <c r="CP1" s="3" t="s">
        <v>349</v>
      </c>
      <c r="CQ1" s="3" t="s">
        <v>349</v>
      </c>
      <c r="CR1" s="3" t="s">
        <v>349</v>
      </c>
      <c r="CS1" s="3" t="s">
        <v>349</v>
      </c>
      <c r="CT1" s="3" t="s">
        <v>349</v>
      </c>
      <c r="CU1" s="3" t="s">
        <v>349</v>
      </c>
      <c r="CV1" s="76" t="s">
        <v>410</v>
      </c>
      <c r="CW1" s="76" t="s">
        <v>410</v>
      </c>
      <c r="CX1" s="4" t="s">
        <v>410</v>
      </c>
      <c r="CY1" s="4" t="s">
        <v>410</v>
      </c>
      <c r="CZ1" s="62" t="s">
        <v>410</v>
      </c>
      <c r="DA1" s="4" t="s">
        <v>417</v>
      </c>
      <c r="DB1" s="4" t="s">
        <v>417</v>
      </c>
      <c r="DC1" s="4" t="s">
        <v>417</v>
      </c>
      <c r="DD1" s="4" t="s">
        <v>417</v>
      </c>
      <c r="DE1" s="4" t="s">
        <v>417</v>
      </c>
      <c r="DF1" s="4" t="s">
        <v>417</v>
      </c>
      <c r="DG1" s="4" t="s">
        <v>417</v>
      </c>
      <c r="DH1" s="4" t="s">
        <v>417</v>
      </c>
      <c r="DI1" s="4" t="s">
        <v>417</v>
      </c>
      <c r="DJ1" s="4" t="s">
        <v>417</v>
      </c>
      <c r="DK1" s="4" t="s">
        <v>417</v>
      </c>
      <c r="DL1" s="4" t="s">
        <v>417</v>
      </c>
      <c r="DM1" s="4" t="s">
        <v>417</v>
      </c>
      <c r="DN1" s="4" t="s">
        <v>417</v>
      </c>
      <c r="DO1" s="4" t="s">
        <v>417</v>
      </c>
      <c r="DP1" s="4" t="s">
        <v>417</v>
      </c>
      <c r="DQ1" s="4" t="s">
        <v>417</v>
      </c>
      <c r="DR1" s="4" t="s">
        <v>417</v>
      </c>
      <c r="DS1" s="4" t="s">
        <v>417</v>
      </c>
      <c r="DT1" s="4" t="s">
        <v>417</v>
      </c>
      <c r="DU1" s="4" t="s">
        <v>417</v>
      </c>
      <c r="DV1" s="4" t="s">
        <v>417</v>
      </c>
      <c r="DW1" s="4" t="s">
        <v>417</v>
      </c>
      <c r="DX1" s="4" t="s">
        <v>417</v>
      </c>
      <c r="DY1" s="4" t="s">
        <v>417</v>
      </c>
      <c r="DZ1" s="4" t="s">
        <v>417</v>
      </c>
      <c r="EA1" s="4" t="s">
        <v>417</v>
      </c>
      <c r="EB1" s="4" t="s">
        <v>417</v>
      </c>
      <c r="EC1" s="4" t="s">
        <v>417</v>
      </c>
      <c r="ED1" s="4" t="s">
        <v>417</v>
      </c>
      <c r="EE1" s="4" t="s">
        <v>417</v>
      </c>
      <c r="EF1" s="4" t="s">
        <v>417</v>
      </c>
      <c r="EG1" s="4" t="s">
        <v>417</v>
      </c>
      <c r="EH1" s="4" t="s">
        <v>417</v>
      </c>
      <c r="EI1" s="4" t="s">
        <v>417</v>
      </c>
      <c r="EJ1" s="4" t="s">
        <v>417</v>
      </c>
      <c r="EK1" s="4" t="s">
        <v>417</v>
      </c>
      <c r="EL1" s="4" t="s">
        <v>417</v>
      </c>
      <c r="EM1" s="4" t="s">
        <v>417</v>
      </c>
      <c r="EN1" s="4" t="s">
        <v>417</v>
      </c>
      <c r="EO1" s="4" t="s">
        <v>417</v>
      </c>
      <c r="EP1" s="4" t="s">
        <v>417</v>
      </c>
      <c r="EQ1" s="4" t="s">
        <v>417</v>
      </c>
      <c r="ER1" s="4" t="s">
        <v>417</v>
      </c>
      <c r="ES1" s="4" t="s">
        <v>417</v>
      </c>
      <c r="ET1" s="4" t="s">
        <v>417</v>
      </c>
      <c r="EU1" s="4" t="s">
        <v>417</v>
      </c>
      <c r="EV1" s="4" t="s">
        <v>417</v>
      </c>
      <c r="EW1" s="4" t="s">
        <v>417</v>
      </c>
      <c r="EX1" s="4" t="s">
        <v>417</v>
      </c>
      <c r="EY1" s="4" t="s">
        <v>417</v>
      </c>
      <c r="EZ1" s="4" t="s">
        <v>417</v>
      </c>
      <c r="FA1" s="4" t="s">
        <v>417</v>
      </c>
      <c r="FB1" s="4" t="s">
        <v>417</v>
      </c>
      <c r="FC1" s="4" t="s">
        <v>417</v>
      </c>
      <c r="FD1" s="4" t="s">
        <v>417</v>
      </c>
      <c r="FE1" s="4" t="s">
        <v>417</v>
      </c>
      <c r="FF1" s="4" t="s">
        <v>417</v>
      </c>
      <c r="FG1" s="4" t="s">
        <v>417</v>
      </c>
      <c r="FH1" s="4" t="s">
        <v>417</v>
      </c>
      <c r="FI1" s="4" t="s">
        <v>417</v>
      </c>
      <c r="FJ1" s="4" t="s">
        <v>417</v>
      </c>
      <c r="FK1" s="4" t="s">
        <v>417</v>
      </c>
      <c r="FL1" s="4" t="s">
        <v>417</v>
      </c>
      <c r="FM1" s="4" t="s">
        <v>417</v>
      </c>
      <c r="FN1" s="62" t="s">
        <v>417</v>
      </c>
      <c r="FO1" s="4" t="s">
        <v>417</v>
      </c>
      <c r="FP1" s="4" t="s">
        <v>417</v>
      </c>
      <c r="FQ1" s="4" t="s">
        <v>417</v>
      </c>
      <c r="FR1" s="4" t="s">
        <v>417</v>
      </c>
      <c r="FS1" s="4" t="s">
        <v>417</v>
      </c>
      <c r="FT1" s="4" t="s">
        <v>417</v>
      </c>
      <c r="FU1" s="4" t="s">
        <v>417</v>
      </c>
      <c r="FV1" s="4" t="s">
        <v>417</v>
      </c>
      <c r="FW1" s="4" t="s">
        <v>417</v>
      </c>
      <c r="FX1" s="4" t="s">
        <v>417</v>
      </c>
      <c r="FY1" s="4" t="s">
        <v>417</v>
      </c>
      <c r="FZ1" s="4" t="s">
        <v>417</v>
      </c>
      <c r="GA1" s="4" t="s">
        <v>417</v>
      </c>
      <c r="GB1" s="4" t="s">
        <v>417</v>
      </c>
      <c r="GC1" s="4" t="s">
        <v>417</v>
      </c>
      <c r="GD1" s="4" t="s">
        <v>417</v>
      </c>
      <c r="GE1" s="4" t="s">
        <v>417</v>
      </c>
      <c r="GF1" s="4" t="s">
        <v>417</v>
      </c>
      <c r="GG1" s="4" t="s">
        <v>417</v>
      </c>
      <c r="GH1" s="4" t="s">
        <v>417</v>
      </c>
      <c r="GI1" s="4" t="s">
        <v>417</v>
      </c>
      <c r="GJ1" s="4" t="s">
        <v>417</v>
      </c>
      <c r="GK1" s="4" t="s">
        <v>417</v>
      </c>
      <c r="GL1" s="4" t="s">
        <v>417</v>
      </c>
      <c r="GM1" s="4" t="s">
        <v>417</v>
      </c>
      <c r="GN1" s="4" t="s">
        <v>417</v>
      </c>
      <c r="GO1" s="4" t="s">
        <v>417</v>
      </c>
      <c r="GP1" s="4" t="s">
        <v>417</v>
      </c>
      <c r="GQ1" s="4" t="s">
        <v>417</v>
      </c>
      <c r="GR1" s="4" t="s">
        <v>417</v>
      </c>
      <c r="GS1" s="4" t="s">
        <v>417</v>
      </c>
      <c r="GT1" s="4" t="s">
        <v>417</v>
      </c>
      <c r="GU1" s="4" t="s">
        <v>417</v>
      </c>
      <c r="GV1" s="4" t="s">
        <v>417</v>
      </c>
      <c r="GW1" s="4" t="s">
        <v>417</v>
      </c>
      <c r="GX1" s="4" t="s">
        <v>417</v>
      </c>
      <c r="GY1" s="4" t="s">
        <v>417</v>
      </c>
      <c r="GZ1" s="4" t="s">
        <v>417</v>
      </c>
      <c r="HA1" s="4" t="s">
        <v>417</v>
      </c>
      <c r="HB1" s="4" t="s">
        <v>417</v>
      </c>
      <c r="HC1" s="4" t="s">
        <v>417</v>
      </c>
      <c r="HD1" s="4" t="s">
        <v>417</v>
      </c>
      <c r="HE1" s="4" t="s">
        <v>417</v>
      </c>
      <c r="HF1" s="4" t="s">
        <v>417</v>
      </c>
      <c r="HG1" s="4" t="s">
        <v>417</v>
      </c>
      <c r="HH1" s="4" t="s">
        <v>417</v>
      </c>
      <c r="HI1" s="4" t="s">
        <v>417</v>
      </c>
      <c r="HJ1" s="4" t="s">
        <v>417</v>
      </c>
      <c r="HK1" s="4" t="s">
        <v>417</v>
      </c>
      <c r="HL1" s="4" t="s">
        <v>417</v>
      </c>
      <c r="HM1" s="4" t="s">
        <v>417</v>
      </c>
      <c r="HN1" s="4" t="s">
        <v>417</v>
      </c>
      <c r="HO1" s="4" t="s">
        <v>417</v>
      </c>
      <c r="HP1" s="4" t="s">
        <v>417</v>
      </c>
      <c r="HQ1" s="4" t="s">
        <v>417</v>
      </c>
      <c r="HR1" s="4" t="s">
        <v>417</v>
      </c>
      <c r="HS1" s="4" t="s">
        <v>417</v>
      </c>
      <c r="HT1" s="4" t="s">
        <v>417</v>
      </c>
      <c r="HU1" s="4" t="s">
        <v>417</v>
      </c>
      <c r="HV1" s="4" t="s">
        <v>417</v>
      </c>
      <c r="HW1" s="4" t="s">
        <v>417</v>
      </c>
      <c r="HX1" s="4" t="s">
        <v>417</v>
      </c>
      <c r="HY1" s="4" t="s">
        <v>417</v>
      </c>
      <c r="HZ1" s="4" t="s">
        <v>417</v>
      </c>
      <c r="IA1" s="4" t="s">
        <v>417</v>
      </c>
      <c r="IB1" s="4" t="s">
        <v>417</v>
      </c>
      <c r="IC1" s="4" t="s">
        <v>417</v>
      </c>
      <c r="ID1" s="4" t="s">
        <v>417</v>
      </c>
      <c r="IE1" s="4" t="s">
        <v>417</v>
      </c>
      <c r="IF1" s="4" t="s">
        <v>417</v>
      </c>
      <c r="IG1" s="4" t="s">
        <v>417</v>
      </c>
      <c r="IH1" s="92" t="s">
        <v>961</v>
      </c>
      <c r="II1" s="92" t="s">
        <v>961</v>
      </c>
      <c r="IJ1" s="92" t="s">
        <v>961</v>
      </c>
      <c r="IK1" s="92" t="s">
        <v>961</v>
      </c>
      <c r="IL1" s="92" t="s">
        <v>961</v>
      </c>
      <c r="IM1" s="92" t="s">
        <v>961</v>
      </c>
      <c r="IN1" s="92" t="s">
        <v>961</v>
      </c>
      <c r="IO1" s="92" t="s">
        <v>961</v>
      </c>
      <c r="IP1" s="92" t="s">
        <v>961</v>
      </c>
      <c r="IQ1" s="92" t="s">
        <v>961</v>
      </c>
      <c r="IR1" s="92" t="s">
        <v>961</v>
      </c>
      <c r="IS1" s="92" t="s">
        <v>961</v>
      </c>
      <c r="IT1" s="92" t="s">
        <v>961</v>
      </c>
      <c r="IU1" s="92" t="s">
        <v>961</v>
      </c>
      <c r="IV1" s="92" t="s">
        <v>349</v>
      </c>
      <c r="IW1" s="92" t="s">
        <v>349</v>
      </c>
      <c r="IX1" s="92" t="s">
        <v>349</v>
      </c>
      <c r="IY1" s="92" t="s">
        <v>349</v>
      </c>
      <c r="IZ1" s="92" t="s">
        <v>349</v>
      </c>
      <c r="JA1" s="92" t="s">
        <v>349</v>
      </c>
      <c r="JB1" s="92" t="s">
        <v>349</v>
      </c>
      <c r="JC1" s="92" t="s">
        <v>349</v>
      </c>
      <c r="JD1" s="92" t="s">
        <v>349</v>
      </c>
      <c r="JE1" s="92" t="s">
        <v>349</v>
      </c>
      <c r="JF1" s="92" t="s">
        <v>349</v>
      </c>
      <c r="JG1" s="92" t="s">
        <v>349</v>
      </c>
      <c r="JH1" s="92" t="s">
        <v>349</v>
      </c>
      <c r="JI1" s="92" t="s">
        <v>349</v>
      </c>
      <c r="JJ1" s="92" t="s">
        <v>349</v>
      </c>
      <c r="JK1" s="92" t="s">
        <v>349</v>
      </c>
      <c r="JL1" s="92" t="s">
        <v>349</v>
      </c>
      <c r="JM1" s="92" t="s">
        <v>349</v>
      </c>
      <c r="JN1" s="92" t="s">
        <v>349</v>
      </c>
      <c r="JO1" s="92" t="s">
        <v>349</v>
      </c>
      <c r="JP1" s="92" t="s">
        <v>349</v>
      </c>
      <c r="JQ1" s="92" t="s">
        <v>349</v>
      </c>
      <c r="JR1" s="92" t="s">
        <v>349</v>
      </c>
      <c r="JS1" s="92" t="s">
        <v>349</v>
      </c>
      <c r="JT1" s="92" t="s">
        <v>349</v>
      </c>
      <c r="JU1" s="92" t="s">
        <v>349</v>
      </c>
      <c r="JV1" s="92" t="s">
        <v>349</v>
      </c>
      <c r="JW1" s="92" t="s">
        <v>349</v>
      </c>
      <c r="JX1" s="92" t="s">
        <v>349</v>
      </c>
      <c r="JY1" s="92" t="s">
        <v>349</v>
      </c>
      <c r="JZ1" s="92" t="s">
        <v>349</v>
      </c>
      <c r="KA1" s="92" t="s">
        <v>349</v>
      </c>
      <c r="KB1" s="92" t="s">
        <v>349</v>
      </c>
      <c r="KC1" s="92" t="s">
        <v>349</v>
      </c>
      <c r="KD1" s="92" t="s">
        <v>349</v>
      </c>
      <c r="KE1" s="92" t="s">
        <v>349</v>
      </c>
      <c r="KF1" s="92" t="s">
        <v>349</v>
      </c>
      <c r="KG1" s="92" t="s">
        <v>349</v>
      </c>
      <c r="KH1" s="92" t="s">
        <v>349</v>
      </c>
      <c r="KI1" s="92" t="s">
        <v>349</v>
      </c>
      <c r="KJ1" s="92" t="s">
        <v>349</v>
      </c>
      <c r="KK1" s="92" t="s">
        <v>349</v>
      </c>
      <c r="KL1" s="92" t="s">
        <v>349</v>
      </c>
      <c r="KM1" s="92" t="s">
        <v>349</v>
      </c>
      <c r="KN1" s="92" t="s">
        <v>349</v>
      </c>
      <c r="KO1" s="92" t="s">
        <v>349</v>
      </c>
      <c r="KP1" s="92" t="s">
        <v>349</v>
      </c>
      <c r="KQ1" s="92" t="s">
        <v>349</v>
      </c>
      <c r="KR1" s="92" t="s">
        <v>349</v>
      </c>
      <c r="KS1" s="92" t="s">
        <v>349</v>
      </c>
      <c r="KT1" s="92" t="s">
        <v>349</v>
      </c>
      <c r="KU1" s="92" t="s">
        <v>349</v>
      </c>
      <c r="KV1" s="92" t="s">
        <v>349</v>
      </c>
      <c r="KW1" s="92" t="s">
        <v>349</v>
      </c>
      <c r="KX1" s="92" t="s">
        <v>349</v>
      </c>
      <c r="KY1" s="92" t="s">
        <v>349</v>
      </c>
      <c r="KZ1" s="92" t="s">
        <v>349</v>
      </c>
      <c r="LA1" s="92" t="s">
        <v>349</v>
      </c>
      <c r="LB1" s="92" t="s">
        <v>349</v>
      </c>
      <c r="LC1" s="92" t="s">
        <v>349</v>
      </c>
      <c r="LD1" s="92" t="s">
        <v>349</v>
      </c>
      <c r="LE1" s="92" t="s">
        <v>349</v>
      </c>
      <c r="LF1" s="92" t="s">
        <v>349</v>
      </c>
      <c r="LG1" s="92" t="s">
        <v>349</v>
      </c>
      <c r="LH1" s="92" t="s">
        <v>349</v>
      </c>
      <c r="LI1" s="92" t="s">
        <v>349</v>
      </c>
      <c r="LJ1" s="92" t="s">
        <v>349</v>
      </c>
      <c r="LK1" s="92" t="s">
        <v>349</v>
      </c>
      <c r="LL1" s="92" t="s">
        <v>349</v>
      </c>
      <c r="LM1" s="92" t="s">
        <v>349</v>
      </c>
      <c r="LN1" s="92" t="s">
        <v>349</v>
      </c>
      <c r="LO1" s="92" t="s">
        <v>349</v>
      </c>
      <c r="LP1" s="92" t="s">
        <v>349</v>
      </c>
      <c r="LQ1" s="92" t="s">
        <v>349</v>
      </c>
      <c r="LR1" s="92" t="s">
        <v>349</v>
      </c>
      <c r="LS1" s="92" t="s">
        <v>349</v>
      </c>
      <c r="LT1" s="92" t="s">
        <v>349</v>
      </c>
      <c r="LU1" s="92" t="s">
        <v>349</v>
      </c>
      <c r="LV1" s="92" t="s">
        <v>349</v>
      </c>
      <c r="LW1" s="92" t="s">
        <v>349</v>
      </c>
      <c r="LX1" s="92" t="s">
        <v>349</v>
      </c>
      <c r="LY1" s="92" t="s">
        <v>349</v>
      </c>
      <c r="LZ1" s="92" t="s">
        <v>349</v>
      </c>
      <c r="MA1" s="92" t="s">
        <v>349</v>
      </c>
      <c r="MB1" s="92" t="s">
        <v>349</v>
      </c>
      <c r="MC1" s="92" t="s">
        <v>349</v>
      </c>
      <c r="MD1" s="92" t="s">
        <v>349</v>
      </c>
      <c r="ME1" s="92" t="s">
        <v>349</v>
      </c>
      <c r="MF1" s="92" t="s">
        <v>349</v>
      </c>
      <c r="MG1" s="92" t="s">
        <v>349</v>
      </c>
      <c r="MH1" s="93" t="s">
        <v>349</v>
      </c>
      <c r="MI1" s="93" t="s">
        <v>349</v>
      </c>
      <c r="MJ1" s="93" t="s">
        <v>349</v>
      </c>
      <c r="MK1" s="93" t="s">
        <v>349</v>
      </c>
      <c r="ML1" s="93" t="s">
        <v>349</v>
      </c>
      <c r="MM1" s="93" t="s">
        <v>349</v>
      </c>
      <c r="MN1" s="93" t="s">
        <v>349</v>
      </c>
      <c r="MO1" s="93" t="s">
        <v>349</v>
      </c>
      <c r="MP1" s="93" t="s">
        <v>349</v>
      </c>
      <c r="MQ1" s="93" t="s">
        <v>349</v>
      </c>
      <c r="MR1" s="93" t="s">
        <v>349</v>
      </c>
      <c r="MS1" s="93" t="s">
        <v>349</v>
      </c>
      <c r="MT1" s="93" t="s">
        <v>349</v>
      </c>
      <c r="MU1" s="93" t="s">
        <v>349</v>
      </c>
      <c r="MV1" s="93" t="s">
        <v>349</v>
      </c>
      <c r="MW1" s="93" t="s">
        <v>349</v>
      </c>
      <c r="MX1" s="93" t="s">
        <v>349</v>
      </c>
      <c r="MY1" s="93" t="s">
        <v>349</v>
      </c>
      <c r="MZ1" s="93" t="s">
        <v>349</v>
      </c>
      <c r="NA1" s="93" t="s">
        <v>349</v>
      </c>
      <c r="NB1" s="93" t="s">
        <v>349</v>
      </c>
      <c r="NC1" s="92" t="s">
        <v>349</v>
      </c>
      <c r="ND1" s="92" t="s">
        <v>349</v>
      </c>
      <c r="NE1" s="92" t="s">
        <v>349</v>
      </c>
      <c r="NF1" s="92" t="s">
        <v>349</v>
      </c>
      <c r="NG1" s="92" t="s">
        <v>349</v>
      </c>
      <c r="NH1" s="92" t="s">
        <v>349</v>
      </c>
      <c r="NI1" s="92" t="s">
        <v>349</v>
      </c>
      <c r="NJ1" s="92" t="s">
        <v>349</v>
      </c>
      <c r="NK1" s="92" t="s">
        <v>349</v>
      </c>
      <c r="NL1" s="94" t="s">
        <v>349</v>
      </c>
      <c r="NM1" s="94" t="s">
        <v>349</v>
      </c>
      <c r="NN1" s="94" t="s">
        <v>349</v>
      </c>
      <c r="NO1" s="94" t="s">
        <v>349</v>
      </c>
      <c r="NP1" s="94" t="s">
        <v>349</v>
      </c>
      <c r="NQ1" s="94" t="s">
        <v>349</v>
      </c>
      <c r="NR1" s="94" t="s">
        <v>349</v>
      </c>
      <c r="NS1" s="94" t="s">
        <v>349</v>
      </c>
      <c r="NT1" s="94" t="s">
        <v>349</v>
      </c>
      <c r="NU1" s="94" t="s">
        <v>349</v>
      </c>
      <c r="NV1" s="94" t="s">
        <v>349</v>
      </c>
      <c r="NW1" s="94" t="s">
        <v>349</v>
      </c>
      <c r="NX1" s="94" t="s">
        <v>349</v>
      </c>
      <c r="NY1" s="94" t="s">
        <v>349</v>
      </c>
      <c r="NZ1" s="94" t="s">
        <v>349</v>
      </c>
      <c r="OA1" s="94" t="s">
        <v>349</v>
      </c>
      <c r="OB1" s="94" t="s">
        <v>349</v>
      </c>
      <c r="OC1" s="94" t="s">
        <v>349</v>
      </c>
      <c r="OD1" s="94" t="s">
        <v>349</v>
      </c>
      <c r="OE1" s="94" t="s">
        <v>349</v>
      </c>
      <c r="OF1" s="94" t="s">
        <v>349</v>
      </c>
      <c r="OG1" s="94" t="s">
        <v>349</v>
      </c>
      <c r="OH1" s="94" t="s">
        <v>349</v>
      </c>
      <c r="OI1" s="94" t="s">
        <v>349</v>
      </c>
      <c r="OJ1" s="94" t="s">
        <v>349</v>
      </c>
      <c r="OK1" s="94" t="s">
        <v>349</v>
      </c>
      <c r="OL1" s="92" t="s">
        <v>349</v>
      </c>
      <c r="OM1" s="92" t="s">
        <v>349</v>
      </c>
      <c r="ON1" s="92" t="s">
        <v>349</v>
      </c>
      <c r="OO1" s="92" t="s">
        <v>349</v>
      </c>
      <c r="OP1" s="94" t="s">
        <v>349</v>
      </c>
      <c r="OQ1" s="94" t="s">
        <v>349</v>
      </c>
      <c r="OR1" s="94" t="s">
        <v>349</v>
      </c>
      <c r="OS1" s="94" t="s">
        <v>349</v>
      </c>
      <c r="OT1" s="94" t="s">
        <v>349</v>
      </c>
      <c r="OU1" s="94" t="s">
        <v>349</v>
      </c>
      <c r="OV1" s="94" t="s">
        <v>349</v>
      </c>
      <c r="OW1" s="94" t="s">
        <v>349</v>
      </c>
      <c r="OX1" s="94" t="s">
        <v>349</v>
      </c>
      <c r="OY1" s="94" t="s">
        <v>349</v>
      </c>
      <c r="OZ1" s="94" t="s">
        <v>349</v>
      </c>
      <c r="PA1" s="94" t="s">
        <v>349</v>
      </c>
      <c r="PB1" s="94" t="s">
        <v>349</v>
      </c>
      <c r="PC1" s="94" t="s">
        <v>349</v>
      </c>
      <c r="PD1" s="94" t="s">
        <v>349</v>
      </c>
      <c r="PE1" s="94" t="s">
        <v>349</v>
      </c>
      <c r="PF1" s="94" t="s">
        <v>349</v>
      </c>
      <c r="PG1" s="94" t="s">
        <v>349</v>
      </c>
      <c r="PH1" s="94" t="s">
        <v>349</v>
      </c>
      <c r="PI1" s="94" t="s">
        <v>349</v>
      </c>
      <c r="PJ1" s="94" t="s">
        <v>349</v>
      </c>
      <c r="PK1" s="94" t="s">
        <v>349</v>
      </c>
      <c r="PL1" s="94" t="s">
        <v>349</v>
      </c>
      <c r="PM1" s="94" t="s">
        <v>349</v>
      </c>
      <c r="PN1" s="94" t="s">
        <v>349</v>
      </c>
      <c r="PO1" s="94" t="s">
        <v>349</v>
      </c>
      <c r="PP1" s="94" t="s">
        <v>349</v>
      </c>
      <c r="PQ1" s="94" t="s">
        <v>349</v>
      </c>
      <c r="PR1" s="94" t="s">
        <v>349</v>
      </c>
      <c r="PS1" s="94" t="s">
        <v>349</v>
      </c>
      <c r="PT1" s="94" t="s">
        <v>349</v>
      </c>
      <c r="PU1" s="94" t="s">
        <v>349</v>
      </c>
      <c r="PV1" s="94" t="s">
        <v>349</v>
      </c>
      <c r="PW1" s="94" t="s">
        <v>349</v>
      </c>
      <c r="PX1" s="94" t="s">
        <v>349</v>
      </c>
      <c r="PY1" s="94" t="s">
        <v>349</v>
      </c>
      <c r="PZ1" s="94" t="s">
        <v>349</v>
      </c>
      <c r="QA1" s="94" t="s">
        <v>349</v>
      </c>
      <c r="QB1" s="94" t="s">
        <v>349</v>
      </c>
      <c r="QC1" s="94" t="s">
        <v>349</v>
      </c>
      <c r="QD1" s="94" t="s">
        <v>349</v>
      </c>
    </row>
    <row r="2" spans="1:446" ht="13.5" customHeight="1">
      <c r="A2" s="5" t="s">
        <v>0</v>
      </c>
      <c r="B2" s="5"/>
      <c r="C2" s="6" t="s">
        <v>350</v>
      </c>
      <c r="D2" s="6" t="s">
        <v>350</v>
      </c>
      <c r="E2" s="6" t="s">
        <v>350</v>
      </c>
      <c r="F2" s="6" t="s">
        <v>350</v>
      </c>
      <c r="G2" s="6" t="s">
        <v>350</v>
      </c>
      <c r="H2" s="6" t="s">
        <v>350</v>
      </c>
      <c r="I2" s="6" t="s">
        <v>350</v>
      </c>
      <c r="J2" s="6" t="s">
        <v>350</v>
      </c>
      <c r="K2" s="6" t="s">
        <v>350</v>
      </c>
      <c r="L2" s="6" t="s">
        <v>350</v>
      </c>
      <c r="M2" s="6" t="s">
        <v>350</v>
      </c>
      <c r="N2" s="6" t="s">
        <v>350</v>
      </c>
      <c r="O2" s="6" t="s">
        <v>350</v>
      </c>
      <c r="P2" s="6" t="s">
        <v>350</v>
      </c>
      <c r="Q2" s="6" t="s">
        <v>350</v>
      </c>
      <c r="R2" s="6" t="s">
        <v>350</v>
      </c>
      <c r="S2" s="6" t="s">
        <v>350</v>
      </c>
      <c r="T2" s="6" t="s">
        <v>350</v>
      </c>
      <c r="U2" s="6" t="s">
        <v>350</v>
      </c>
      <c r="V2" s="6" t="s">
        <v>350</v>
      </c>
      <c r="W2" s="6" t="s">
        <v>350</v>
      </c>
      <c r="X2" s="6" t="s">
        <v>350</v>
      </c>
      <c r="Y2" s="6" t="s">
        <v>350</v>
      </c>
      <c r="Z2" s="6" t="s">
        <v>350</v>
      </c>
      <c r="AA2" s="6" t="s">
        <v>350</v>
      </c>
      <c r="AB2" s="6" t="s">
        <v>350</v>
      </c>
      <c r="AC2" s="6" t="s">
        <v>350</v>
      </c>
      <c r="AD2" s="6" t="s">
        <v>350</v>
      </c>
      <c r="AE2" s="6" t="s">
        <v>350</v>
      </c>
      <c r="AF2" s="6" t="s">
        <v>350</v>
      </c>
      <c r="AG2" s="6" t="s">
        <v>350</v>
      </c>
      <c r="AH2" s="6" t="s">
        <v>350</v>
      </c>
      <c r="AI2" s="6" t="s">
        <v>350</v>
      </c>
      <c r="AJ2" s="6" t="s">
        <v>350</v>
      </c>
      <c r="AK2" s="6" t="s">
        <v>350</v>
      </c>
      <c r="AL2" s="6" t="s">
        <v>350</v>
      </c>
      <c r="AM2" s="6" t="s">
        <v>350</v>
      </c>
      <c r="AN2" s="6" t="s">
        <v>350</v>
      </c>
      <c r="AO2" s="6" t="s">
        <v>350</v>
      </c>
      <c r="AP2" s="6" t="s">
        <v>350</v>
      </c>
      <c r="AQ2" s="6" t="s">
        <v>350</v>
      </c>
      <c r="AR2" s="6" t="s">
        <v>350</v>
      </c>
      <c r="AS2" s="6" t="s">
        <v>350</v>
      </c>
      <c r="AT2" s="6" t="s">
        <v>350</v>
      </c>
      <c r="AU2" s="6" t="s">
        <v>350</v>
      </c>
      <c r="AV2" s="6" t="s">
        <v>350</v>
      </c>
      <c r="AW2" s="6" t="s">
        <v>350</v>
      </c>
      <c r="AX2" s="6" t="s">
        <v>350</v>
      </c>
      <c r="AY2" s="6" t="s">
        <v>350</v>
      </c>
      <c r="AZ2" s="6" t="s">
        <v>350</v>
      </c>
      <c r="BA2" s="6" t="s">
        <v>350</v>
      </c>
      <c r="BB2" s="6" t="s">
        <v>350</v>
      </c>
      <c r="BC2" s="6" t="s">
        <v>350</v>
      </c>
      <c r="BD2" s="6" t="s">
        <v>350</v>
      </c>
      <c r="BE2" s="4" t="s">
        <v>372</v>
      </c>
      <c r="BF2" s="4" t="s">
        <v>372</v>
      </c>
      <c r="BG2" s="4" t="s">
        <v>372</v>
      </c>
      <c r="BH2" s="4" t="s">
        <v>372</v>
      </c>
      <c r="BI2" s="4" t="s">
        <v>383</v>
      </c>
      <c r="BJ2" s="4" t="s">
        <v>383</v>
      </c>
      <c r="BK2" s="4" t="s">
        <v>383</v>
      </c>
      <c r="BL2" s="4" t="s">
        <v>383</v>
      </c>
      <c r="BM2" s="4" t="s">
        <v>383</v>
      </c>
      <c r="BN2" s="4" t="s">
        <v>383</v>
      </c>
      <c r="BO2" s="4" t="s">
        <v>383</v>
      </c>
      <c r="BP2" s="4" t="s">
        <v>383</v>
      </c>
      <c r="BQ2" s="4" t="s">
        <v>383</v>
      </c>
      <c r="BR2" s="4" t="s">
        <v>383</v>
      </c>
      <c r="BS2" s="4" t="s">
        <v>383</v>
      </c>
      <c r="BT2" s="4" t="s">
        <v>383</v>
      </c>
      <c r="BU2" s="4" t="s">
        <v>383</v>
      </c>
      <c r="BV2" s="4" t="s">
        <v>383</v>
      </c>
      <c r="BW2" s="4" t="s">
        <v>383</v>
      </c>
      <c r="BX2" s="4" t="s">
        <v>383</v>
      </c>
      <c r="BY2" s="4" t="s">
        <v>383</v>
      </c>
      <c r="BZ2" s="4" t="s">
        <v>383</v>
      </c>
      <c r="CA2" s="4" t="s">
        <v>383</v>
      </c>
      <c r="CB2" s="4" t="s">
        <v>383</v>
      </c>
      <c r="CC2" s="4" t="s">
        <v>383</v>
      </c>
      <c r="CD2" s="4" t="s">
        <v>383</v>
      </c>
      <c r="CE2" s="4" t="s">
        <v>383</v>
      </c>
      <c r="CF2" s="4" t="s">
        <v>383</v>
      </c>
      <c r="CG2" s="4" t="s">
        <v>383</v>
      </c>
      <c r="CH2" s="4" t="s">
        <v>383</v>
      </c>
      <c r="CI2" s="4" t="s">
        <v>383</v>
      </c>
      <c r="CJ2" s="4" t="s">
        <v>383</v>
      </c>
      <c r="CK2" s="4" t="s">
        <v>383</v>
      </c>
      <c r="CL2" s="4" t="s">
        <v>383</v>
      </c>
      <c r="CM2" s="4" t="s">
        <v>383</v>
      </c>
      <c r="CN2" s="4" t="s">
        <v>383</v>
      </c>
      <c r="CO2" s="4" t="s">
        <v>383</v>
      </c>
      <c r="CP2" s="4" t="s">
        <v>383</v>
      </c>
      <c r="CQ2" s="4" t="s">
        <v>383</v>
      </c>
      <c r="CR2" s="4" t="s">
        <v>383</v>
      </c>
      <c r="CS2" s="4" t="s">
        <v>406</v>
      </c>
      <c r="CT2" s="4" t="s">
        <v>406</v>
      </c>
      <c r="CU2" s="4" t="s">
        <v>406</v>
      </c>
      <c r="CV2" s="76" t="s">
        <v>411</v>
      </c>
      <c r="CW2" s="76" t="s">
        <v>411</v>
      </c>
      <c r="CX2" s="4" t="s">
        <v>411</v>
      </c>
      <c r="CY2" s="4" t="s">
        <v>411</v>
      </c>
      <c r="CZ2" s="62" t="s">
        <v>411</v>
      </c>
      <c r="DA2" s="4" t="s">
        <v>418</v>
      </c>
      <c r="DB2" s="4" t="s">
        <v>418</v>
      </c>
      <c r="DC2" s="4" t="s">
        <v>418</v>
      </c>
      <c r="DD2" s="4" t="s">
        <v>418</v>
      </c>
      <c r="DE2" s="4" t="s">
        <v>418</v>
      </c>
      <c r="DF2" s="4" t="s">
        <v>418</v>
      </c>
      <c r="DG2" s="4" t="s">
        <v>418</v>
      </c>
      <c r="DH2" s="4" t="s">
        <v>418</v>
      </c>
      <c r="DI2" s="4" t="s">
        <v>418</v>
      </c>
      <c r="DJ2" s="4" t="s">
        <v>418</v>
      </c>
      <c r="DK2" s="4" t="s">
        <v>418</v>
      </c>
      <c r="DL2" s="4" t="s">
        <v>418</v>
      </c>
      <c r="DM2" s="4" t="s">
        <v>418</v>
      </c>
      <c r="DN2" s="4" t="s">
        <v>418</v>
      </c>
      <c r="DO2" s="4" t="s">
        <v>418</v>
      </c>
      <c r="DP2" s="4" t="s">
        <v>418</v>
      </c>
      <c r="DQ2" s="4" t="s">
        <v>418</v>
      </c>
      <c r="DR2" s="4" t="s">
        <v>418</v>
      </c>
      <c r="DS2" s="4" t="s">
        <v>418</v>
      </c>
      <c r="DT2" s="4" t="s">
        <v>418</v>
      </c>
      <c r="DU2" s="4" t="s">
        <v>418</v>
      </c>
      <c r="DV2" s="4" t="s">
        <v>418</v>
      </c>
      <c r="DW2" s="4" t="s">
        <v>418</v>
      </c>
      <c r="DX2" s="4" t="s">
        <v>418</v>
      </c>
      <c r="DY2" s="4" t="s">
        <v>418</v>
      </c>
      <c r="DZ2" s="4" t="s">
        <v>418</v>
      </c>
      <c r="EA2" s="4" t="s">
        <v>418</v>
      </c>
      <c r="EB2" s="4" t="s">
        <v>418</v>
      </c>
      <c r="EC2" s="4" t="s">
        <v>418</v>
      </c>
      <c r="ED2" s="4" t="s">
        <v>418</v>
      </c>
      <c r="EE2" s="4" t="s">
        <v>418</v>
      </c>
      <c r="EF2" s="4" t="s">
        <v>418</v>
      </c>
      <c r="EG2" s="4" t="s">
        <v>418</v>
      </c>
      <c r="EH2" s="4" t="s">
        <v>418</v>
      </c>
      <c r="EI2" s="4" t="s">
        <v>418</v>
      </c>
      <c r="EJ2" s="4" t="s">
        <v>418</v>
      </c>
      <c r="EK2" s="4" t="s">
        <v>418</v>
      </c>
      <c r="EL2" s="4" t="s">
        <v>418</v>
      </c>
      <c r="EM2" s="4" t="s">
        <v>418</v>
      </c>
      <c r="EN2" s="4" t="s">
        <v>418</v>
      </c>
      <c r="EO2" s="4" t="s">
        <v>418</v>
      </c>
      <c r="EP2" s="4" t="s">
        <v>418</v>
      </c>
      <c r="EQ2" s="4" t="s">
        <v>418</v>
      </c>
      <c r="ER2" s="4" t="s">
        <v>418</v>
      </c>
      <c r="ES2" s="4" t="s">
        <v>418</v>
      </c>
      <c r="ET2" s="4" t="s">
        <v>418</v>
      </c>
      <c r="EU2" s="4" t="s">
        <v>418</v>
      </c>
      <c r="EV2" s="4" t="s">
        <v>418</v>
      </c>
      <c r="EW2" s="4" t="s">
        <v>418</v>
      </c>
      <c r="EX2" s="4" t="s">
        <v>418</v>
      </c>
      <c r="EY2" s="4" t="s">
        <v>418</v>
      </c>
      <c r="EZ2" s="4" t="s">
        <v>418</v>
      </c>
      <c r="FA2" s="4" t="s">
        <v>418</v>
      </c>
      <c r="FB2" s="4" t="s">
        <v>418</v>
      </c>
      <c r="FC2" s="4" t="s">
        <v>418</v>
      </c>
      <c r="FD2" s="4" t="s">
        <v>418</v>
      </c>
      <c r="FE2" s="4" t="s">
        <v>418</v>
      </c>
      <c r="FF2" s="4" t="s">
        <v>418</v>
      </c>
      <c r="FG2" s="4" t="s">
        <v>418</v>
      </c>
      <c r="FH2" s="4" t="s">
        <v>418</v>
      </c>
      <c r="FI2" s="4" t="s">
        <v>418</v>
      </c>
      <c r="FJ2" s="4" t="s">
        <v>418</v>
      </c>
      <c r="FK2" s="4" t="s">
        <v>418</v>
      </c>
      <c r="FL2" s="4" t="s">
        <v>418</v>
      </c>
      <c r="FM2" s="4" t="s">
        <v>418</v>
      </c>
      <c r="FN2" s="4" t="s">
        <v>418</v>
      </c>
      <c r="FO2" s="4" t="s">
        <v>443</v>
      </c>
      <c r="FP2" s="4" t="s">
        <v>443</v>
      </c>
      <c r="FQ2" s="4" t="s">
        <v>443</v>
      </c>
      <c r="FR2" s="4" t="s">
        <v>443</v>
      </c>
      <c r="FS2" s="4" t="s">
        <v>443</v>
      </c>
      <c r="FT2" s="4" t="s">
        <v>443</v>
      </c>
      <c r="FU2" s="4" t="s">
        <v>443</v>
      </c>
      <c r="FV2" s="4" t="s">
        <v>443</v>
      </c>
      <c r="FW2" s="4" t="s">
        <v>443</v>
      </c>
      <c r="FX2" s="4" t="s">
        <v>443</v>
      </c>
      <c r="FY2" s="4" t="s">
        <v>443</v>
      </c>
      <c r="FZ2" s="4" t="s">
        <v>443</v>
      </c>
      <c r="GA2" s="4" t="s">
        <v>443</v>
      </c>
      <c r="GB2" s="4" t="s">
        <v>443</v>
      </c>
      <c r="GC2" s="4" t="s">
        <v>443</v>
      </c>
      <c r="GD2" s="4" t="s">
        <v>443</v>
      </c>
      <c r="GE2" s="4" t="s">
        <v>443</v>
      </c>
      <c r="GF2" s="4" t="s">
        <v>443</v>
      </c>
      <c r="GG2" s="4" t="s">
        <v>443</v>
      </c>
      <c r="GH2" s="4" t="s">
        <v>443</v>
      </c>
      <c r="GI2" s="4" t="s">
        <v>443</v>
      </c>
      <c r="GJ2" s="4" t="s">
        <v>443</v>
      </c>
      <c r="GK2" s="4" t="s">
        <v>443</v>
      </c>
      <c r="GL2" s="4" t="s">
        <v>443</v>
      </c>
      <c r="GM2" s="4" t="s">
        <v>443</v>
      </c>
      <c r="GN2" s="4" t="s">
        <v>443</v>
      </c>
      <c r="GO2" s="4" t="s">
        <v>443</v>
      </c>
      <c r="GP2" s="4" t="s">
        <v>443</v>
      </c>
      <c r="GQ2" s="4" t="s">
        <v>383</v>
      </c>
      <c r="GR2" s="4" t="s">
        <v>383</v>
      </c>
      <c r="GS2" s="4" t="s">
        <v>383</v>
      </c>
      <c r="GT2" s="4" t="s">
        <v>383</v>
      </c>
      <c r="GU2" s="4" t="s">
        <v>383</v>
      </c>
      <c r="GV2" s="4" t="s">
        <v>383</v>
      </c>
      <c r="GW2" s="4" t="s">
        <v>383</v>
      </c>
      <c r="GX2" s="4" t="s">
        <v>383</v>
      </c>
      <c r="GY2" s="4" t="s">
        <v>383</v>
      </c>
      <c r="GZ2" s="4" t="s">
        <v>383</v>
      </c>
      <c r="HA2" s="4" t="s">
        <v>383</v>
      </c>
      <c r="HB2" s="4" t="s">
        <v>383</v>
      </c>
      <c r="HC2" s="4" t="s">
        <v>383</v>
      </c>
      <c r="HD2" s="4" t="s">
        <v>383</v>
      </c>
      <c r="HE2" s="4" t="s">
        <v>383</v>
      </c>
      <c r="HF2" s="4" t="s">
        <v>383</v>
      </c>
      <c r="HG2" s="4" t="s">
        <v>383</v>
      </c>
      <c r="HH2" s="4" t="s">
        <v>383</v>
      </c>
      <c r="HI2" s="4" t="s">
        <v>383</v>
      </c>
      <c r="HJ2" s="4" t="s">
        <v>383</v>
      </c>
      <c r="HK2" s="4" t="s">
        <v>383</v>
      </c>
      <c r="HL2" s="4" t="s">
        <v>383</v>
      </c>
      <c r="HM2" s="4" t="s">
        <v>383</v>
      </c>
      <c r="HN2" s="4" t="s">
        <v>406</v>
      </c>
      <c r="HO2" s="4" t="s">
        <v>406</v>
      </c>
      <c r="HP2" s="4" t="s">
        <v>383</v>
      </c>
      <c r="HQ2" s="4" t="s">
        <v>383</v>
      </c>
      <c r="HR2" s="4" t="s">
        <v>383</v>
      </c>
      <c r="HS2" s="4" t="s">
        <v>383</v>
      </c>
      <c r="HT2" s="4" t="s">
        <v>383</v>
      </c>
      <c r="HU2" s="4" t="s">
        <v>383</v>
      </c>
      <c r="HV2" s="4" t="s">
        <v>383</v>
      </c>
      <c r="HW2" s="4" t="s">
        <v>383</v>
      </c>
      <c r="HX2" s="4" t="s">
        <v>383</v>
      </c>
      <c r="HY2" s="4" t="s">
        <v>383</v>
      </c>
      <c r="HZ2" s="4" t="s">
        <v>383</v>
      </c>
      <c r="IA2" s="4" t="s">
        <v>383</v>
      </c>
      <c r="IB2" s="4" t="s">
        <v>383</v>
      </c>
      <c r="IC2" s="4" t="s">
        <v>383</v>
      </c>
      <c r="ID2" s="4" t="s">
        <v>383</v>
      </c>
      <c r="IE2" s="4" t="s">
        <v>383</v>
      </c>
      <c r="IF2" s="4" t="s">
        <v>383</v>
      </c>
      <c r="IG2" s="4" t="s">
        <v>383</v>
      </c>
      <c r="IH2" s="95" t="s">
        <v>962</v>
      </c>
      <c r="II2" s="95" t="s">
        <v>962</v>
      </c>
      <c r="IJ2" s="95" t="s">
        <v>963</v>
      </c>
      <c r="IK2" s="95" t="s">
        <v>963</v>
      </c>
      <c r="IL2" s="95" t="s">
        <v>963</v>
      </c>
      <c r="IM2" s="95" t="s">
        <v>963</v>
      </c>
      <c r="IN2" s="95" t="s">
        <v>963</v>
      </c>
      <c r="IO2" s="95" t="s">
        <v>963</v>
      </c>
      <c r="IP2" s="95" t="s">
        <v>963</v>
      </c>
      <c r="IQ2" s="95" t="s">
        <v>963</v>
      </c>
      <c r="IR2" s="95" t="s">
        <v>963</v>
      </c>
      <c r="IS2" s="95" t="s">
        <v>963</v>
      </c>
      <c r="IT2" s="95" t="s">
        <v>963</v>
      </c>
      <c r="IU2" s="95" t="s">
        <v>963</v>
      </c>
      <c r="IV2" s="95" t="s">
        <v>964</v>
      </c>
      <c r="IW2" s="95" t="s">
        <v>964</v>
      </c>
      <c r="IX2" s="95" t="s">
        <v>964</v>
      </c>
      <c r="IY2" s="95" t="s">
        <v>964</v>
      </c>
      <c r="IZ2" s="95" t="s">
        <v>964</v>
      </c>
      <c r="JA2" s="95" t="s">
        <v>964</v>
      </c>
      <c r="JB2" s="95" t="s">
        <v>964</v>
      </c>
      <c r="JC2" s="95" t="s">
        <v>964</v>
      </c>
      <c r="JD2" s="95" t="s">
        <v>964</v>
      </c>
      <c r="JE2" s="95" t="s">
        <v>964</v>
      </c>
      <c r="JF2" s="95" t="s">
        <v>964</v>
      </c>
      <c r="JG2" s="95" t="s">
        <v>964</v>
      </c>
      <c r="JH2" s="95" t="s">
        <v>964</v>
      </c>
      <c r="JI2" s="95" t="s">
        <v>965</v>
      </c>
      <c r="JJ2" s="95" t="s">
        <v>965</v>
      </c>
      <c r="JK2" s="95" t="s">
        <v>965</v>
      </c>
      <c r="JL2" s="95" t="s">
        <v>965</v>
      </c>
      <c r="JM2" s="95" t="s">
        <v>965</v>
      </c>
      <c r="JN2" s="95" t="s">
        <v>965</v>
      </c>
      <c r="JO2" s="95" t="s">
        <v>965</v>
      </c>
      <c r="JP2" s="95" t="s">
        <v>965</v>
      </c>
      <c r="JQ2" s="95" t="s">
        <v>965</v>
      </c>
      <c r="JR2" s="95" t="s">
        <v>965</v>
      </c>
      <c r="JS2" s="95" t="s">
        <v>965</v>
      </c>
      <c r="JT2" s="95" t="s">
        <v>966</v>
      </c>
      <c r="JU2" s="95" t="s">
        <v>966</v>
      </c>
      <c r="JV2" s="95" t="s">
        <v>966</v>
      </c>
      <c r="JW2" s="95" t="s">
        <v>966</v>
      </c>
      <c r="JX2" s="95" t="s">
        <v>966</v>
      </c>
      <c r="JY2" s="95" t="s">
        <v>966</v>
      </c>
      <c r="JZ2" s="95" t="s">
        <v>966</v>
      </c>
      <c r="KA2" s="95" t="s">
        <v>964</v>
      </c>
      <c r="KB2" s="95" t="s">
        <v>964</v>
      </c>
      <c r="KC2" s="95" t="s">
        <v>964</v>
      </c>
      <c r="KD2" s="95" t="s">
        <v>964</v>
      </c>
      <c r="KE2" s="95" t="s">
        <v>964</v>
      </c>
      <c r="KF2" s="95" t="s">
        <v>964</v>
      </c>
      <c r="KG2" s="95" t="s">
        <v>964</v>
      </c>
      <c r="KH2" s="95" t="s">
        <v>964</v>
      </c>
      <c r="KI2" s="95" t="s">
        <v>964</v>
      </c>
      <c r="KJ2" s="95" t="s">
        <v>964</v>
      </c>
      <c r="KK2" s="95" t="s">
        <v>964</v>
      </c>
      <c r="KL2" s="95" t="s">
        <v>964</v>
      </c>
      <c r="KM2" s="95" t="s">
        <v>964</v>
      </c>
      <c r="KN2" s="95" t="s">
        <v>964</v>
      </c>
      <c r="KO2" s="95" t="s">
        <v>964</v>
      </c>
      <c r="KP2" s="95" t="s">
        <v>964</v>
      </c>
      <c r="KQ2" s="95" t="s">
        <v>964</v>
      </c>
      <c r="KR2" s="95" t="s">
        <v>964</v>
      </c>
      <c r="KS2" s="95" t="s">
        <v>964</v>
      </c>
      <c r="KT2" s="95" t="s">
        <v>964</v>
      </c>
      <c r="KU2" s="95" t="s">
        <v>966</v>
      </c>
      <c r="KV2" s="95" t="s">
        <v>966</v>
      </c>
      <c r="KW2" s="95" t="s">
        <v>966</v>
      </c>
      <c r="KX2" s="95" t="s">
        <v>966</v>
      </c>
      <c r="KY2" s="95" t="s">
        <v>966</v>
      </c>
      <c r="KZ2" s="95" t="s">
        <v>966</v>
      </c>
      <c r="LA2" s="95" t="s">
        <v>966</v>
      </c>
      <c r="LB2" s="95" t="s">
        <v>964</v>
      </c>
      <c r="LC2" s="95" t="s">
        <v>964</v>
      </c>
      <c r="LD2" s="95" t="s">
        <v>964</v>
      </c>
      <c r="LE2" s="95" t="s">
        <v>964</v>
      </c>
      <c r="LF2" s="95" t="s">
        <v>964</v>
      </c>
      <c r="LG2" s="95" t="s">
        <v>964</v>
      </c>
      <c r="LH2" s="95" t="s">
        <v>964</v>
      </c>
      <c r="LI2" s="95" t="s">
        <v>964</v>
      </c>
      <c r="LJ2" s="95" t="s">
        <v>964</v>
      </c>
      <c r="LK2" s="95" t="s">
        <v>964</v>
      </c>
      <c r="LL2" s="95" t="s">
        <v>964</v>
      </c>
      <c r="LM2" s="95" t="s">
        <v>964</v>
      </c>
      <c r="LN2" s="95" t="s">
        <v>964</v>
      </c>
      <c r="LO2" s="95" t="s">
        <v>964</v>
      </c>
      <c r="LP2" s="95" t="s">
        <v>964</v>
      </c>
      <c r="LQ2" s="95" t="s">
        <v>964</v>
      </c>
      <c r="LR2" s="95" t="s">
        <v>964</v>
      </c>
      <c r="LS2" s="95" t="s">
        <v>964</v>
      </c>
      <c r="LT2" s="95" t="s">
        <v>964</v>
      </c>
      <c r="LU2" s="95" t="s">
        <v>964</v>
      </c>
      <c r="LV2" s="95" t="s">
        <v>967</v>
      </c>
      <c r="LW2" s="95" t="s">
        <v>967</v>
      </c>
      <c r="LX2" s="95" t="s">
        <v>967</v>
      </c>
      <c r="LY2" s="95" t="s">
        <v>967</v>
      </c>
      <c r="LZ2" s="95" t="s">
        <v>967</v>
      </c>
      <c r="MA2" s="95" t="s">
        <v>967</v>
      </c>
      <c r="MB2" s="95" t="s">
        <v>967</v>
      </c>
      <c r="MC2" s="95" t="s">
        <v>967</v>
      </c>
      <c r="MD2" s="95" t="s">
        <v>967</v>
      </c>
      <c r="ME2" s="95" t="s">
        <v>967</v>
      </c>
      <c r="MF2" s="95" t="s">
        <v>967</v>
      </c>
      <c r="MG2" s="95" t="s">
        <v>967</v>
      </c>
      <c r="MH2" s="96" t="s">
        <v>968</v>
      </c>
      <c r="MI2" s="96" t="s">
        <v>968</v>
      </c>
      <c r="MJ2" s="96" t="s">
        <v>968</v>
      </c>
      <c r="MK2" s="96" t="s">
        <v>968</v>
      </c>
      <c r="ML2" s="96" t="s">
        <v>968</v>
      </c>
      <c r="MM2" s="96" t="s">
        <v>968</v>
      </c>
      <c r="MN2" s="96" t="s">
        <v>968</v>
      </c>
      <c r="MO2" s="96" t="s">
        <v>968</v>
      </c>
      <c r="MP2" s="96" t="s">
        <v>968</v>
      </c>
      <c r="MQ2" s="96" t="s">
        <v>968</v>
      </c>
      <c r="MR2" s="96" t="s">
        <v>968</v>
      </c>
      <c r="MS2" s="96" t="s">
        <v>968</v>
      </c>
      <c r="MT2" s="96" t="s">
        <v>968</v>
      </c>
      <c r="MU2" s="96" t="s">
        <v>968</v>
      </c>
      <c r="MV2" s="96" t="s">
        <v>968</v>
      </c>
      <c r="MW2" s="96" t="s">
        <v>968</v>
      </c>
      <c r="MX2" s="96" t="s">
        <v>968</v>
      </c>
      <c r="MY2" s="96" t="s">
        <v>968</v>
      </c>
      <c r="MZ2" s="96" t="s">
        <v>968</v>
      </c>
      <c r="NA2" s="96" t="s">
        <v>968</v>
      </c>
      <c r="NB2" s="96" t="s">
        <v>968</v>
      </c>
      <c r="NC2" s="95" t="s">
        <v>965</v>
      </c>
      <c r="ND2" s="95" t="s">
        <v>965</v>
      </c>
      <c r="NE2" s="95" t="s">
        <v>965</v>
      </c>
      <c r="NF2" s="95" t="s">
        <v>965</v>
      </c>
      <c r="NG2" s="95" t="s">
        <v>969</v>
      </c>
      <c r="NH2" s="95" t="s">
        <v>969</v>
      </c>
      <c r="NI2" s="95" t="s">
        <v>967</v>
      </c>
      <c r="NJ2" s="95" t="s">
        <v>967</v>
      </c>
      <c r="NK2" s="95" t="s">
        <v>967</v>
      </c>
      <c r="NL2" s="97" t="s">
        <v>970</v>
      </c>
      <c r="NM2" s="97" t="s">
        <v>970</v>
      </c>
      <c r="NN2" s="97" t="s">
        <v>970</v>
      </c>
      <c r="NO2" s="97" t="s">
        <v>970</v>
      </c>
      <c r="NP2" s="97" t="s">
        <v>970</v>
      </c>
      <c r="NQ2" s="97" t="s">
        <v>970</v>
      </c>
      <c r="NR2" s="97" t="s">
        <v>970</v>
      </c>
      <c r="NS2" s="97" t="s">
        <v>970</v>
      </c>
      <c r="NT2" s="97" t="s">
        <v>970</v>
      </c>
      <c r="NU2" s="97" t="s">
        <v>970</v>
      </c>
      <c r="NV2" s="97" t="s">
        <v>970</v>
      </c>
      <c r="NW2" s="97" t="s">
        <v>970</v>
      </c>
      <c r="NX2" s="97" t="s">
        <v>970</v>
      </c>
      <c r="NY2" s="97" t="s">
        <v>970</v>
      </c>
      <c r="NZ2" s="97" t="s">
        <v>970</v>
      </c>
      <c r="OA2" s="97" t="s">
        <v>970</v>
      </c>
      <c r="OB2" s="97" t="s">
        <v>970</v>
      </c>
      <c r="OC2" s="97" t="s">
        <v>970</v>
      </c>
      <c r="OD2" s="97" t="s">
        <v>970</v>
      </c>
      <c r="OE2" s="97" t="s">
        <v>970</v>
      </c>
      <c r="OF2" s="97" t="s">
        <v>970</v>
      </c>
      <c r="OG2" s="97" t="s">
        <v>970</v>
      </c>
      <c r="OH2" s="97" t="s">
        <v>970</v>
      </c>
      <c r="OI2" s="97" t="s">
        <v>970</v>
      </c>
      <c r="OJ2" s="97" t="s">
        <v>970</v>
      </c>
      <c r="OK2" s="97" t="s">
        <v>970</v>
      </c>
      <c r="OL2" s="95" t="s">
        <v>970</v>
      </c>
      <c r="OM2" s="95" t="s">
        <v>970</v>
      </c>
      <c r="ON2" s="95" t="s">
        <v>970</v>
      </c>
      <c r="OO2" s="95" t="s">
        <v>970</v>
      </c>
      <c r="OP2" s="97" t="s">
        <v>970</v>
      </c>
      <c r="OQ2" s="97" t="s">
        <v>970</v>
      </c>
      <c r="OR2" s="97" t="s">
        <v>970</v>
      </c>
      <c r="OS2" s="97" t="s">
        <v>970</v>
      </c>
      <c r="OT2" s="97" t="s">
        <v>970</v>
      </c>
      <c r="OU2" s="97" t="s">
        <v>970</v>
      </c>
      <c r="OV2" s="97" t="s">
        <v>970</v>
      </c>
      <c r="OW2" s="97" t="s">
        <v>970</v>
      </c>
      <c r="OX2" s="97" t="s">
        <v>970</v>
      </c>
      <c r="OY2" s="97" t="s">
        <v>970</v>
      </c>
      <c r="OZ2" s="97" t="s">
        <v>970</v>
      </c>
      <c r="PA2" s="97" t="s">
        <v>970</v>
      </c>
      <c r="PB2" s="97" t="s">
        <v>970</v>
      </c>
      <c r="PC2" s="97" t="s">
        <v>970</v>
      </c>
      <c r="PD2" s="97" t="s">
        <v>970</v>
      </c>
      <c r="PE2" s="97" t="s">
        <v>970</v>
      </c>
      <c r="PF2" s="97" t="s">
        <v>970</v>
      </c>
      <c r="PG2" s="97" t="s">
        <v>970</v>
      </c>
      <c r="PH2" s="97" t="s">
        <v>970</v>
      </c>
      <c r="PI2" s="97" t="s">
        <v>970</v>
      </c>
      <c r="PJ2" s="97" t="s">
        <v>970</v>
      </c>
      <c r="PK2" s="97" t="s">
        <v>970</v>
      </c>
      <c r="PL2" s="97" t="s">
        <v>970</v>
      </c>
      <c r="PM2" s="97" t="s">
        <v>970</v>
      </c>
      <c r="PN2" s="97" t="s">
        <v>970</v>
      </c>
      <c r="PO2" s="97" t="s">
        <v>970</v>
      </c>
      <c r="PP2" s="97" t="s">
        <v>970</v>
      </c>
      <c r="PQ2" s="97" t="s">
        <v>970</v>
      </c>
      <c r="PR2" s="97" t="s">
        <v>970</v>
      </c>
      <c r="PS2" s="97" t="s">
        <v>970</v>
      </c>
      <c r="PT2" s="97" t="s">
        <v>970</v>
      </c>
      <c r="PU2" s="97" t="s">
        <v>970</v>
      </c>
      <c r="PV2" s="97" t="s">
        <v>970</v>
      </c>
      <c r="PW2" s="97" t="s">
        <v>970</v>
      </c>
      <c r="PX2" s="97" t="s">
        <v>970</v>
      </c>
      <c r="PY2" s="97" t="s">
        <v>970</v>
      </c>
      <c r="PZ2" s="97" t="s">
        <v>970</v>
      </c>
      <c r="QA2" s="97" t="s">
        <v>970</v>
      </c>
      <c r="QB2" s="97" t="s">
        <v>970</v>
      </c>
      <c r="QC2" s="97" t="s">
        <v>970</v>
      </c>
      <c r="QD2" s="97" t="s">
        <v>970</v>
      </c>
    </row>
    <row r="3" spans="1:446" ht="13.5" customHeight="1">
      <c r="A3" s="56" t="s">
        <v>960</v>
      </c>
      <c r="B3" s="56"/>
      <c r="C3" s="57">
        <v>10471</v>
      </c>
      <c r="D3" s="57">
        <v>10471</v>
      </c>
      <c r="E3" s="57">
        <v>10471</v>
      </c>
      <c r="F3" s="57">
        <v>10471</v>
      </c>
      <c r="G3" s="57">
        <v>10471</v>
      </c>
      <c r="H3" s="57">
        <v>10471</v>
      </c>
      <c r="I3" s="57">
        <v>10471</v>
      </c>
      <c r="J3" s="57">
        <v>10471</v>
      </c>
      <c r="K3" s="57">
        <v>10471</v>
      </c>
      <c r="L3" s="57">
        <v>10471</v>
      </c>
      <c r="M3" s="57">
        <v>10471</v>
      </c>
      <c r="N3" s="57">
        <v>10471</v>
      </c>
      <c r="O3" s="57">
        <v>10471</v>
      </c>
      <c r="P3" s="57">
        <v>10471</v>
      </c>
      <c r="Q3" s="57">
        <v>10471</v>
      </c>
      <c r="R3" s="57">
        <v>10471</v>
      </c>
      <c r="S3" s="57">
        <v>10471</v>
      </c>
      <c r="T3" s="57">
        <v>10471</v>
      </c>
      <c r="U3" s="57">
        <v>10471</v>
      </c>
      <c r="V3" s="57">
        <v>10471</v>
      </c>
      <c r="W3" s="57">
        <v>10471</v>
      </c>
      <c r="X3" s="57">
        <v>10471</v>
      </c>
      <c r="Y3" s="57">
        <v>10471</v>
      </c>
      <c r="Z3" s="57">
        <v>10471</v>
      </c>
      <c r="AA3" s="57">
        <v>10471</v>
      </c>
      <c r="AB3" s="57">
        <v>10471</v>
      </c>
      <c r="AC3" s="57">
        <v>10471</v>
      </c>
      <c r="AD3" s="57">
        <v>10471</v>
      </c>
      <c r="AE3" s="57">
        <v>10471</v>
      </c>
      <c r="AF3" s="57">
        <v>10471</v>
      </c>
      <c r="AG3" s="57">
        <v>10471</v>
      </c>
      <c r="AH3" s="57">
        <v>10471</v>
      </c>
      <c r="AI3" s="57">
        <v>10471</v>
      </c>
      <c r="AJ3" s="57">
        <v>10471</v>
      </c>
      <c r="AK3" s="57">
        <v>10471</v>
      </c>
      <c r="AL3" s="57">
        <v>10471</v>
      </c>
      <c r="AM3" s="57">
        <v>10471</v>
      </c>
      <c r="AN3" s="57">
        <v>10471</v>
      </c>
      <c r="AO3" s="57">
        <v>10471</v>
      </c>
      <c r="AP3" s="57">
        <v>10471</v>
      </c>
      <c r="AQ3" s="57">
        <v>10471</v>
      </c>
      <c r="AR3" s="57">
        <v>10471</v>
      </c>
      <c r="AS3" s="57">
        <v>10471</v>
      </c>
      <c r="AT3" s="57">
        <v>10471</v>
      </c>
      <c r="AU3" s="57">
        <v>10471</v>
      </c>
      <c r="AV3" s="57">
        <v>10471</v>
      </c>
      <c r="AW3" s="57">
        <v>10471</v>
      </c>
      <c r="AX3" s="57">
        <v>10471</v>
      </c>
      <c r="AY3" s="57">
        <v>10471</v>
      </c>
      <c r="AZ3" s="57">
        <v>10471</v>
      </c>
      <c r="BA3" s="57">
        <v>10471</v>
      </c>
      <c r="BB3" s="57">
        <v>10471</v>
      </c>
      <c r="BC3" s="57">
        <v>10471</v>
      </c>
      <c r="BD3" s="57">
        <v>10471</v>
      </c>
      <c r="BE3" s="58">
        <v>8480</v>
      </c>
      <c r="BF3" s="58">
        <v>8480</v>
      </c>
      <c r="BG3" s="58">
        <v>8480</v>
      </c>
      <c r="BH3" s="58">
        <v>8480</v>
      </c>
      <c r="BI3" s="58">
        <v>5341</v>
      </c>
      <c r="BJ3" s="58">
        <v>5341</v>
      </c>
      <c r="BK3" s="58">
        <v>5341</v>
      </c>
      <c r="BL3" s="58">
        <v>5341</v>
      </c>
      <c r="BM3" s="58">
        <v>5341</v>
      </c>
      <c r="BN3" s="58">
        <v>5341</v>
      </c>
      <c r="BO3" s="58">
        <v>5342</v>
      </c>
      <c r="BP3" s="58">
        <v>5342</v>
      </c>
      <c r="BQ3" s="58">
        <v>5342</v>
      </c>
      <c r="BR3" s="58">
        <v>5342</v>
      </c>
      <c r="BS3" s="58">
        <v>5342</v>
      </c>
      <c r="BT3" s="58">
        <v>5342</v>
      </c>
      <c r="BU3" s="58">
        <v>5342</v>
      </c>
      <c r="BV3" s="58">
        <v>5342</v>
      </c>
      <c r="BW3" s="58">
        <v>5342</v>
      </c>
      <c r="BX3" s="58">
        <v>5342</v>
      </c>
      <c r="BY3" s="58">
        <v>5342</v>
      </c>
      <c r="BZ3" s="58">
        <v>5342</v>
      </c>
      <c r="CA3" s="58">
        <v>5342</v>
      </c>
      <c r="CB3" s="58">
        <v>5342</v>
      </c>
      <c r="CC3" s="58">
        <v>5342</v>
      </c>
      <c r="CD3" s="58">
        <v>5342</v>
      </c>
      <c r="CE3" s="58">
        <v>5342</v>
      </c>
      <c r="CF3" s="58">
        <v>5342</v>
      </c>
      <c r="CG3" s="58">
        <v>5342</v>
      </c>
      <c r="CH3" s="58">
        <v>5342</v>
      </c>
      <c r="CI3" s="58">
        <v>5342</v>
      </c>
      <c r="CJ3" s="58">
        <v>5342</v>
      </c>
      <c r="CK3" s="58">
        <v>5342</v>
      </c>
      <c r="CL3" s="58">
        <v>5342</v>
      </c>
      <c r="CM3" s="58">
        <v>5341</v>
      </c>
      <c r="CN3" s="58">
        <v>5341</v>
      </c>
      <c r="CO3" s="58">
        <v>5341</v>
      </c>
      <c r="CP3" s="58">
        <v>5341</v>
      </c>
      <c r="CQ3" s="58">
        <v>5341</v>
      </c>
      <c r="CR3" s="58">
        <v>5341</v>
      </c>
      <c r="CS3" s="58">
        <v>10474</v>
      </c>
      <c r="CT3" s="58">
        <v>10474</v>
      </c>
      <c r="CU3" s="58">
        <v>10474</v>
      </c>
      <c r="CV3" s="77">
        <v>10476</v>
      </c>
      <c r="CW3" s="77">
        <v>10476</v>
      </c>
      <c r="CX3" s="58">
        <v>10476</v>
      </c>
      <c r="CY3" s="58">
        <v>10476</v>
      </c>
      <c r="CZ3" s="63">
        <v>10476</v>
      </c>
      <c r="DA3" s="58">
        <v>9956</v>
      </c>
      <c r="DB3" s="58">
        <v>9956</v>
      </c>
      <c r="DC3" s="58">
        <v>9956</v>
      </c>
      <c r="DD3" s="58">
        <v>9956</v>
      </c>
      <c r="DE3" s="58">
        <v>9956</v>
      </c>
      <c r="DF3" s="58">
        <v>9956</v>
      </c>
      <c r="DG3" s="58">
        <v>9956</v>
      </c>
      <c r="DH3" s="58">
        <v>9956</v>
      </c>
      <c r="DI3" s="58">
        <v>9956</v>
      </c>
      <c r="DJ3" s="58">
        <v>9956</v>
      </c>
      <c r="DK3" s="58">
        <v>9956</v>
      </c>
      <c r="DL3" s="58">
        <v>9956</v>
      </c>
      <c r="DM3" s="58">
        <v>9956</v>
      </c>
      <c r="DN3" s="58">
        <v>9956</v>
      </c>
      <c r="DO3" s="58">
        <v>9956</v>
      </c>
      <c r="DP3" s="58">
        <v>9956</v>
      </c>
      <c r="DQ3" s="58">
        <v>9956</v>
      </c>
      <c r="DR3" s="58">
        <v>9956</v>
      </c>
      <c r="DS3" s="58">
        <v>9956</v>
      </c>
      <c r="DT3" s="58">
        <v>9956</v>
      </c>
      <c r="DU3" s="58">
        <v>9956</v>
      </c>
      <c r="DV3" s="58">
        <v>9956</v>
      </c>
      <c r="DW3" s="58">
        <v>9956</v>
      </c>
      <c r="DX3" s="58">
        <v>9956</v>
      </c>
      <c r="DY3" s="58">
        <v>9956</v>
      </c>
      <c r="DZ3" s="58">
        <v>9956</v>
      </c>
      <c r="EA3" s="58">
        <v>9956</v>
      </c>
      <c r="EB3" s="58">
        <v>9956</v>
      </c>
      <c r="EC3" s="58">
        <v>9956</v>
      </c>
      <c r="ED3" s="58">
        <v>9956</v>
      </c>
      <c r="EE3" s="58">
        <v>9956</v>
      </c>
      <c r="EF3" s="58">
        <v>9956</v>
      </c>
      <c r="EG3" s="58">
        <v>9956</v>
      </c>
      <c r="EH3" s="58">
        <v>9956</v>
      </c>
      <c r="EI3" s="58">
        <v>9956</v>
      </c>
      <c r="EJ3" s="58">
        <v>9956</v>
      </c>
      <c r="EK3" s="58">
        <v>9956</v>
      </c>
      <c r="EL3" s="58">
        <v>9956</v>
      </c>
      <c r="EM3" s="58">
        <v>9956</v>
      </c>
      <c r="EN3" s="58">
        <v>9956</v>
      </c>
      <c r="EO3" s="58">
        <v>9956</v>
      </c>
      <c r="EP3" s="58">
        <v>9956</v>
      </c>
      <c r="EQ3" s="58">
        <v>9956</v>
      </c>
      <c r="ER3" s="58">
        <v>9956</v>
      </c>
      <c r="ES3" s="58">
        <v>9956</v>
      </c>
      <c r="ET3" s="58">
        <v>9956</v>
      </c>
      <c r="EU3" s="58">
        <v>9956</v>
      </c>
      <c r="EV3" s="58">
        <v>9956</v>
      </c>
      <c r="EW3" s="58">
        <v>9956</v>
      </c>
      <c r="EX3" s="58">
        <v>9956</v>
      </c>
      <c r="EY3" s="58">
        <v>9956</v>
      </c>
      <c r="EZ3" s="58">
        <v>9956</v>
      </c>
      <c r="FA3" s="58">
        <v>9956</v>
      </c>
      <c r="FB3" s="58">
        <v>9956</v>
      </c>
      <c r="FC3" s="58">
        <v>9956</v>
      </c>
      <c r="FD3" s="58">
        <v>9956</v>
      </c>
      <c r="FE3" s="58">
        <v>9956</v>
      </c>
      <c r="FF3" s="58">
        <v>9956</v>
      </c>
      <c r="FG3" s="58">
        <v>9956</v>
      </c>
      <c r="FH3" s="58">
        <v>9956</v>
      </c>
      <c r="FI3" s="58">
        <v>9956</v>
      </c>
      <c r="FJ3" s="58">
        <v>9956</v>
      </c>
      <c r="FK3" s="58">
        <v>9956</v>
      </c>
      <c r="FL3" s="58">
        <v>9956</v>
      </c>
      <c r="FM3" s="58">
        <v>9956</v>
      </c>
      <c r="FN3" s="58">
        <v>9956</v>
      </c>
      <c r="FO3" s="58">
        <v>9007</v>
      </c>
      <c r="FP3" s="58">
        <v>9007</v>
      </c>
      <c r="FQ3" s="58">
        <v>9007</v>
      </c>
      <c r="FR3" s="58">
        <v>9007</v>
      </c>
      <c r="FS3" s="58">
        <v>9007</v>
      </c>
      <c r="FT3" s="58">
        <v>9007</v>
      </c>
      <c r="FU3" s="58">
        <v>9007</v>
      </c>
      <c r="FV3" s="58">
        <v>9007</v>
      </c>
      <c r="FW3" s="58">
        <v>9007</v>
      </c>
      <c r="FX3" s="58">
        <v>9007</v>
      </c>
      <c r="FY3" s="58">
        <v>9007</v>
      </c>
      <c r="FZ3" s="58">
        <v>9007</v>
      </c>
      <c r="GA3" s="58">
        <v>9007</v>
      </c>
      <c r="GB3" s="58">
        <v>9007</v>
      </c>
      <c r="GC3" s="58">
        <v>9007</v>
      </c>
      <c r="GD3" s="58">
        <v>9007</v>
      </c>
      <c r="GE3" s="58">
        <v>9007</v>
      </c>
      <c r="GF3" s="58">
        <v>9007</v>
      </c>
      <c r="GG3" s="58">
        <v>9007</v>
      </c>
      <c r="GH3" s="58">
        <v>9007</v>
      </c>
      <c r="GI3" s="58">
        <v>9007</v>
      </c>
      <c r="GJ3" s="58">
        <v>9007</v>
      </c>
      <c r="GK3" s="58">
        <v>9007</v>
      </c>
      <c r="GL3" s="58">
        <v>9007</v>
      </c>
      <c r="GM3" s="58">
        <v>9007</v>
      </c>
      <c r="GN3" s="58">
        <v>9007</v>
      </c>
      <c r="GO3" s="58">
        <v>9007</v>
      </c>
      <c r="GP3" s="58">
        <v>9007</v>
      </c>
      <c r="GQ3" s="58">
        <v>6864</v>
      </c>
      <c r="GR3" s="58">
        <v>6864</v>
      </c>
      <c r="GS3" s="58">
        <v>6864</v>
      </c>
      <c r="GT3" s="58">
        <v>6864</v>
      </c>
      <c r="GU3" s="58">
        <v>6864</v>
      </c>
      <c r="GV3" s="58">
        <v>6864</v>
      </c>
      <c r="GW3" s="58">
        <v>7997</v>
      </c>
      <c r="GX3" s="58">
        <v>7997</v>
      </c>
      <c r="GY3" s="58">
        <v>7997</v>
      </c>
      <c r="GZ3" s="58">
        <v>7997</v>
      </c>
      <c r="HA3" s="58">
        <v>7997</v>
      </c>
      <c r="HB3" s="58">
        <v>7997</v>
      </c>
      <c r="HC3" s="58">
        <v>7997</v>
      </c>
      <c r="HD3" s="58">
        <v>7997</v>
      </c>
      <c r="HE3" s="58">
        <v>7997</v>
      </c>
      <c r="HF3" s="58">
        <v>7997</v>
      </c>
      <c r="HG3" s="58">
        <v>7997</v>
      </c>
      <c r="HH3" s="58">
        <v>7997</v>
      </c>
      <c r="HI3" s="58">
        <v>7997</v>
      </c>
      <c r="HJ3" s="58">
        <v>7997</v>
      </c>
      <c r="HK3" s="58">
        <v>7997</v>
      </c>
      <c r="HL3" s="58">
        <v>7997</v>
      </c>
      <c r="HM3" s="58">
        <v>7997</v>
      </c>
      <c r="HN3" s="58">
        <v>10576</v>
      </c>
      <c r="HO3" s="58">
        <v>10576</v>
      </c>
      <c r="HP3" s="58">
        <v>5341</v>
      </c>
      <c r="HQ3" s="58">
        <v>5341</v>
      </c>
      <c r="HR3" s="58">
        <v>5341</v>
      </c>
      <c r="HS3" s="58">
        <v>5341</v>
      </c>
      <c r="HT3" s="58">
        <v>5341</v>
      </c>
      <c r="HU3" s="58">
        <v>5341</v>
      </c>
      <c r="HV3" s="58">
        <v>5342</v>
      </c>
      <c r="HW3" s="58">
        <v>5342</v>
      </c>
      <c r="HX3" s="58">
        <v>5342</v>
      </c>
      <c r="HY3" s="58">
        <v>5342</v>
      </c>
      <c r="HZ3" s="58">
        <v>5342</v>
      </c>
      <c r="IA3" s="58">
        <v>5342</v>
      </c>
      <c r="IB3" s="58">
        <v>5342</v>
      </c>
      <c r="IC3" s="58">
        <v>5342</v>
      </c>
      <c r="ID3" s="58">
        <v>5342</v>
      </c>
      <c r="IE3" s="58">
        <v>5342</v>
      </c>
      <c r="IF3" s="58">
        <v>5342</v>
      </c>
      <c r="IG3" s="58">
        <v>5342</v>
      </c>
      <c r="IH3" s="98">
        <v>10476</v>
      </c>
      <c r="II3" s="98">
        <v>10476</v>
      </c>
      <c r="IJ3" s="98">
        <v>7359</v>
      </c>
      <c r="IK3" s="98">
        <v>7359</v>
      </c>
      <c r="IL3" s="98">
        <v>7359</v>
      </c>
      <c r="IM3" s="98">
        <v>7359</v>
      </c>
      <c r="IN3" s="98">
        <v>7359</v>
      </c>
      <c r="IO3" s="98">
        <v>7359</v>
      </c>
      <c r="IP3" s="98">
        <v>7359</v>
      </c>
      <c r="IQ3" s="98">
        <v>7359</v>
      </c>
      <c r="IR3" s="98">
        <v>7359</v>
      </c>
      <c r="IS3" s="98">
        <v>7359</v>
      </c>
      <c r="IT3" s="98">
        <v>7359</v>
      </c>
      <c r="IU3" s="98">
        <v>7359</v>
      </c>
      <c r="IV3" s="98">
        <v>10030</v>
      </c>
      <c r="IW3" s="98">
        <v>10030</v>
      </c>
      <c r="IX3" s="98">
        <v>10030</v>
      </c>
      <c r="IY3" s="98">
        <v>10030</v>
      </c>
      <c r="IZ3" s="98">
        <v>10030</v>
      </c>
      <c r="JA3" s="98">
        <v>10030</v>
      </c>
      <c r="JB3" s="98">
        <v>10030</v>
      </c>
      <c r="JC3" s="98">
        <v>10030</v>
      </c>
      <c r="JD3" s="98">
        <v>10030</v>
      </c>
      <c r="JE3" s="98">
        <v>10030</v>
      </c>
      <c r="JF3" s="98">
        <v>10030</v>
      </c>
      <c r="JG3" s="98">
        <v>10030</v>
      </c>
      <c r="JH3" s="98">
        <v>10030</v>
      </c>
      <c r="JI3" s="98">
        <v>10477</v>
      </c>
      <c r="JJ3" s="98">
        <v>10477</v>
      </c>
      <c r="JK3" s="98">
        <v>10477</v>
      </c>
      <c r="JL3" s="98">
        <v>10477</v>
      </c>
      <c r="JM3" s="98">
        <v>10477</v>
      </c>
      <c r="JN3" s="98">
        <v>10477</v>
      </c>
      <c r="JO3" s="98">
        <v>10477</v>
      </c>
      <c r="JP3" s="98">
        <v>10477</v>
      </c>
      <c r="JQ3" s="98">
        <v>10477</v>
      </c>
      <c r="JR3" s="98">
        <v>10477</v>
      </c>
      <c r="JS3" s="98">
        <v>10477</v>
      </c>
      <c r="JT3" s="98">
        <v>10477</v>
      </c>
      <c r="JU3" s="98">
        <v>10477</v>
      </c>
      <c r="JV3" s="98">
        <v>10477</v>
      </c>
      <c r="JW3" s="98">
        <v>10477</v>
      </c>
      <c r="JX3" s="98">
        <v>10477</v>
      </c>
      <c r="JY3" s="98">
        <v>10477</v>
      </c>
      <c r="JZ3" s="98">
        <v>10477</v>
      </c>
      <c r="KA3" s="98">
        <v>10477</v>
      </c>
      <c r="KB3" s="98">
        <v>10477</v>
      </c>
      <c r="KC3" s="98">
        <v>10477</v>
      </c>
      <c r="KD3" s="98">
        <v>10477</v>
      </c>
      <c r="KE3" s="98">
        <v>10477</v>
      </c>
      <c r="KF3" s="98">
        <v>10477</v>
      </c>
      <c r="KG3" s="98">
        <v>10477</v>
      </c>
      <c r="KH3" s="98">
        <v>10477</v>
      </c>
      <c r="KI3" s="98">
        <v>10477</v>
      </c>
      <c r="KJ3" s="98">
        <v>10477</v>
      </c>
      <c r="KK3" s="98">
        <v>10477</v>
      </c>
      <c r="KL3" s="98">
        <v>10477</v>
      </c>
      <c r="KM3" s="98">
        <v>10477</v>
      </c>
      <c r="KN3" s="98">
        <v>10477</v>
      </c>
      <c r="KO3" s="98">
        <v>10477</v>
      </c>
      <c r="KP3" s="98">
        <v>10477</v>
      </c>
      <c r="KQ3" s="98">
        <v>10477</v>
      </c>
      <c r="KR3" s="98">
        <v>10477</v>
      </c>
      <c r="KS3" s="98">
        <v>10477</v>
      </c>
      <c r="KT3" s="98">
        <v>10477</v>
      </c>
      <c r="KU3" s="98">
        <v>10477</v>
      </c>
      <c r="KV3" s="98">
        <v>10477</v>
      </c>
      <c r="KW3" s="98">
        <v>10477</v>
      </c>
      <c r="KX3" s="98">
        <v>10477</v>
      </c>
      <c r="KY3" s="98">
        <v>10477</v>
      </c>
      <c r="KZ3" s="98">
        <v>10477</v>
      </c>
      <c r="LA3" s="98">
        <v>10477</v>
      </c>
      <c r="LB3" s="98">
        <v>10477</v>
      </c>
      <c r="LC3" s="98">
        <v>10477</v>
      </c>
      <c r="LD3" s="98">
        <v>10477</v>
      </c>
      <c r="LE3" s="98">
        <v>10477</v>
      </c>
      <c r="LF3" s="98">
        <v>10477</v>
      </c>
      <c r="LG3" s="98">
        <v>10477</v>
      </c>
      <c r="LH3" s="98">
        <v>10477</v>
      </c>
      <c r="LI3" s="98">
        <v>10477</v>
      </c>
      <c r="LJ3" s="98">
        <v>10477</v>
      </c>
      <c r="LK3" s="98">
        <v>10477</v>
      </c>
      <c r="LL3" s="98">
        <v>10477</v>
      </c>
      <c r="LM3" s="98">
        <v>10477</v>
      </c>
      <c r="LN3" s="98">
        <v>10477</v>
      </c>
      <c r="LO3" s="98">
        <v>10477</v>
      </c>
      <c r="LP3" s="98">
        <v>10477</v>
      </c>
      <c r="LQ3" s="98">
        <v>10477</v>
      </c>
      <c r="LR3" s="98">
        <v>10477</v>
      </c>
      <c r="LS3" s="98">
        <v>10477</v>
      </c>
      <c r="LT3" s="98">
        <v>10477</v>
      </c>
      <c r="LU3" s="98">
        <v>10477</v>
      </c>
      <c r="LV3" s="98">
        <v>10431</v>
      </c>
      <c r="LW3" s="98">
        <v>10431</v>
      </c>
      <c r="LX3" s="98">
        <v>10431</v>
      </c>
      <c r="LY3" s="98">
        <v>10431</v>
      </c>
      <c r="LZ3" s="98">
        <v>10431</v>
      </c>
      <c r="MA3" s="98">
        <v>10431</v>
      </c>
      <c r="MB3" s="98">
        <v>10431</v>
      </c>
      <c r="MC3" s="98">
        <v>10431</v>
      </c>
      <c r="MD3" s="98">
        <v>10415</v>
      </c>
      <c r="ME3" s="98">
        <v>10415</v>
      </c>
      <c r="MF3" s="98">
        <v>10415</v>
      </c>
      <c r="MG3" s="98">
        <v>10415</v>
      </c>
      <c r="MH3" s="99">
        <v>9265</v>
      </c>
      <c r="MI3" s="99">
        <v>9265</v>
      </c>
      <c r="MJ3" s="99">
        <v>9265</v>
      </c>
      <c r="MK3" s="99">
        <v>9265</v>
      </c>
      <c r="ML3" s="99">
        <v>9265</v>
      </c>
      <c r="MM3" s="99">
        <v>9265</v>
      </c>
      <c r="MN3" s="99">
        <v>9265</v>
      </c>
      <c r="MO3" s="99">
        <v>9265</v>
      </c>
      <c r="MP3" s="99">
        <v>9265</v>
      </c>
      <c r="MQ3" s="99">
        <v>9265</v>
      </c>
      <c r="MR3" s="99">
        <v>9265</v>
      </c>
      <c r="MS3" s="99">
        <v>9265</v>
      </c>
      <c r="MT3" s="99">
        <v>9265</v>
      </c>
      <c r="MU3" s="99">
        <v>9265</v>
      </c>
      <c r="MV3" s="99">
        <v>9265</v>
      </c>
      <c r="MW3" s="99">
        <v>9265</v>
      </c>
      <c r="MX3" s="99">
        <v>9265</v>
      </c>
      <c r="MY3" s="99">
        <v>9265</v>
      </c>
      <c r="MZ3" s="99">
        <v>9265</v>
      </c>
      <c r="NA3" s="99">
        <v>9265</v>
      </c>
      <c r="NB3" s="99">
        <v>9265</v>
      </c>
      <c r="NC3" s="98">
        <v>10497</v>
      </c>
      <c r="ND3" s="98">
        <v>10497</v>
      </c>
      <c r="NE3" s="98">
        <v>10497</v>
      </c>
      <c r="NF3" s="98">
        <v>10497</v>
      </c>
      <c r="NG3" s="98">
        <v>10008</v>
      </c>
      <c r="NH3" s="98">
        <v>10008</v>
      </c>
      <c r="NI3" s="98">
        <v>10430</v>
      </c>
      <c r="NJ3" s="98">
        <v>10430</v>
      </c>
      <c r="NK3" s="98">
        <v>10430</v>
      </c>
      <c r="NL3" s="98">
        <v>10443</v>
      </c>
      <c r="NM3" s="98">
        <v>10443</v>
      </c>
      <c r="NN3" s="98">
        <v>10443</v>
      </c>
      <c r="NO3" s="98">
        <v>10443</v>
      </c>
      <c r="NP3" s="98">
        <v>10443</v>
      </c>
      <c r="NQ3" s="98">
        <v>10443</v>
      </c>
      <c r="NR3" s="98">
        <v>10443</v>
      </c>
      <c r="NS3" s="98">
        <v>10443</v>
      </c>
      <c r="NT3" s="98">
        <v>10443</v>
      </c>
      <c r="NU3" s="98">
        <v>10443</v>
      </c>
      <c r="NV3" s="98">
        <v>10443</v>
      </c>
      <c r="NW3" s="98">
        <v>10443</v>
      </c>
      <c r="NX3" s="98">
        <v>10443</v>
      </c>
      <c r="NY3" s="98">
        <v>10443</v>
      </c>
      <c r="NZ3" s="98">
        <v>10443</v>
      </c>
      <c r="OA3" s="98">
        <v>10443</v>
      </c>
      <c r="OB3" s="98">
        <v>10443</v>
      </c>
      <c r="OC3" s="98">
        <v>10443</v>
      </c>
      <c r="OD3" s="98">
        <v>10443</v>
      </c>
      <c r="OE3" s="98">
        <v>10443</v>
      </c>
      <c r="OF3" s="98">
        <v>10443</v>
      </c>
      <c r="OG3" s="98">
        <v>10443</v>
      </c>
      <c r="OH3" s="98">
        <v>10443</v>
      </c>
      <c r="OI3" s="98">
        <v>10443</v>
      </c>
      <c r="OJ3" s="98">
        <v>10443</v>
      </c>
      <c r="OK3" s="98">
        <v>10443</v>
      </c>
      <c r="OL3" s="98">
        <v>10443</v>
      </c>
      <c r="OM3" s="98">
        <v>10443</v>
      </c>
      <c r="ON3" s="98">
        <v>10443</v>
      </c>
      <c r="OO3" s="98">
        <v>10443</v>
      </c>
      <c r="OP3" s="98">
        <v>10471</v>
      </c>
      <c r="OQ3" s="98">
        <v>10471</v>
      </c>
      <c r="OR3" s="98">
        <v>10471</v>
      </c>
      <c r="OS3" s="98">
        <v>10471</v>
      </c>
      <c r="OT3" s="98">
        <v>10471</v>
      </c>
      <c r="OU3" s="98">
        <v>10471</v>
      </c>
      <c r="OV3" s="98">
        <v>10471</v>
      </c>
      <c r="OW3" s="98">
        <v>10471</v>
      </c>
      <c r="OX3" s="98">
        <v>10471</v>
      </c>
      <c r="OY3" s="98">
        <v>10471</v>
      </c>
      <c r="OZ3" s="98">
        <v>10471</v>
      </c>
      <c r="PA3" s="98">
        <v>10471</v>
      </c>
      <c r="PB3" s="98">
        <v>10471</v>
      </c>
      <c r="PC3" s="98">
        <v>10471</v>
      </c>
      <c r="PD3" s="98">
        <v>10471</v>
      </c>
      <c r="PE3" s="98">
        <v>10471</v>
      </c>
      <c r="PF3" s="98">
        <v>10471</v>
      </c>
      <c r="PG3" s="98">
        <v>10471</v>
      </c>
      <c r="PH3" s="98">
        <v>10471</v>
      </c>
      <c r="PI3" s="98">
        <v>10471</v>
      </c>
      <c r="PJ3" s="98">
        <v>10471</v>
      </c>
      <c r="PK3" s="98">
        <v>10471</v>
      </c>
      <c r="PL3" s="98">
        <v>10471</v>
      </c>
      <c r="PM3" s="98">
        <v>10471</v>
      </c>
      <c r="PN3" s="98">
        <v>10471</v>
      </c>
      <c r="PO3" s="98">
        <v>10471</v>
      </c>
      <c r="PP3" s="98">
        <v>10471</v>
      </c>
      <c r="PQ3" s="98">
        <v>10471</v>
      </c>
      <c r="PR3" s="98">
        <v>10471</v>
      </c>
      <c r="PS3" s="98">
        <v>10471</v>
      </c>
      <c r="PT3" s="98">
        <v>10471</v>
      </c>
      <c r="PU3" s="98">
        <v>10471</v>
      </c>
      <c r="PV3" s="98">
        <v>10471</v>
      </c>
      <c r="PW3" s="98">
        <v>10471</v>
      </c>
      <c r="PX3" s="98">
        <v>10471</v>
      </c>
      <c r="PY3" s="98">
        <v>10471</v>
      </c>
      <c r="PZ3" s="98">
        <v>10471</v>
      </c>
      <c r="QA3" s="98">
        <v>10471</v>
      </c>
      <c r="QB3" s="98">
        <v>10471</v>
      </c>
      <c r="QC3" s="98">
        <v>10471</v>
      </c>
      <c r="QD3" s="98">
        <v>10471</v>
      </c>
    </row>
    <row r="4" spans="1:446" ht="13.5" customHeight="1">
      <c r="A4" s="2" t="s">
        <v>1</v>
      </c>
      <c r="B4" s="2"/>
      <c r="C4" s="3" t="s">
        <v>918</v>
      </c>
      <c r="D4" s="3" t="s">
        <v>917</v>
      </c>
      <c r="E4" s="3" t="s">
        <v>916</v>
      </c>
      <c r="F4" s="3" t="s">
        <v>915</v>
      </c>
      <c r="G4" s="3" t="s">
        <v>914</v>
      </c>
      <c r="H4" s="3" t="s">
        <v>913</v>
      </c>
      <c r="I4" s="3" t="s">
        <v>912</v>
      </c>
      <c r="J4" s="3" t="s">
        <v>911</v>
      </c>
      <c r="K4" s="3" t="s">
        <v>910</v>
      </c>
      <c r="L4" s="3" t="s">
        <v>909</v>
      </c>
      <c r="M4" s="3" t="s">
        <v>908</v>
      </c>
      <c r="N4" s="3" t="s">
        <v>907</v>
      </c>
      <c r="O4" s="3" t="s">
        <v>906</v>
      </c>
      <c r="P4" s="3" t="s">
        <v>905</v>
      </c>
      <c r="Q4" s="3" t="s">
        <v>904</v>
      </c>
      <c r="R4" s="3" t="s">
        <v>903</v>
      </c>
      <c r="S4" s="3" t="s">
        <v>902</v>
      </c>
      <c r="T4" s="3" t="s">
        <v>901</v>
      </c>
      <c r="U4" s="3" t="s">
        <v>900</v>
      </c>
      <c r="V4" s="3" t="s">
        <v>899</v>
      </c>
      <c r="W4" s="3" t="s">
        <v>898</v>
      </c>
      <c r="X4" s="3" t="s">
        <v>897</v>
      </c>
      <c r="Y4" s="3" t="s">
        <v>896</v>
      </c>
      <c r="Z4" s="3" t="s">
        <v>895</v>
      </c>
      <c r="AA4" s="3" t="s">
        <v>894</v>
      </c>
      <c r="AB4" s="3" t="s">
        <v>893</v>
      </c>
      <c r="AC4" s="3" t="s">
        <v>892</v>
      </c>
      <c r="AD4" s="3" t="s">
        <v>891</v>
      </c>
      <c r="AE4" s="3" t="s">
        <v>890</v>
      </c>
      <c r="AF4" s="3" t="s">
        <v>889</v>
      </c>
      <c r="AG4" s="3" t="s">
        <v>888</v>
      </c>
      <c r="AH4" s="3" t="s">
        <v>887</v>
      </c>
      <c r="AI4" s="3" t="s">
        <v>886</v>
      </c>
      <c r="AJ4" s="3" t="s">
        <v>885</v>
      </c>
      <c r="AK4" s="3" t="s">
        <v>884</v>
      </c>
      <c r="AL4" s="3" t="s">
        <v>883</v>
      </c>
      <c r="AM4" s="3" t="s">
        <v>882</v>
      </c>
      <c r="AN4" s="3" t="s">
        <v>881</v>
      </c>
      <c r="AO4" s="3" t="s">
        <v>880</v>
      </c>
      <c r="AP4" s="3" t="s">
        <v>879</v>
      </c>
      <c r="AQ4" s="3" t="s">
        <v>878</v>
      </c>
      <c r="AR4" s="3" t="s">
        <v>351</v>
      </c>
      <c r="AS4" s="3" t="s">
        <v>359</v>
      </c>
      <c r="AT4" s="3" t="s">
        <v>360</v>
      </c>
      <c r="AU4" s="3" t="s">
        <v>361</v>
      </c>
      <c r="AV4" s="3" t="s">
        <v>362</v>
      </c>
      <c r="AW4" s="3" t="s">
        <v>364</v>
      </c>
      <c r="AX4" s="3" t="s">
        <v>365</v>
      </c>
      <c r="AY4" s="3" t="s">
        <v>366</v>
      </c>
      <c r="AZ4" s="3" t="s">
        <v>367</v>
      </c>
      <c r="BA4" s="3" t="s">
        <v>368</v>
      </c>
      <c r="BB4" s="3" t="s">
        <v>369</v>
      </c>
      <c r="BC4" s="3" t="s">
        <v>370</v>
      </c>
      <c r="BD4" s="3" t="s">
        <v>371</v>
      </c>
      <c r="BE4" s="3" t="s">
        <v>373</v>
      </c>
      <c r="BF4" s="3" t="s">
        <v>373</v>
      </c>
      <c r="BG4" s="3" t="s">
        <v>373</v>
      </c>
      <c r="BH4" s="3" t="s">
        <v>373</v>
      </c>
      <c r="BI4" s="3" t="s">
        <v>384</v>
      </c>
      <c r="BJ4" s="3" t="s">
        <v>384</v>
      </c>
      <c r="BK4" s="3" t="s">
        <v>390</v>
      </c>
      <c r="BL4" s="3" t="s">
        <v>390</v>
      </c>
      <c r="BM4" s="3" t="s">
        <v>391</v>
      </c>
      <c r="BN4" s="3" t="s">
        <v>391</v>
      </c>
      <c r="BO4" s="3" t="s">
        <v>392</v>
      </c>
      <c r="BP4" s="3" t="s">
        <v>392</v>
      </c>
      <c r="BQ4" s="3" t="s">
        <v>395</v>
      </c>
      <c r="BR4" s="3" t="s">
        <v>395</v>
      </c>
      <c r="BS4" s="3" t="s">
        <v>396</v>
      </c>
      <c r="BT4" s="3" t="s">
        <v>396</v>
      </c>
      <c r="BU4" s="3" t="s">
        <v>397</v>
      </c>
      <c r="BV4" s="3" t="s">
        <v>397</v>
      </c>
      <c r="BW4" s="3" t="s">
        <v>400</v>
      </c>
      <c r="BX4" s="3" t="s">
        <v>400</v>
      </c>
      <c r="BY4" s="3" t="s">
        <v>401</v>
      </c>
      <c r="BZ4" s="3" t="s">
        <v>401</v>
      </c>
      <c r="CA4" s="3" t="s">
        <v>397</v>
      </c>
      <c r="CB4" s="3" t="s">
        <v>397</v>
      </c>
      <c r="CC4" s="3" t="s">
        <v>400</v>
      </c>
      <c r="CD4" s="3" t="s">
        <v>400</v>
      </c>
      <c r="CE4" s="3" t="s">
        <v>401</v>
      </c>
      <c r="CF4" s="3" t="s">
        <v>401</v>
      </c>
      <c r="CG4" s="3" t="s">
        <v>392</v>
      </c>
      <c r="CH4" s="3" t="s">
        <v>392</v>
      </c>
      <c r="CI4" s="3" t="s">
        <v>395</v>
      </c>
      <c r="CJ4" s="3" t="s">
        <v>395</v>
      </c>
      <c r="CK4" s="3" t="s">
        <v>396</v>
      </c>
      <c r="CL4" s="3" t="s">
        <v>396</v>
      </c>
      <c r="CM4" s="3" t="s">
        <v>384</v>
      </c>
      <c r="CN4" s="3" t="s">
        <v>384</v>
      </c>
      <c r="CO4" s="3" t="s">
        <v>404</v>
      </c>
      <c r="CP4" s="3" t="s">
        <v>404</v>
      </c>
      <c r="CQ4" s="3" t="s">
        <v>405</v>
      </c>
      <c r="CR4" s="3" t="s">
        <v>405</v>
      </c>
      <c r="CS4" s="54" t="s">
        <v>407</v>
      </c>
      <c r="CT4" s="54" t="s">
        <v>407</v>
      </c>
      <c r="CU4" s="54" t="s">
        <v>407</v>
      </c>
      <c r="CV4" s="78" t="s">
        <v>412</v>
      </c>
      <c r="CW4" s="78" t="s">
        <v>412</v>
      </c>
      <c r="CX4" s="54" t="s">
        <v>416</v>
      </c>
      <c r="CY4" s="54" t="s">
        <v>412</v>
      </c>
      <c r="CZ4" s="54" t="s">
        <v>875</v>
      </c>
      <c r="DA4" s="3" t="s">
        <v>419</v>
      </c>
      <c r="DB4" s="3" t="s">
        <v>422</v>
      </c>
      <c r="DC4" s="3" t="s">
        <v>423</v>
      </c>
      <c r="DD4" s="3" t="s">
        <v>424</v>
      </c>
      <c r="DE4" s="3" t="s">
        <v>425</v>
      </c>
      <c r="DF4" s="3" t="s">
        <v>426</v>
      </c>
      <c r="DG4" s="3" t="s">
        <v>427</v>
      </c>
      <c r="DH4" s="3" t="s">
        <v>428</v>
      </c>
      <c r="DI4" s="3" t="s">
        <v>429</v>
      </c>
      <c r="DJ4" s="3" t="s">
        <v>430</v>
      </c>
      <c r="DK4" s="3" t="s">
        <v>431</v>
      </c>
      <c r="DL4" s="3" t="s">
        <v>432</v>
      </c>
      <c r="DM4" s="3" t="s">
        <v>433</v>
      </c>
      <c r="DN4" s="3" t="s">
        <v>434</v>
      </c>
      <c r="DO4" s="3" t="s">
        <v>435</v>
      </c>
      <c r="DP4" s="3" t="s">
        <v>436</v>
      </c>
      <c r="DQ4" s="3" t="s">
        <v>437</v>
      </c>
      <c r="DR4" s="3" t="s">
        <v>438</v>
      </c>
      <c r="DS4" s="3" t="s">
        <v>439</v>
      </c>
      <c r="DT4" s="3" t="s">
        <v>440</v>
      </c>
      <c r="DU4" s="3" t="s">
        <v>441</v>
      </c>
      <c r="DV4" s="3" t="s">
        <v>442</v>
      </c>
      <c r="DW4" s="3" t="s">
        <v>419</v>
      </c>
      <c r="DX4" s="3" t="s">
        <v>422</v>
      </c>
      <c r="DY4" s="3" t="s">
        <v>423</v>
      </c>
      <c r="DZ4" s="3" t="s">
        <v>424</v>
      </c>
      <c r="EA4" s="3" t="s">
        <v>425</v>
      </c>
      <c r="EB4" s="3" t="s">
        <v>426</v>
      </c>
      <c r="EC4" s="3" t="s">
        <v>427</v>
      </c>
      <c r="ED4" s="3" t="s">
        <v>428</v>
      </c>
      <c r="EE4" s="3" t="s">
        <v>429</v>
      </c>
      <c r="EF4" s="3" t="s">
        <v>430</v>
      </c>
      <c r="EG4" s="3" t="s">
        <v>431</v>
      </c>
      <c r="EH4" s="3" t="s">
        <v>432</v>
      </c>
      <c r="EI4" s="3" t="s">
        <v>433</v>
      </c>
      <c r="EJ4" s="3" t="s">
        <v>434</v>
      </c>
      <c r="EK4" s="3" t="s">
        <v>435</v>
      </c>
      <c r="EL4" s="3" t="s">
        <v>436</v>
      </c>
      <c r="EM4" s="3" t="s">
        <v>437</v>
      </c>
      <c r="EN4" s="3" t="s">
        <v>438</v>
      </c>
      <c r="EO4" s="3" t="s">
        <v>439</v>
      </c>
      <c r="EP4" s="3" t="s">
        <v>440</v>
      </c>
      <c r="EQ4" s="3" t="s">
        <v>441</v>
      </c>
      <c r="ER4" s="3" t="s">
        <v>442</v>
      </c>
      <c r="ES4" s="3" t="s">
        <v>419</v>
      </c>
      <c r="ET4" s="3" t="s">
        <v>422</v>
      </c>
      <c r="EU4" s="3" t="s">
        <v>423</v>
      </c>
      <c r="EV4" s="3" t="s">
        <v>424</v>
      </c>
      <c r="EW4" s="3" t="s">
        <v>425</v>
      </c>
      <c r="EX4" s="3" t="s">
        <v>426</v>
      </c>
      <c r="EY4" s="3" t="s">
        <v>427</v>
      </c>
      <c r="EZ4" s="3" t="s">
        <v>428</v>
      </c>
      <c r="FA4" s="3" t="s">
        <v>429</v>
      </c>
      <c r="FB4" s="3" t="s">
        <v>430</v>
      </c>
      <c r="FC4" s="3" t="s">
        <v>431</v>
      </c>
      <c r="FD4" s="3" t="s">
        <v>432</v>
      </c>
      <c r="FE4" s="3" t="s">
        <v>433</v>
      </c>
      <c r="FF4" s="3" t="s">
        <v>434</v>
      </c>
      <c r="FG4" s="3" t="s">
        <v>435</v>
      </c>
      <c r="FH4" s="3" t="s">
        <v>436</v>
      </c>
      <c r="FI4" s="3" t="s">
        <v>437</v>
      </c>
      <c r="FJ4" s="3" t="s">
        <v>438</v>
      </c>
      <c r="FK4" s="3" t="s">
        <v>439</v>
      </c>
      <c r="FL4" s="3" t="s">
        <v>440</v>
      </c>
      <c r="FM4" s="3" t="s">
        <v>441</v>
      </c>
      <c r="FN4" s="3" t="s">
        <v>442</v>
      </c>
      <c r="FO4" s="3" t="s">
        <v>444</v>
      </c>
      <c r="FP4" s="3" t="s">
        <v>446</v>
      </c>
      <c r="FQ4" s="3" t="s">
        <v>449</v>
      </c>
      <c r="FR4" s="3" t="s">
        <v>450</v>
      </c>
      <c r="FS4" s="3" t="s">
        <v>453</v>
      </c>
      <c r="FT4" s="3" t="s">
        <v>454</v>
      </c>
      <c r="FU4" s="3" t="s">
        <v>446</v>
      </c>
      <c r="FV4" s="3" t="s">
        <v>446</v>
      </c>
      <c r="FW4" s="3" t="s">
        <v>454</v>
      </c>
      <c r="FX4" s="3" t="s">
        <v>454</v>
      </c>
      <c r="FY4" s="3" t="s">
        <v>453</v>
      </c>
      <c r="FZ4" s="3" t="s">
        <v>450</v>
      </c>
      <c r="GA4" s="3" t="s">
        <v>449</v>
      </c>
      <c r="GB4" s="3" t="s">
        <v>449</v>
      </c>
      <c r="GC4" s="3" t="s">
        <v>446</v>
      </c>
      <c r="GD4" s="3" t="s">
        <v>446</v>
      </c>
      <c r="GE4" s="3" t="s">
        <v>446</v>
      </c>
      <c r="GF4" s="3" t="s">
        <v>453</v>
      </c>
      <c r="GG4" s="3" t="s">
        <v>453</v>
      </c>
      <c r="GH4" s="3" t="s">
        <v>450</v>
      </c>
      <c r="GI4" s="3" t="s">
        <v>450</v>
      </c>
      <c r="GJ4" s="3" t="s">
        <v>449</v>
      </c>
      <c r="GK4" s="3" t="s">
        <v>449</v>
      </c>
      <c r="GL4" s="3" t="s">
        <v>454</v>
      </c>
      <c r="GM4" s="3" t="s">
        <v>454</v>
      </c>
      <c r="GN4" s="3" t="s">
        <v>446</v>
      </c>
      <c r="GO4" s="3" t="s">
        <v>446</v>
      </c>
      <c r="GP4" s="3" t="s">
        <v>446</v>
      </c>
      <c r="GQ4" s="3" t="s">
        <v>455</v>
      </c>
      <c r="GR4" s="3" t="s">
        <v>456</v>
      </c>
      <c r="GS4" s="3" t="s">
        <v>455</v>
      </c>
      <c r="GT4" s="3" t="s">
        <v>457</v>
      </c>
      <c r="GU4" s="3" t="s">
        <v>456</v>
      </c>
      <c r="GV4" s="3" t="s">
        <v>455</v>
      </c>
      <c r="GW4" s="3" t="s">
        <v>458</v>
      </c>
      <c r="GX4" s="3" t="s">
        <v>459</v>
      </c>
      <c r="GY4" s="3" t="s">
        <v>460</v>
      </c>
      <c r="GZ4" s="3" t="s">
        <v>461</v>
      </c>
      <c r="HA4" s="3" t="s">
        <v>461</v>
      </c>
      <c r="HB4" s="3" t="s">
        <v>464</v>
      </c>
      <c r="HC4" s="3" t="s">
        <v>464</v>
      </c>
      <c r="HD4" s="3" t="s">
        <v>465</v>
      </c>
      <c r="HE4" s="3" t="s">
        <v>465</v>
      </c>
      <c r="HF4" s="3" t="s">
        <v>466</v>
      </c>
      <c r="HG4" s="3" t="s">
        <v>466</v>
      </c>
      <c r="HH4" s="3" t="s">
        <v>467</v>
      </c>
      <c r="HI4" s="3" t="s">
        <v>467</v>
      </c>
      <c r="HJ4" s="3" t="s">
        <v>468</v>
      </c>
      <c r="HK4" s="3" t="s">
        <v>468</v>
      </c>
      <c r="HL4" s="3" t="s">
        <v>469</v>
      </c>
      <c r="HM4" s="3" t="s">
        <v>469</v>
      </c>
      <c r="HN4" s="3" t="s">
        <v>470</v>
      </c>
      <c r="HO4" s="3" t="s">
        <v>470</v>
      </c>
      <c r="HP4" s="3" t="s">
        <v>384</v>
      </c>
      <c r="HQ4" s="3" t="s">
        <v>384</v>
      </c>
      <c r="HR4" s="3" t="s">
        <v>390</v>
      </c>
      <c r="HS4" s="3" t="s">
        <v>390</v>
      </c>
      <c r="HT4" s="3" t="s">
        <v>405</v>
      </c>
      <c r="HU4" s="3" t="s">
        <v>405</v>
      </c>
      <c r="HV4" s="3" t="s">
        <v>392</v>
      </c>
      <c r="HW4" s="3" t="s">
        <v>392</v>
      </c>
      <c r="HX4" s="3" t="s">
        <v>395</v>
      </c>
      <c r="HY4" s="3" t="s">
        <v>395</v>
      </c>
      <c r="HZ4" s="3" t="s">
        <v>396</v>
      </c>
      <c r="IA4" s="3" t="s">
        <v>396</v>
      </c>
      <c r="IB4" s="3" t="s">
        <v>397</v>
      </c>
      <c r="IC4" s="3" t="s">
        <v>397</v>
      </c>
      <c r="ID4" s="3" t="s">
        <v>400</v>
      </c>
      <c r="IE4" s="3" t="s">
        <v>400</v>
      </c>
      <c r="IF4" s="3" t="s">
        <v>401</v>
      </c>
      <c r="IG4" s="3" t="s">
        <v>401</v>
      </c>
      <c r="IH4" s="92" t="s">
        <v>475</v>
      </c>
      <c r="II4" s="92" t="s">
        <v>475</v>
      </c>
      <c r="IJ4" s="92" t="s">
        <v>971</v>
      </c>
      <c r="IK4" s="92" t="s">
        <v>972</v>
      </c>
      <c r="IL4" s="92" t="s">
        <v>973</v>
      </c>
      <c r="IM4" s="92" t="s">
        <v>971</v>
      </c>
      <c r="IN4" s="92" t="s">
        <v>972</v>
      </c>
      <c r="IO4" s="92" t="s">
        <v>973</v>
      </c>
      <c r="IP4" s="92" t="s">
        <v>971</v>
      </c>
      <c r="IQ4" s="92" t="s">
        <v>972</v>
      </c>
      <c r="IR4" s="92" t="s">
        <v>973</v>
      </c>
      <c r="IS4" s="92" t="s">
        <v>971</v>
      </c>
      <c r="IT4" s="92" t="s">
        <v>972</v>
      </c>
      <c r="IU4" s="92" t="s">
        <v>973</v>
      </c>
      <c r="IV4" s="92" t="s">
        <v>974</v>
      </c>
      <c r="IW4" s="92" t="s">
        <v>975</v>
      </c>
      <c r="IX4" s="92" t="s">
        <v>975</v>
      </c>
      <c r="IY4" s="92" t="s">
        <v>975</v>
      </c>
      <c r="IZ4" s="92" t="s">
        <v>975</v>
      </c>
      <c r="JA4" s="92" t="s">
        <v>974</v>
      </c>
      <c r="JB4" s="92" t="s">
        <v>974</v>
      </c>
      <c r="JC4" s="92" t="s">
        <v>975</v>
      </c>
      <c r="JD4" s="92" t="s">
        <v>975</v>
      </c>
      <c r="JE4" s="92" t="s">
        <v>975</v>
      </c>
      <c r="JF4" s="92" t="s">
        <v>974</v>
      </c>
      <c r="JG4" s="92" t="s">
        <v>974</v>
      </c>
      <c r="JH4" s="92" t="s">
        <v>974</v>
      </c>
      <c r="JI4" s="92" t="s">
        <v>976</v>
      </c>
      <c r="JJ4" s="92" t="s">
        <v>977</v>
      </c>
      <c r="JK4" s="92" t="s">
        <v>977</v>
      </c>
      <c r="JL4" s="92" t="s">
        <v>978</v>
      </c>
      <c r="JM4" s="92" t="s">
        <v>978</v>
      </c>
      <c r="JN4" s="92" t="s">
        <v>979</v>
      </c>
      <c r="JO4" s="92" t="s">
        <v>979</v>
      </c>
      <c r="JP4" s="92" t="s">
        <v>980</v>
      </c>
      <c r="JQ4" s="92" t="s">
        <v>980</v>
      </c>
      <c r="JR4" s="92" t="s">
        <v>981</v>
      </c>
      <c r="JS4" s="92" t="s">
        <v>981</v>
      </c>
      <c r="JT4" s="92" t="s">
        <v>982</v>
      </c>
      <c r="JU4" s="92" t="s">
        <v>982</v>
      </c>
      <c r="JV4" s="92" t="s">
        <v>982</v>
      </c>
      <c r="JW4" s="92" t="s">
        <v>983</v>
      </c>
      <c r="JX4" s="92" t="s">
        <v>983</v>
      </c>
      <c r="JY4" s="92" t="s">
        <v>983</v>
      </c>
      <c r="JZ4" s="92" t="s">
        <v>976</v>
      </c>
      <c r="KA4" s="92" t="s">
        <v>977</v>
      </c>
      <c r="KB4" s="92" t="s">
        <v>977</v>
      </c>
      <c r="KC4" s="92" t="s">
        <v>977</v>
      </c>
      <c r="KD4" s="92" t="s">
        <v>977</v>
      </c>
      <c r="KE4" s="92" t="s">
        <v>978</v>
      </c>
      <c r="KF4" s="92" t="s">
        <v>978</v>
      </c>
      <c r="KG4" s="92" t="s">
        <v>978</v>
      </c>
      <c r="KH4" s="92" t="s">
        <v>978</v>
      </c>
      <c r="KI4" s="92" t="s">
        <v>979</v>
      </c>
      <c r="KJ4" s="92" t="s">
        <v>979</v>
      </c>
      <c r="KK4" s="92" t="s">
        <v>979</v>
      </c>
      <c r="KL4" s="92" t="s">
        <v>979</v>
      </c>
      <c r="KM4" s="92" t="s">
        <v>980</v>
      </c>
      <c r="KN4" s="92" t="s">
        <v>980</v>
      </c>
      <c r="KO4" s="92" t="s">
        <v>980</v>
      </c>
      <c r="KP4" s="92" t="s">
        <v>980</v>
      </c>
      <c r="KQ4" s="92" t="s">
        <v>981</v>
      </c>
      <c r="KR4" s="92" t="s">
        <v>981</v>
      </c>
      <c r="KS4" s="92" t="s">
        <v>981</v>
      </c>
      <c r="KT4" s="92" t="s">
        <v>981</v>
      </c>
      <c r="KU4" s="92" t="s">
        <v>982</v>
      </c>
      <c r="KV4" s="92" t="s">
        <v>982</v>
      </c>
      <c r="KW4" s="92" t="s">
        <v>982</v>
      </c>
      <c r="KX4" s="92" t="s">
        <v>983</v>
      </c>
      <c r="KY4" s="92" t="s">
        <v>983</v>
      </c>
      <c r="KZ4" s="92" t="s">
        <v>983</v>
      </c>
      <c r="LA4" s="92" t="s">
        <v>976</v>
      </c>
      <c r="LB4" s="92" t="s">
        <v>977</v>
      </c>
      <c r="LC4" s="92" t="s">
        <v>977</v>
      </c>
      <c r="LD4" s="92" t="s">
        <v>977</v>
      </c>
      <c r="LE4" s="92" t="s">
        <v>977</v>
      </c>
      <c r="LF4" s="92" t="s">
        <v>978</v>
      </c>
      <c r="LG4" s="92" t="s">
        <v>978</v>
      </c>
      <c r="LH4" s="92" t="s">
        <v>978</v>
      </c>
      <c r="LI4" s="92" t="s">
        <v>978</v>
      </c>
      <c r="LJ4" s="92" t="s">
        <v>979</v>
      </c>
      <c r="LK4" s="92" t="s">
        <v>979</v>
      </c>
      <c r="LL4" s="92" t="s">
        <v>979</v>
      </c>
      <c r="LM4" s="92" t="s">
        <v>979</v>
      </c>
      <c r="LN4" s="92" t="s">
        <v>980</v>
      </c>
      <c r="LO4" s="92" t="s">
        <v>980</v>
      </c>
      <c r="LP4" s="92" t="s">
        <v>980</v>
      </c>
      <c r="LQ4" s="92" t="s">
        <v>980</v>
      </c>
      <c r="LR4" s="92" t="s">
        <v>981</v>
      </c>
      <c r="LS4" s="92" t="s">
        <v>981</v>
      </c>
      <c r="LT4" s="92" t="s">
        <v>981</v>
      </c>
      <c r="LU4" s="92" t="s">
        <v>981</v>
      </c>
      <c r="LV4" s="92" t="s">
        <v>984</v>
      </c>
      <c r="LW4" s="92" t="s">
        <v>985</v>
      </c>
      <c r="LX4" s="92" t="s">
        <v>986</v>
      </c>
      <c r="LY4" s="92" t="s">
        <v>984</v>
      </c>
      <c r="LZ4" s="92" t="s">
        <v>985</v>
      </c>
      <c r="MA4" s="92" t="s">
        <v>986</v>
      </c>
      <c r="MB4" s="92" t="s">
        <v>984</v>
      </c>
      <c r="MC4" s="92" t="s">
        <v>984</v>
      </c>
      <c r="MD4" s="92" t="s">
        <v>987</v>
      </c>
      <c r="ME4" s="92" t="s">
        <v>987</v>
      </c>
      <c r="MF4" s="92" t="s">
        <v>987</v>
      </c>
      <c r="MG4" s="92" t="s">
        <v>987</v>
      </c>
      <c r="MH4" s="93" t="s">
        <v>988</v>
      </c>
      <c r="MI4" s="93" t="s">
        <v>989</v>
      </c>
      <c r="MJ4" s="93" t="s">
        <v>990</v>
      </c>
      <c r="MK4" s="93" t="s">
        <v>991</v>
      </c>
      <c r="ML4" s="93" t="s">
        <v>992</v>
      </c>
      <c r="MM4" s="93" t="s">
        <v>993</v>
      </c>
      <c r="MN4" s="93" t="s">
        <v>994</v>
      </c>
      <c r="MO4" s="93" t="s">
        <v>988</v>
      </c>
      <c r="MP4" s="93" t="s">
        <v>989</v>
      </c>
      <c r="MQ4" s="93" t="s">
        <v>990</v>
      </c>
      <c r="MR4" s="93" t="s">
        <v>991</v>
      </c>
      <c r="MS4" s="93" t="s">
        <v>992</v>
      </c>
      <c r="MT4" s="93" t="s">
        <v>993</v>
      </c>
      <c r="MU4" s="93" t="s">
        <v>994</v>
      </c>
      <c r="MV4" s="93" t="s">
        <v>988</v>
      </c>
      <c r="MW4" s="93" t="s">
        <v>989</v>
      </c>
      <c r="MX4" s="93" t="s">
        <v>990</v>
      </c>
      <c r="MY4" s="93" t="s">
        <v>991</v>
      </c>
      <c r="MZ4" s="93" t="s">
        <v>992</v>
      </c>
      <c r="NA4" s="93" t="s">
        <v>993</v>
      </c>
      <c r="NB4" s="93" t="s">
        <v>994</v>
      </c>
      <c r="NC4" s="92" t="s">
        <v>995</v>
      </c>
      <c r="ND4" s="92" t="s">
        <v>996</v>
      </c>
      <c r="NE4" s="92" t="s">
        <v>995</v>
      </c>
      <c r="NF4" s="92" t="s">
        <v>996</v>
      </c>
      <c r="NG4" s="92" t="s">
        <v>997</v>
      </c>
      <c r="NH4" s="92" t="s">
        <v>997</v>
      </c>
      <c r="NI4" s="92" t="s">
        <v>998</v>
      </c>
      <c r="NJ4" s="92" t="s">
        <v>998</v>
      </c>
      <c r="NK4" s="92" t="s">
        <v>999</v>
      </c>
      <c r="NL4" s="94" t="s">
        <v>1000</v>
      </c>
      <c r="NM4" s="94" t="s">
        <v>1001</v>
      </c>
      <c r="NN4" s="94" t="s">
        <v>1002</v>
      </c>
      <c r="NO4" s="94" t="s">
        <v>1003</v>
      </c>
      <c r="NP4" s="94" t="s">
        <v>1004</v>
      </c>
      <c r="NQ4" s="94" t="s">
        <v>1005</v>
      </c>
      <c r="NR4" s="94" t="s">
        <v>1006</v>
      </c>
      <c r="NS4" s="94" t="s">
        <v>1007</v>
      </c>
      <c r="NT4" s="94" t="s">
        <v>1008</v>
      </c>
      <c r="NU4" s="94" t="s">
        <v>1009</v>
      </c>
      <c r="NV4" s="94" t="s">
        <v>1010</v>
      </c>
      <c r="NW4" s="94" t="s">
        <v>1011</v>
      </c>
      <c r="NX4" s="94" t="s">
        <v>1000</v>
      </c>
      <c r="NY4" s="94" t="s">
        <v>1001</v>
      </c>
      <c r="NZ4" s="94" t="s">
        <v>1002</v>
      </c>
      <c r="OA4" s="94" t="s">
        <v>1003</v>
      </c>
      <c r="OB4" s="94" t="s">
        <v>1004</v>
      </c>
      <c r="OC4" s="94" t="s">
        <v>1005</v>
      </c>
      <c r="OD4" s="94" t="s">
        <v>1006</v>
      </c>
      <c r="OE4" s="94" t="s">
        <v>1007</v>
      </c>
      <c r="OF4" s="94" t="s">
        <v>1008</v>
      </c>
      <c r="OG4" s="94" t="s">
        <v>1000</v>
      </c>
      <c r="OH4" s="94" t="s">
        <v>1001</v>
      </c>
      <c r="OI4" s="94" t="s">
        <v>1002</v>
      </c>
      <c r="OJ4" s="94" t="s">
        <v>1003</v>
      </c>
      <c r="OK4" s="94" t="s">
        <v>1004</v>
      </c>
      <c r="OL4" s="92" t="s">
        <v>1005</v>
      </c>
      <c r="OM4" s="92" t="s">
        <v>1000</v>
      </c>
      <c r="ON4" s="92" t="s">
        <v>1001</v>
      </c>
      <c r="OO4" s="92" t="s">
        <v>1002</v>
      </c>
      <c r="OP4" s="94" t="s">
        <v>1012</v>
      </c>
      <c r="OQ4" s="94" t="s">
        <v>1013</v>
      </c>
      <c r="OR4" s="94" t="s">
        <v>1014</v>
      </c>
      <c r="OS4" s="94" t="s">
        <v>1015</v>
      </c>
      <c r="OT4" s="94" t="s">
        <v>1016</v>
      </c>
      <c r="OU4" s="94" t="s">
        <v>1017</v>
      </c>
      <c r="OV4" s="94" t="s">
        <v>1018</v>
      </c>
      <c r="OW4" s="94" t="s">
        <v>1019</v>
      </c>
      <c r="OX4" s="94" t="s">
        <v>1020</v>
      </c>
      <c r="OY4" s="94" t="s">
        <v>1021</v>
      </c>
      <c r="OZ4" s="94" t="s">
        <v>1022</v>
      </c>
      <c r="PA4" s="94" t="s">
        <v>1023</v>
      </c>
      <c r="PB4" s="94" t="s">
        <v>1024</v>
      </c>
      <c r="PC4" s="94" t="s">
        <v>1025</v>
      </c>
      <c r="PD4" s="94" t="s">
        <v>1026</v>
      </c>
      <c r="PE4" s="94" t="s">
        <v>1027</v>
      </c>
      <c r="PF4" s="94" t="s">
        <v>1028</v>
      </c>
      <c r="PG4" s="94" t="s">
        <v>1029</v>
      </c>
      <c r="PH4" s="94" t="s">
        <v>1030</v>
      </c>
      <c r="PI4" s="94" t="s">
        <v>1031</v>
      </c>
      <c r="PJ4" s="94" t="s">
        <v>1032</v>
      </c>
      <c r="PK4" s="94" t="s">
        <v>1033</v>
      </c>
      <c r="PL4" s="94" t="s">
        <v>1034</v>
      </c>
      <c r="PM4" s="94" t="s">
        <v>1035</v>
      </c>
      <c r="PN4" s="94" t="s">
        <v>1036</v>
      </c>
      <c r="PO4" s="94" t="s">
        <v>1037</v>
      </c>
      <c r="PP4" s="94" t="s">
        <v>1038</v>
      </c>
      <c r="PQ4" s="94" t="s">
        <v>1039</v>
      </c>
      <c r="PR4" s="94" t="s">
        <v>1040</v>
      </c>
      <c r="PS4" s="94" t="s">
        <v>1041</v>
      </c>
      <c r="PT4" s="94" t="s">
        <v>1042</v>
      </c>
      <c r="PU4" s="94" t="s">
        <v>1043</v>
      </c>
      <c r="PV4" s="94" t="s">
        <v>1044</v>
      </c>
      <c r="PW4" s="94" t="s">
        <v>1045</v>
      </c>
      <c r="PX4" s="94" t="s">
        <v>1046</v>
      </c>
      <c r="PY4" s="94" t="s">
        <v>1047</v>
      </c>
      <c r="PZ4" s="94" t="s">
        <v>1048</v>
      </c>
      <c r="QA4" s="94" t="s">
        <v>1049</v>
      </c>
      <c r="QB4" s="94" t="s">
        <v>1050</v>
      </c>
      <c r="QC4" s="94" t="s">
        <v>1051</v>
      </c>
      <c r="QD4" s="94" t="s">
        <v>1052</v>
      </c>
    </row>
    <row r="5" spans="1:446" ht="13.5" customHeight="1">
      <c r="A5" s="2" t="s">
        <v>2</v>
      </c>
      <c r="B5" s="2"/>
      <c r="C5" s="3" t="s">
        <v>352</v>
      </c>
      <c r="D5" s="3" t="s">
        <v>352</v>
      </c>
      <c r="E5" s="3" t="s">
        <v>352</v>
      </c>
      <c r="F5" s="3" t="s">
        <v>352</v>
      </c>
      <c r="G5" s="3" t="s">
        <v>352</v>
      </c>
      <c r="H5" s="3" t="s">
        <v>352</v>
      </c>
      <c r="I5" s="3" t="s">
        <v>352</v>
      </c>
      <c r="J5" s="3" t="s">
        <v>352</v>
      </c>
      <c r="K5" s="3" t="s">
        <v>352</v>
      </c>
      <c r="L5" s="3" t="s">
        <v>352</v>
      </c>
      <c r="M5" s="3" t="s">
        <v>352</v>
      </c>
      <c r="N5" s="3" t="s">
        <v>352</v>
      </c>
      <c r="O5" s="3" t="s">
        <v>352</v>
      </c>
      <c r="P5" s="3" t="s">
        <v>352</v>
      </c>
      <c r="Q5" s="3" t="s">
        <v>352</v>
      </c>
      <c r="R5" s="3" t="s">
        <v>352</v>
      </c>
      <c r="S5" s="3" t="s">
        <v>352</v>
      </c>
      <c r="T5" s="3" t="s">
        <v>352</v>
      </c>
      <c r="U5" s="3" t="s">
        <v>352</v>
      </c>
      <c r="V5" s="3" t="s">
        <v>352</v>
      </c>
      <c r="W5" s="3" t="s">
        <v>352</v>
      </c>
      <c r="X5" s="3" t="s">
        <v>352</v>
      </c>
      <c r="Y5" s="3" t="s">
        <v>352</v>
      </c>
      <c r="Z5" s="3" t="s">
        <v>352</v>
      </c>
      <c r="AA5" s="3" t="s">
        <v>352</v>
      </c>
      <c r="AB5" s="3" t="s">
        <v>352</v>
      </c>
      <c r="AC5" s="3" t="s">
        <v>352</v>
      </c>
      <c r="AD5" s="3" t="s">
        <v>352</v>
      </c>
      <c r="AE5" s="3" t="s">
        <v>352</v>
      </c>
      <c r="AF5" s="3" t="s">
        <v>352</v>
      </c>
      <c r="AG5" s="3" t="s">
        <v>352</v>
      </c>
      <c r="AH5" s="3" t="s">
        <v>352</v>
      </c>
      <c r="AI5" s="3" t="s">
        <v>352</v>
      </c>
      <c r="AJ5" s="3" t="s">
        <v>352</v>
      </c>
      <c r="AK5" s="3" t="s">
        <v>352</v>
      </c>
      <c r="AL5" s="3" t="s">
        <v>352</v>
      </c>
      <c r="AM5" s="3" t="s">
        <v>352</v>
      </c>
      <c r="AN5" s="3" t="s">
        <v>352</v>
      </c>
      <c r="AO5" s="3" t="s">
        <v>352</v>
      </c>
      <c r="AP5" s="3" t="s">
        <v>352</v>
      </c>
      <c r="AQ5" s="3" t="s">
        <v>352</v>
      </c>
      <c r="AR5" s="3" t="s">
        <v>352</v>
      </c>
      <c r="AS5" s="3" t="s">
        <v>352</v>
      </c>
      <c r="AT5" s="3" t="s">
        <v>352</v>
      </c>
      <c r="AU5" s="3" t="s">
        <v>352</v>
      </c>
      <c r="AV5" s="3" t="s">
        <v>352</v>
      </c>
      <c r="AW5" s="3" t="s">
        <v>352</v>
      </c>
      <c r="AX5" s="3" t="s">
        <v>352</v>
      </c>
      <c r="AY5" s="3" t="s">
        <v>352</v>
      </c>
      <c r="AZ5" s="3" t="s">
        <v>352</v>
      </c>
      <c r="BA5" s="3" t="s">
        <v>352</v>
      </c>
      <c r="BB5" s="3" t="s">
        <v>352</v>
      </c>
      <c r="BC5" s="3" t="s">
        <v>352</v>
      </c>
      <c r="BD5" s="3" t="s">
        <v>352</v>
      </c>
      <c r="BE5" s="4" t="s">
        <v>352</v>
      </c>
      <c r="BF5" s="4" t="s">
        <v>378</v>
      </c>
      <c r="BG5" s="4" t="s">
        <v>380</v>
      </c>
      <c r="BH5" s="4" t="s">
        <v>381</v>
      </c>
      <c r="BI5" s="4" t="s">
        <v>352</v>
      </c>
      <c r="BJ5" s="4" t="s">
        <v>352</v>
      </c>
      <c r="BK5" s="4" t="s">
        <v>352</v>
      </c>
      <c r="BL5" s="4" t="s">
        <v>352</v>
      </c>
      <c r="BM5" s="4" t="s">
        <v>352</v>
      </c>
      <c r="BN5" s="4" t="s">
        <v>352</v>
      </c>
      <c r="BO5" s="4" t="s">
        <v>352</v>
      </c>
      <c r="BP5" s="4" t="s">
        <v>352</v>
      </c>
      <c r="BQ5" s="4" t="s">
        <v>352</v>
      </c>
      <c r="BR5" s="4" t="s">
        <v>352</v>
      </c>
      <c r="BS5" s="4" t="s">
        <v>352</v>
      </c>
      <c r="BT5" s="4" t="s">
        <v>352</v>
      </c>
      <c r="BU5" s="4" t="s">
        <v>352</v>
      </c>
      <c r="BV5" s="4" t="s">
        <v>352</v>
      </c>
      <c r="BW5" s="4" t="s">
        <v>352</v>
      </c>
      <c r="BX5" s="4" t="s">
        <v>352</v>
      </c>
      <c r="BY5" s="4" t="s">
        <v>352</v>
      </c>
      <c r="BZ5" s="4" t="s">
        <v>352</v>
      </c>
      <c r="CA5" s="4" t="s">
        <v>378</v>
      </c>
      <c r="CB5" s="4" t="s">
        <v>378</v>
      </c>
      <c r="CC5" s="4" t="s">
        <v>378</v>
      </c>
      <c r="CD5" s="4" t="s">
        <v>378</v>
      </c>
      <c r="CE5" s="4" t="s">
        <v>378</v>
      </c>
      <c r="CF5" s="4" t="s">
        <v>378</v>
      </c>
      <c r="CG5" s="4" t="s">
        <v>378</v>
      </c>
      <c r="CH5" s="4" t="s">
        <v>378</v>
      </c>
      <c r="CI5" s="4" t="s">
        <v>378</v>
      </c>
      <c r="CJ5" s="4" t="s">
        <v>378</v>
      </c>
      <c r="CK5" s="4" t="s">
        <v>378</v>
      </c>
      <c r="CL5" s="4" t="s">
        <v>378</v>
      </c>
      <c r="CM5" s="4" t="s">
        <v>378</v>
      </c>
      <c r="CN5" s="4" t="s">
        <v>378</v>
      </c>
      <c r="CO5" s="4" t="s">
        <v>378</v>
      </c>
      <c r="CP5" s="4" t="s">
        <v>378</v>
      </c>
      <c r="CQ5" s="4" t="s">
        <v>378</v>
      </c>
      <c r="CR5" s="4" t="s">
        <v>378</v>
      </c>
      <c r="CS5" s="4" t="s">
        <v>352</v>
      </c>
      <c r="CT5" s="4" t="s">
        <v>378</v>
      </c>
      <c r="CU5" s="4" t="s">
        <v>380</v>
      </c>
      <c r="CV5" s="76" t="s">
        <v>352</v>
      </c>
      <c r="CW5" s="76" t="s">
        <v>352</v>
      </c>
      <c r="CX5" s="4" t="s">
        <v>352</v>
      </c>
      <c r="CY5" s="4" t="s">
        <v>378</v>
      </c>
      <c r="CZ5" s="62" t="s">
        <v>378</v>
      </c>
      <c r="DA5" s="4" t="s">
        <v>380</v>
      </c>
      <c r="DB5" s="4" t="s">
        <v>380</v>
      </c>
      <c r="DC5" s="4" t="s">
        <v>380</v>
      </c>
      <c r="DD5" s="4" t="s">
        <v>380</v>
      </c>
      <c r="DE5" s="4" t="s">
        <v>380</v>
      </c>
      <c r="DF5" s="4" t="s">
        <v>380</v>
      </c>
      <c r="DG5" s="4" t="s">
        <v>380</v>
      </c>
      <c r="DH5" s="4" t="s">
        <v>380</v>
      </c>
      <c r="DI5" s="4" t="s">
        <v>380</v>
      </c>
      <c r="DJ5" s="4" t="s">
        <v>380</v>
      </c>
      <c r="DK5" s="4" t="s">
        <v>380</v>
      </c>
      <c r="DL5" s="4" t="s">
        <v>380</v>
      </c>
      <c r="DM5" s="4" t="s">
        <v>380</v>
      </c>
      <c r="DN5" s="4" t="s">
        <v>380</v>
      </c>
      <c r="DO5" s="4" t="s">
        <v>380</v>
      </c>
      <c r="DP5" s="4" t="s">
        <v>380</v>
      </c>
      <c r="DQ5" s="4" t="s">
        <v>380</v>
      </c>
      <c r="DR5" s="4" t="s">
        <v>380</v>
      </c>
      <c r="DS5" s="4" t="s">
        <v>380</v>
      </c>
      <c r="DT5" s="4" t="s">
        <v>380</v>
      </c>
      <c r="DU5" s="4" t="s">
        <v>380</v>
      </c>
      <c r="DV5" s="4" t="s">
        <v>380</v>
      </c>
      <c r="DW5" s="4" t="s">
        <v>378</v>
      </c>
      <c r="DX5" s="4" t="s">
        <v>378</v>
      </c>
      <c r="DY5" s="4" t="s">
        <v>378</v>
      </c>
      <c r="DZ5" s="4" t="s">
        <v>378</v>
      </c>
      <c r="EA5" s="4" t="s">
        <v>378</v>
      </c>
      <c r="EB5" s="4" t="s">
        <v>378</v>
      </c>
      <c r="EC5" s="4" t="s">
        <v>378</v>
      </c>
      <c r="ED5" s="4" t="s">
        <v>378</v>
      </c>
      <c r="EE5" s="4" t="s">
        <v>378</v>
      </c>
      <c r="EF5" s="4" t="s">
        <v>378</v>
      </c>
      <c r="EG5" s="4" t="s">
        <v>378</v>
      </c>
      <c r="EH5" s="4" t="s">
        <v>378</v>
      </c>
      <c r="EI5" s="4" t="s">
        <v>378</v>
      </c>
      <c r="EJ5" s="4" t="s">
        <v>378</v>
      </c>
      <c r="EK5" s="4" t="s">
        <v>378</v>
      </c>
      <c r="EL5" s="4" t="s">
        <v>378</v>
      </c>
      <c r="EM5" s="4" t="s">
        <v>378</v>
      </c>
      <c r="EN5" s="4" t="s">
        <v>378</v>
      </c>
      <c r="EO5" s="4" t="s">
        <v>378</v>
      </c>
      <c r="EP5" s="4" t="s">
        <v>378</v>
      </c>
      <c r="EQ5" s="4" t="s">
        <v>378</v>
      </c>
      <c r="ER5" s="4" t="s">
        <v>378</v>
      </c>
      <c r="ES5" s="4" t="s">
        <v>352</v>
      </c>
      <c r="ET5" s="4" t="s">
        <v>352</v>
      </c>
      <c r="EU5" s="4" t="s">
        <v>352</v>
      </c>
      <c r="EV5" s="4" t="s">
        <v>352</v>
      </c>
      <c r="EW5" s="4" t="s">
        <v>352</v>
      </c>
      <c r="EX5" s="4" t="s">
        <v>352</v>
      </c>
      <c r="EY5" s="4" t="s">
        <v>352</v>
      </c>
      <c r="EZ5" s="4" t="s">
        <v>352</v>
      </c>
      <c r="FA5" s="4" t="s">
        <v>352</v>
      </c>
      <c r="FB5" s="4" t="s">
        <v>352</v>
      </c>
      <c r="FC5" s="4" t="s">
        <v>352</v>
      </c>
      <c r="FD5" s="4" t="s">
        <v>352</v>
      </c>
      <c r="FE5" s="4" t="s">
        <v>352</v>
      </c>
      <c r="FF5" s="4" t="s">
        <v>352</v>
      </c>
      <c r="FG5" s="4" t="s">
        <v>352</v>
      </c>
      <c r="FH5" s="4" t="s">
        <v>352</v>
      </c>
      <c r="FI5" s="4" t="s">
        <v>352</v>
      </c>
      <c r="FJ5" s="4" t="s">
        <v>352</v>
      </c>
      <c r="FK5" s="4" t="s">
        <v>352</v>
      </c>
      <c r="FL5" s="4" t="s">
        <v>352</v>
      </c>
      <c r="FM5" s="4" t="s">
        <v>352</v>
      </c>
      <c r="FN5" s="4" t="s">
        <v>352</v>
      </c>
      <c r="FO5" s="4" t="s">
        <v>352</v>
      </c>
      <c r="FP5" s="4" t="s">
        <v>352</v>
      </c>
      <c r="FQ5" s="4" t="s">
        <v>378</v>
      </c>
      <c r="FR5" s="4" t="s">
        <v>378</v>
      </c>
      <c r="FS5" s="4" t="s">
        <v>378</v>
      </c>
      <c r="FT5" s="4" t="s">
        <v>378</v>
      </c>
      <c r="FU5" s="4" t="s">
        <v>378</v>
      </c>
      <c r="FV5" s="4" t="s">
        <v>378</v>
      </c>
      <c r="FW5" s="4" t="s">
        <v>380</v>
      </c>
      <c r="FX5" s="4" t="s">
        <v>380</v>
      </c>
      <c r="FY5" s="4" t="s">
        <v>380</v>
      </c>
      <c r="FZ5" s="4" t="s">
        <v>380</v>
      </c>
      <c r="GA5" s="4" t="s">
        <v>380</v>
      </c>
      <c r="GB5" s="4" t="s">
        <v>380</v>
      </c>
      <c r="GC5" s="4" t="s">
        <v>380</v>
      </c>
      <c r="GD5" s="4" t="s">
        <v>380</v>
      </c>
      <c r="GE5" s="4" t="s">
        <v>380</v>
      </c>
      <c r="GF5" s="4" t="s">
        <v>381</v>
      </c>
      <c r="GG5" s="4" t="s">
        <v>381</v>
      </c>
      <c r="GH5" s="4" t="s">
        <v>381</v>
      </c>
      <c r="GI5" s="4" t="s">
        <v>381</v>
      </c>
      <c r="GJ5" s="4" t="s">
        <v>381</v>
      </c>
      <c r="GK5" s="4" t="s">
        <v>381</v>
      </c>
      <c r="GL5" s="4" t="s">
        <v>381</v>
      </c>
      <c r="GM5" s="4" t="s">
        <v>381</v>
      </c>
      <c r="GN5" s="4" t="s">
        <v>381</v>
      </c>
      <c r="GO5" s="4" t="s">
        <v>381</v>
      </c>
      <c r="GP5" s="4" t="s">
        <v>381</v>
      </c>
      <c r="GQ5" s="4" t="s">
        <v>352</v>
      </c>
      <c r="GR5" s="4" t="s">
        <v>876</v>
      </c>
      <c r="GS5" s="4" t="s">
        <v>378</v>
      </c>
      <c r="GT5" s="4" t="s">
        <v>877</v>
      </c>
      <c r="GU5" s="4" t="s">
        <v>380</v>
      </c>
      <c r="GV5" s="4" t="s">
        <v>380</v>
      </c>
      <c r="GW5" s="4" t="s">
        <v>380</v>
      </c>
      <c r="GX5" s="4" t="s">
        <v>380</v>
      </c>
      <c r="GY5" s="4" t="s">
        <v>380</v>
      </c>
      <c r="GZ5" s="4" t="s">
        <v>380</v>
      </c>
      <c r="HA5" s="4" t="s">
        <v>380</v>
      </c>
      <c r="HB5" s="4" t="s">
        <v>380</v>
      </c>
      <c r="HC5" s="4" t="s">
        <v>380</v>
      </c>
      <c r="HD5" s="4" t="s">
        <v>380</v>
      </c>
      <c r="HE5" s="4" t="s">
        <v>380</v>
      </c>
      <c r="HF5" s="4" t="s">
        <v>380</v>
      </c>
      <c r="HG5" s="4" t="s">
        <v>380</v>
      </c>
      <c r="HH5" s="4" t="s">
        <v>380</v>
      </c>
      <c r="HI5" s="4" t="s">
        <v>380</v>
      </c>
      <c r="HJ5" s="4" t="s">
        <v>380</v>
      </c>
      <c r="HK5" s="4" t="s">
        <v>380</v>
      </c>
      <c r="HL5" s="4" t="s">
        <v>380</v>
      </c>
      <c r="HM5" s="4" t="s">
        <v>380</v>
      </c>
      <c r="HN5" s="4" t="s">
        <v>352</v>
      </c>
      <c r="HO5" s="4" t="s">
        <v>352</v>
      </c>
      <c r="HP5" s="4" t="s">
        <v>380</v>
      </c>
      <c r="HQ5" s="4" t="s">
        <v>380</v>
      </c>
      <c r="HR5" s="4" t="s">
        <v>380</v>
      </c>
      <c r="HS5" s="4" t="s">
        <v>380</v>
      </c>
      <c r="HT5" s="4" t="s">
        <v>380</v>
      </c>
      <c r="HU5" s="4" t="s">
        <v>380</v>
      </c>
      <c r="HV5" s="4" t="s">
        <v>380</v>
      </c>
      <c r="HW5" s="4" t="s">
        <v>380</v>
      </c>
      <c r="HX5" s="4" t="s">
        <v>380</v>
      </c>
      <c r="HY5" s="4" t="s">
        <v>380</v>
      </c>
      <c r="HZ5" s="4" t="s">
        <v>380</v>
      </c>
      <c r="IA5" s="4" t="s">
        <v>380</v>
      </c>
      <c r="IB5" s="4" t="s">
        <v>380</v>
      </c>
      <c r="IC5" s="4" t="s">
        <v>380</v>
      </c>
      <c r="ID5" s="4" t="s">
        <v>380</v>
      </c>
      <c r="IE5" s="4" t="s">
        <v>380</v>
      </c>
      <c r="IF5" s="4" t="s">
        <v>380</v>
      </c>
      <c r="IG5" s="4" t="s">
        <v>380</v>
      </c>
      <c r="IH5" s="92" t="s">
        <v>352</v>
      </c>
      <c r="II5" s="92" t="s">
        <v>352</v>
      </c>
      <c r="IJ5" s="92" t="s">
        <v>1053</v>
      </c>
      <c r="IK5" s="92" t="s">
        <v>1053</v>
      </c>
      <c r="IL5" s="92" t="s">
        <v>1053</v>
      </c>
      <c r="IM5" s="92" t="s">
        <v>1054</v>
      </c>
      <c r="IN5" s="92" t="s">
        <v>1054</v>
      </c>
      <c r="IO5" s="92" t="s">
        <v>1054</v>
      </c>
      <c r="IP5" s="92" t="s">
        <v>1055</v>
      </c>
      <c r="IQ5" s="92" t="s">
        <v>1055</v>
      </c>
      <c r="IR5" s="92" t="s">
        <v>1055</v>
      </c>
      <c r="IS5" s="92" t="s">
        <v>1056</v>
      </c>
      <c r="IT5" s="92" t="s">
        <v>1056</v>
      </c>
      <c r="IU5" s="92" t="s">
        <v>1056</v>
      </c>
      <c r="IV5" s="92" t="s">
        <v>1057</v>
      </c>
      <c r="IW5" s="92" t="s">
        <v>1057</v>
      </c>
      <c r="IX5" s="92" t="s">
        <v>1058</v>
      </c>
      <c r="IY5" s="92" t="s">
        <v>1058</v>
      </c>
      <c r="IZ5" s="92" t="s">
        <v>1058</v>
      </c>
      <c r="JA5" s="92" t="s">
        <v>1058</v>
      </c>
      <c r="JB5" s="92" t="s">
        <v>1058</v>
      </c>
      <c r="JC5" s="92" t="s">
        <v>1059</v>
      </c>
      <c r="JD5" s="92" t="s">
        <v>1059</v>
      </c>
      <c r="JE5" s="92" t="s">
        <v>1059</v>
      </c>
      <c r="JF5" s="92" t="s">
        <v>1059</v>
      </c>
      <c r="JG5" s="92" t="s">
        <v>1059</v>
      </c>
      <c r="JH5" s="92" t="s">
        <v>1059</v>
      </c>
      <c r="JI5" s="92" t="s">
        <v>1060</v>
      </c>
      <c r="JJ5" s="92" t="s">
        <v>1060</v>
      </c>
      <c r="JK5" s="92" t="s">
        <v>1061</v>
      </c>
      <c r="JL5" s="92" t="s">
        <v>1060</v>
      </c>
      <c r="JM5" s="92" t="s">
        <v>1060</v>
      </c>
      <c r="JN5" s="92" t="s">
        <v>1060</v>
      </c>
      <c r="JO5" s="92" t="s">
        <v>1060</v>
      </c>
      <c r="JP5" s="92" t="s">
        <v>1060</v>
      </c>
      <c r="JQ5" s="92" t="s">
        <v>1060</v>
      </c>
      <c r="JR5" s="92" t="s">
        <v>1060</v>
      </c>
      <c r="JS5" s="92" t="s">
        <v>1060</v>
      </c>
      <c r="JT5" s="92" t="s">
        <v>1062</v>
      </c>
      <c r="JU5" s="92" t="s">
        <v>1062</v>
      </c>
      <c r="JV5" s="92" t="s">
        <v>1062</v>
      </c>
      <c r="JW5" s="92" t="s">
        <v>1062</v>
      </c>
      <c r="JX5" s="92" t="s">
        <v>1062</v>
      </c>
      <c r="JY5" s="92" t="s">
        <v>1062</v>
      </c>
      <c r="JZ5" s="92" t="s">
        <v>1062</v>
      </c>
      <c r="KA5" s="92" t="s">
        <v>1062</v>
      </c>
      <c r="KB5" s="92" t="s">
        <v>1062</v>
      </c>
      <c r="KC5" s="92" t="s">
        <v>1062</v>
      </c>
      <c r="KD5" s="92" t="s">
        <v>1062</v>
      </c>
      <c r="KE5" s="92" t="s">
        <v>1062</v>
      </c>
      <c r="KF5" s="92" t="s">
        <v>1062</v>
      </c>
      <c r="KG5" s="92" t="s">
        <v>1062</v>
      </c>
      <c r="KH5" s="92" t="s">
        <v>1062</v>
      </c>
      <c r="KI5" s="92" t="s">
        <v>1062</v>
      </c>
      <c r="KJ5" s="92" t="s">
        <v>1062</v>
      </c>
      <c r="KK5" s="92" t="s">
        <v>1062</v>
      </c>
      <c r="KL5" s="92" t="s">
        <v>1062</v>
      </c>
      <c r="KM5" s="92" t="s">
        <v>1062</v>
      </c>
      <c r="KN5" s="92" t="s">
        <v>1062</v>
      </c>
      <c r="KO5" s="92" t="s">
        <v>1062</v>
      </c>
      <c r="KP5" s="92" t="s">
        <v>1062</v>
      </c>
      <c r="KQ5" s="92" t="s">
        <v>1062</v>
      </c>
      <c r="KR5" s="92" t="s">
        <v>1062</v>
      </c>
      <c r="KS5" s="92" t="s">
        <v>1062</v>
      </c>
      <c r="KT5" s="92" t="s">
        <v>1062</v>
      </c>
      <c r="KU5" s="92" t="s">
        <v>1063</v>
      </c>
      <c r="KV5" s="92" t="s">
        <v>1063</v>
      </c>
      <c r="KW5" s="92" t="s">
        <v>1063</v>
      </c>
      <c r="KX5" s="92" t="s">
        <v>1063</v>
      </c>
      <c r="KY5" s="92" t="s">
        <v>1063</v>
      </c>
      <c r="KZ5" s="92" t="s">
        <v>1063</v>
      </c>
      <c r="LA5" s="92" t="s">
        <v>1062</v>
      </c>
      <c r="LB5" s="92" t="s">
        <v>1062</v>
      </c>
      <c r="LC5" s="92" t="s">
        <v>1062</v>
      </c>
      <c r="LD5" s="92" t="s">
        <v>1062</v>
      </c>
      <c r="LE5" s="92" t="s">
        <v>1062</v>
      </c>
      <c r="LF5" s="92" t="s">
        <v>1062</v>
      </c>
      <c r="LG5" s="92" t="s">
        <v>1062</v>
      </c>
      <c r="LH5" s="92" t="s">
        <v>1062</v>
      </c>
      <c r="LI5" s="92" t="s">
        <v>1062</v>
      </c>
      <c r="LJ5" s="92" t="s">
        <v>1064</v>
      </c>
      <c r="LK5" s="92" t="s">
        <v>1064</v>
      </c>
      <c r="LL5" s="92" t="s">
        <v>1064</v>
      </c>
      <c r="LM5" s="92" t="s">
        <v>1064</v>
      </c>
      <c r="LN5" s="92" t="s">
        <v>1064</v>
      </c>
      <c r="LO5" s="92" t="s">
        <v>1064</v>
      </c>
      <c r="LP5" s="92" t="s">
        <v>1064</v>
      </c>
      <c r="LQ5" s="92" t="s">
        <v>1064</v>
      </c>
      <c r="LR5" s="92" t="s">
        <v>1064</v>
      </c>
      <c r="LS5" s="92" t="s">
        <v>1064</v>
      </c>
      <c r="LT5" s="92" t="s">
        <v>1064</v>
      </c>
      <c r="LU5" s="92" t="s">
        <v>1064</v>
      </c>
      <c r="LV5" s="92" t="s">
        <v>1065</v>
      </c>
      <c r="LW5" s="92" t="s">
        <v>1065</v>
      </c>
      <c r="LX5" s="92" t="s">
        <v>1065</v>
      </c>
      <c r="LY5" s="92" t="s">
        <v>1054</v>
      </c>
      <c r="LZ5" s="92" t="s">
        <v>1054</v>
      </c>
      <c r="MA5" s="92" t="s">
        <v>1054</v>
      </c>
      <c r="MB5" s="92" t="s">
        <v>1055</v>
      </c>
      <c r="MC5" s="92" t="s">
        <v>1056</v>
      </c>
      <c r="MD5" s="92" t="s">
        <v>1053</v>
      </c>
      <c r="ME5" s="92" t="s">
        <v>1054</v>
      </c>
      <c r="MF5" s="92" t="s">
        <v>1055</v>
      </c>
      <c r="MG5" s="92" t="s">
        <v>1056</v>
      </c>
      <c r="MH5" s="93" t="s">
        <v>1053</v>
      </c>
      <c r="MI5" s="93" t="s">
        <v>1053</v>
      </c>
      <c r="MJ5" s="93" t="s">
        <v>1053</v>
      </c>
      <c r="MK5" s="93" t="s">
        <v>1053</v>
      </c>
      <c r="ML5" s="93" t="s">
        <v>1053</v>
      </c>
      <c r="MM5" s="93" t="s">
        <v>1053</v>
      </c>
      <c r="MN5" s="93" t="s">
        <v>1053</v>
      </c>
      <c r="MO5" s="93" t="s">
        <v>1054</v>
      </c>
      <c r="MP5" s="93" t="s">
        <v>1054</v>
      </c>
      <c r="MQ5" s="93" t="s">
        <v>1054</v>
      </c>
      <c r="MR5" s="93" t="s">
        <v>1054</v>
      </c>
      <c r="MS5" s="93" t="s">
        <v>1054</v>
      </c>
      <c r="MT5" s="93" t="s">
        <v>1054</v>
      </c>
      <c r="MU5" s="93" t="s">
        <v>1054</v>
      </c>
      <c r="MV5" s="93" t="s">
        <v>1055</v>
      </c>
      <c r="MW5" s="93" t="s">
        <v>1055</v>
      </c>
      <c r="MX5" s="93" t="s">
        <v>1055</v>
      </c>
      <c r="MY5" s="93" t="s">
        <v>1055</v>
      </c>
      <c r="MZ5" s="93" t="s">
        <v>1055</v>
      </c>
      <c r="NA5" s="93" t="s">
        <v>1055</v>
      </c>
      <c r="NB5" s="93" t="s">
        <v>1055</v>
      </c>
      <c r="NC5" s="92" t="s">
        <v>1053</v>
      </c>
      <c r="ND5" s="92" t="s">
        <v>1053</v>
      </c>
      <c r="NE5" s="92" t="s">
        <v>1054</v>
      </c>
      <c r="NF5" s="92" t="s">
        <v>1054</v>
      </c>
      <c r="NG5" s="92" t="s">
        <v>1053</v>
      </c>
      <c r="NH5" s="92" t="s">
        <v>1054</v>
      </c>
      <c r="NI5" s="92" t="s">
        <v>1053</v>
      </c>
      <c r="NJ5" s="92" t="s">
        <v>1054</v>
      </c>
      <c r="NK5" s="92" t="s">
        <v>1053</v>
      </c>
      <c r="NL5" s="94" t="s">
        <v>1053</v>
      </c>
      <c r="NM5" s="94" t="s">
        <v>1053</v>
      </c>
      <c r="NN5" s="94" t="s">
        <v>1053</v>
      </c>
      <c r="NO5" s="94" t="s">
        <v>1053</v>
      </c>
      <c r="NP5" s="94" t="s">
        <v>1053</v>
      </c>
      <c r="NQ5" s="94" t="s">
        <v>1053</v>
      </c>
      <c r="NR5" s="94" t="s">
        <v>1053</v>
      </c>
      <c r="NS5" s="94" t="s">
        <v>1053</v>
      </c>
      <c r="NT5" s="94" t="s">
        <v>1053</v>
      </c>
      <c r="NU5" s="94" t="s">
        <v>1053</v>
      </c>
      <c r="NV5" s="94" t="s">
        <v>1053</v>
      </c>
      <c r="NW5" s="94" t="s">
        <v>1053</v>
      </c>
      <c r="NX5" s="94" t="s">
        <v>1054</v>
      </c>
      <c r="NY5" s="94" t="s">
        <v>1054</v>
      </c>
      <c r="NZ5" s="94" t="s">
        <v>1054</v>
      </c>
      <c r="OA5" s="94" t="s">
        <v>1054</v>
      </c>
      <c r="OB5" s="94" t="s">
        <v>1054</v>
      </c>
      <c r="OC5" s="94" t="s">
        <v>1054</v>
      </c>
      <c r="OD5" s="94" t="s">
        <v>1054</v>
      </c>
      <c r="OE5" s="94" t="s">
        <v>1054</v>
      </c>
      <c r="OF5" s="94" t="s">
        <v>1054</v>
      </c>
      <c r="OG5" s="94" t="s">
        <v>1055</v>
      </c>
      <c r="OH5" s="94" t="s">
        <v>1055</v>
      </c>
      <c r="OI5" s="94" t="s">
        <v>1055</v>
      </c>
      <c r="OJ5" s="94" t="s">
        <v>1055</v>
      </c>
      <c r="OK5" s="94" t="s">
        <v>1055</v>
      </c>
      <c r="OL5" s="92" t="s">
        <v>1055</v>
      </c>
      <c r="OM5" s="92" t="s">
        <v>1056</v>
      </c>
      <c r="ON5" s="92" t="s">
        <v>1056</v>
      </c>
      <c r="OO5" s="92" t="s">
        <v>1056</v>
      </c>
      <c r="OP5" s="94" t="s">
        <v>1053</v>
      </c>
      <c r="OQ5" s="94" t="s">
        <v>1053</v>
      </c>
      <c r="OR5" s="94" t="s">
        <v>1053</v>
      </c>
      <c r="OS5" s="94" t="s">
        <v>1053</v>
      </c>
      <c r="OT5" s="94" t="s">
        <v>1053</v>
      </c>
      <c r="OU5" s="94" t="s">
        <v>1053</v>
      </c>
      <c r="OV5" s="94" t="s">
        <v>1053</v>
      </c>
      <c r="OW5" s="94" t="s">
        <v>1053</v>
      </c>
      <c r="OX5" s="94" t="s">
        <v>1053</v>
      </c>
      <c r="OY5" s="94" t="s">
        <v>1053</v>
      </c>
      <c r="OZ5" s="94" t="s">
        <v>1053</v>
      </c>
      <c r="PA5" s="94" t="s">
        <v>1053</v>
      </c>
      <c r="PB5" s="94" t="s">
        <v>1053</v>
      </c>
      <c r="PC5" s="94" t="s">
        <v>1053</v>
      </c>
      <c r="PD5" s="94" t="s">
        <v>1053</v>
      </c>
      <c r="PE5" s="94" t="s">
        <v>1053</v>
      </c>
      <c r="PF5" s="94" t="s">
        <v>1053</v>
      </c>
      <c r="PG5" s="94" t="s">
        <v>1053</v>
      </c>
      <c r="PH5" s="94" t="s">
        <v>1053</v>
      </c>
      <c r="PI5" s="94" t="s">
        <v>1053</v>
      </c>
      <c r="PJ5" s="94" t="s">
        <v>1053</v>
      </c>
      <c r="PK5" s="94" t="s">
        <v>1053</v>
      </c>
      <c r="PL5" s="94" t="s">
        <v>1053</v>
      </c>
      <c r="PM5" s="94" t="s">
        <v>1053</v>
      </c>
      <c r="PN5" s="94" t="s">
        <v>1053</v>
      </c>
      <c r="PO5" s="94" t="s">
        <v>1053</v>
      </c>
      <c r="PP5" s="94" t="s">
        <v>1053</v>
      </c>
      <c r="PQ5" s="94" t="s">
        <v>1053</v>
      </c>
      <c r="PR5" s="94" t="s">
        <v>1053</v>
      </c>
      <c r="PS5" s="94" t="s">
        <v>1053</v>
      </c>
      <c r="PT5" s="94" t="s">
        <v>1053</v>
      </c>
      <c r="PU5" s="94" t="s">
        <v>1053</v>
      </c>
      <c r="PV5" s="94" t="s">
        <v>1053</v>
      </c>
      <c r="PW5" s="94" t="s">
        <v>1053</v>
      </c>
      <c r="PX5" s="94" t="s">
        <v>1053</v>
      </c>
      <c r="PY5" s="94" t="s">
        <v>1053</v>
      </c>
      <c r="PZ5" s="94" t="s">
        <v>1053</v>
      </c>
      <c r="QA5" s="94" t="s">
        <v>1053</v>
      </c>
      <c r="QB5" s="94" t="s">
        <v>1053</v>
      </c>
      <c r="QC5" s="94" t="s">
        <v>1053</v>
      </c>
      <c r="QD5" s="94" t="s">
        <v>1053</v>
      </c>
    </row>
    <row r="6" spans="1:446" ht="13.5" customHeight="1">
      <c r="A6" s="2" t="s">
        <v>3</v>
      </c>
      <c r="B6" s="2"/>
      <c r="C6" s="3" t="s">
        <v>353</v>
      </c>
      <c r="D6" s="3" t="s">
        <v>353</v>
      </c>
      <c r="E6" s="3" t="s">
        <v>353</v>
      </c>
      <c r="F6" s="3" t="s">
        <v>353</v>
      </c>
      <c r="G6" s="3" t="s">
        <v>353</v>
      </c>
      <c r="H6" s="3" t="s">
        <v>353</v>
      </c>
      <c r="I6" s="3" t="s">
        <v>353</v>
      </c>
      <c r="J6" s="3" t="s">
        <v>353</v>
      </c>
      <c r="K6" s="3" t="s">
        <v>353</v>
      </c>
      <c r="L6" s="3" t="s">
        <v>353</v>
      </c>
      <c r="M6" s="3" t="s">
        <v>353</v>
      </c>
      <c r="N6" s="3" t="s">
        <v>353</v>
      </c>
      <c r="O6" s="3" t="s">
        <v>353</v>
      </c>
      <c r="P6" s="3" t="s">
        <v>353</v>
      </c>
      <c r="Q6" s="3" t="s">
        <v>353</v>
      </c>
      <c r="R6" s="3" t="s">
        <v>353</v>
      </c>
      <c r="S6" s="3" t="s">
        <v>353</v>
      </c>
      <c r="T6" s="3" t="s">
        <v>353</v>
      </c>
      <c r="U6" s="3" t="s">
        <v>353</v>
      </c>
      <c r="V6" s="3" t="s">
        <v>353</v>
      </c>
      <c r="W6" s="3" t="s">
        <v>353</v>
      </c>
      <c r="X6" s="3" t="s">
        <v>353</v>
      </c>
      <c r="Y6" s="3" t="s">
        <v>353</v>
      </c>
      <c r="Z6" s="3" t="s">
        <v>353</v>
      </c>
      <c r="AA6" s="3" t="s">
        <v>353</v>
      </c>
      <c r="AB6" s="3" t="s">
        <v>353</v>
      </c>
      <c r="AC6" s="3" t="s">
        <v>353</v>
      </c>
      <c r="AD6" s="3" t="s">
        <v>353</v>
      </c>
      <c r="AE6" s="3" t="s">
        <v>353</v>
      </c>
      <c r="AF6" s="3" t="s">
        <v>353</v>
      </c>
      <c r="AG6" s="3" t="s">
        <v>353</v>
      </c>
      <c r="AH6" s="3" t="s">
        <v>353</v>
      </c>
      <c r="AI6" s="3" t="s">
        <v>353</v>
      </c>
      <c r="AJ6" s="3" t="s">
        <v>353</v>
      </c>
      <c r="AK6" s="3" t="s">
        <v>353</v>
      </c>
      <c r="AL6" s="3" t="s">
        <v>353</v>
      </c>
      <c r="AM6" s="3" t="s">
        <v>353</v>
      </c>
      <c r="AN6" s="3" t="s">
        <v>353</v>
      </c>
      <c r="AO6" s="3" t="s">
        <v>353</v>
      </c>
      <c r="AP6" s="3" t="s">
        <v>353</v>
      </c>
      <c r="AQ6" s="3" t="s">
        <v>353</v>
      </c>
      <c r="AR6" s="3" t="s">
        <v>353</v>
      </c>
      <c r="AS6" s="3" t="s">
        <v>353</v>
      </c>
      <c r="AT6" s="3" t="s">
        <v>353</v>
      </c>
      <c r="AU6" s="3" t="s">
        <v>353</v>
      </c>
      <c r="AV6" s="3" t="s">
        <v>353</v>
      </c>
      <c r="AW6" s="3" t="s">
        <v>353</v>
      </c>
      <c r="AX6" s="3" t="s">
        <v>353</v>
      </c>
      <c r="AY6" s="3" t="s">
        <v>353</v>
      </c>
      <c r="AZ6" s="3" t="s">
        <v>353</v>
      </c>
      <c r="BA6" s="3" t="s">
        <v>353</v>
      </c>
      <c r="BB6" s="3" t="s">
        <v>353</v>
      </c>
      <c r="BC6" s="3" t="s">
        <v>353</v>
      </c>
      <c r="BD6" s="3" t="s">
        <v>353</v>
      </c>
      <c r="BE6" s="3" t="s">
        <v>374</v>
      </c>
      <c r="BF6" s="3" t="s">
        <v>379</v>
      </c>
      <c r="BG6" s="3" t="s">
        <v>353</v>
      </c>
      <c r="BH6" s="3" t="s">
        <v>382</v>
      </c>
      <c r="BI6" s="3" t="s">
        <v>374</v>
      </c>
      <c r="BJ6" s="3" t="s">
        <v>374</v>
      </c>
      <c r="BK6" s="3" t="s">
        <v>374</v>
      </c>
      <c r="BL6" s="3" t="s">
        <v>374</v>
      </c>
      <c r="BM6" s="3" t="s">
        <v>374</v>
      </c>
      <c r="BN6" s="3" t="s">
        <v>374</v>
      </c>
      <c r="BO6" s="3" t="s">
        <v>374</v>
      </c>
      <c r="BP6" s="3" t="s">
        <v>374</v>
      </c>
      <c r="BQ6" s="3" t="s">
        <v>374</v>
      </c>
      <c r="BR6" s="3" t="s">
        <v>374</v>
      </c>
      <c r="BS6" s="3" t="s">
        <v>374</v>
      </c>
      <c r="BT6" s="3" t="s">
        <v>374</v>
      </c>
      <c r="BU6" s="3" t="s">
        <v>374</v>
      </c>
      <c r="BV6" s="3" t="s">
        <v>374</v>
      </c>
      <c r="BW6" s="3" t="s">
        <v>374</v>
      </c>
      <c r="BX6" s="3" t="s">
        <v>374</v>
      </c>
      <c r="BY6" s="3" t="s">
        <v>374</v>
      </c>
      <c r="BZ6" s="3" t="s">
        <v>374</v>
      </c>
      <c r="CA6" s="4" t="s">
        <v>374</v>
      </c>
      <c r="CB6" s="4" t="s">
        <v>374</v>
      </c>
      <c r="CC6" s="4" t="s">
        <v>374</v>
      </c>
      <c r="CD6" s="4" t="s">
        <v>374</v>
      </c>
      <c r="CE6" s="4" t="s">
        <v>374</v>
      </c>
      <c r="CF6" s="4" t="s">
        <v>374</v>
      </c>
      <c r="CG6" s="4" t="s">
        <v>374</v>
      </c>
      <c r="CH6" s="4" t="s">
        <v>379</v>
      </c>
      <c r="CI6" s="4" t="s">
        <v>353</v>
      </c>
      <c r="CJ6" s="4" t="s">
        <v>382</v>
      </c>
      <c r="CK6" s="4" t="s">
        <v>402</v>
      </c>
      <c r="CL6" s="4" t="s">
        <v>403</v>
      </c>
      <c r="CM6" s="3" t="s">
        <v>374</v>
      </c>
      <c r="CN6" s="3" t="s">
        <v>374</v>
      </c>
      <c r="CO6" s="3" t="s">
        <v>374</v>
      </c>
      <c r="CP6" s="3" t="s">
        <v>374</v>
      </c>
      <c r="CQ6" s="3" t="s">
        <v>374</v>
      </c>
      <c r="CR6" s="3" t="s">
        <v>374</v>
      </c>
      <c r="CS6" s="4" t="s">
        <v>379</v>
      </c>
      <c r="CT6" s="4" t="s">
        <v>379</v>
      </c>
      <c r="CU6" s="4" t="s">
        <v>379</v>
      </c>
      <c r="CV6" s="76" t="s">
        <v>379</v>
      </c>
      <c r="CW6" s="76" t="s">
        <v>415</v>
      </c>
      <c r="CX6" s="4" t="s">
        <v>379</v>
      </c>
      <c r="CY6" s="4" t="s">
        <v>379</v>
      </c>
      <c r="CZ6" s="62" t="s">
        <v>415</v>
      </c>
      <c r="DA6" s="4" t="s">
        <v>353</v>
      </c>
      <c r="DB6" s="4" t="s">
        <v>353</v>
      </c>
      <c r="DC6" s="4" t="s">
        <v>353</v>
      </c>
      <c r="DD6" s="4" t="s">
        <v>353</v>
      </c>
      <c r="DE6" s="4" t="s">
        <v>353</v>
      </c>
      <c r="DF6" s="4" t="s">
        <v>353</v>
      </c>
      <c r="DG6" s="4" t="s">
        <v>353</v>
      </c>
      <c r="DH6" s="4" t="s">
        <v>353</v>
      </c>
      <c r="DI6" s="4" t="s">
        <v>353</v>
      </c>
      <c r="DJ6" s="4" t="s">
        <v>353</v>
      </c>
      <c r="DK6" s="4" t="s">
        <v>353</v>
      </c>
      <c r="DL6" s="4" t="s">
        <v>353</v>
      </c>
      <c r="DM6" s="4" t="s">
        <v>353</v>
      </c>
      <c r="DN6" s="4" t="s">
        <v>353</v>
      </c>
      <c r="DO6" s="4" t="s">
        <v>353</v>
      </c>
      <c r="DP6" s="4" t="s">
        <v>353</v>
      </c>
      <c r="DQ6" s="4" t="s">
        <v>353</v>
      </c>
      <c r="DR6" s="4" t="s">
        <v>353</v>
      </c>
      <c r="DS6" s="4" t="s">
        <v>353</v>
      </c>
      <c r="DT6" s="4" t="s">
        <v>353</v>
      </c>
      <c r="DU6" s="4" t="s">
        <v>353</v>
      </c>
      <c r="DV6" s="4" t="s">
        <v>353</v>
      </c>
      <c r="DW6" s="4" t="s">
        <v>353</v>
      </c>
      <c r="DX6" s="4" t="s">
        <v>353</v>
      </c>
      <c r="DY6" s="4" t="s">
        <v>353</v>
      </c>
      <c r="DZ6" s="4" t="s">
        <v>353</v>
      </c>
      <c r="EA6" s="4" t="s">
        <v>353</v>
      </c>
      <c r="EB6" s="4" t="s">
        <v>353</v>
      </c>
      <c r="EC6" s="4" t="s">
        <v>353</v>
      </c>
      <c r="ED6" s="4" t="s">
        <v>353</v>
      </c>
      <c r="EE6" s="4" t="s">
        <v>353</v>
      </c>
      <c r="EF6" s="4" t="s">
        <v>353</v>
      </c>
      <c r="EG6" s="4" t="s">
        <v>353</v>
      </c>
      <c r="EH6" s="4" t="s">
        <v>353</v>
      </c>
      <c r="EI6" s="4" t="s">
        <v>353</v>
      </c>
      <c r="EJ6" s="4" t="s">
        <v>353</v>
      </c>
      <c r="EK6" s="4" t="s">
        <v>353</v>
      </c>
      <c r="EL6" s="4" t="s">
        <v>353</v>
      </c>
      <c r="EM6" s="4" t="s">
        <v>353</v>
      </c>
      <c r="EN6" s="4" t="s">
        <v>353</v>
      </c>
      <c r="EO6" s="4" t="s">
        <v>353</v>
      </c>
      <c r="EP6" s="4" t="s">
        <v>353</v>
      </c>
      <c r="EQ6" s="4" t="s">
        <v>353</v>
      </c>
      <c r="ER6" s="4" t="s">
        <v>353</v>
      </c>
      <c r="ES6" s="4" t="s">
        <v>353</v>
      </c>
      <c r="ET6" s="4" t="s">
        <v>353</v>
      </c>
      <c r="EU6" s="4" t="s">
        <v>353</v>
      </c>
      <c r="EV6" s="4" t="s">
        <v>353</v>
      </c>
      <c r="EW6" s="4" t="s">
        <v>353</v>
      </c>
      <c r="EX6" s="4" t="s">
        <v>353</v>
      </c>
      <c r="EY6" s="4" t="s">
        <v>353</v>
      </c>
      <c r="EZ6" s="4" t="s">
        <v>353</v>
      </c>
      <c r="FA6" s="4" t="s">
        <v>353</v>
      </c>
      <c r="FB6" s="4" t="s">
        <v>353</v>
      </c>
      <c r="FC6" s="4" t="s">
        <v>353</v>
      </c>
      <c r="FD6" s="4" t="s">
        <v>353</v>
      </c>
      <c r="FE6" s="4" t="s">
        <v>353</v>
      </c>
      <c r="FF6" s="4" t="s">
        <v>353</v>
      </c>
      <c r="FG6" s="4" t="s">
        <v>353</v>
      </c>
      <c r="FH6" s="4" t="s">
        <v>353</v>
      </c>
      <c r="FI6" s="4" t="s">
        <v>353</v>
      </c>
      <c r="FJ6" s="4" t="s">
        <v>353</v>
      </c>
      <c r="FK6" s="4" t="s">
        <v>353</v>
      </c>
      <c r="FL6" s="4" t="s">
        <v>353</v>
      </c>
      <c r="FM6" s="4" t="s">
        <v>353</v>
      </c>
      <c r="FN6" s="4" t="s">
        <v>353</v>
      </c>
      <c r="FO6" s="4" t="s">
        <v>472</v>
      </c>
      <c r="FP6" s="4" t="s">
        <v>374</v>
      </c>
      <c r="FQ6" s="4" t="s">
        <v>379</v>
      </c>
      <c r="FR6" s="4" t="s">
        <v>379</v>
      </c>
      <c r="FS6" s="4" t="s">
        <v>379</v>
      </c>
      <c r="FT6" s="4" t="s">
        <v>379</v>
      </c>
      <c r="FU6" s="4" t="s">
        <v>374</v>
      </c>
      <c r="FV6" s="4" t="s">
        <v>374</v>
      </c>
      <c r="FW6" s="4" t="s">
        <v>379</v>
      </c>
      <c r="FX6" s="4" t="s">
        <v>379</v>
      </c>
      <c r="FY6" s="4" t="s">
        <v>379</v>
      </c>
      <c r="FZ6" s="4" t="s">
        <v>379</v>
      </c>
      <c r="GA6" s="4" t="s">
        <v>379</v>
      </c>
      <c r="GB6" s="4" t="s">
        <v>379</v>
      </c>
      <c r="GC6" s="4" t="s">
        <v>379</v>
      </c>
      <c r="GD6" s="4" t="s">
        <v>379</v>
      </c>
      <c r="GE6" s="4" t="s">
        <v>379</v>
      </c>
      <c r="GF6" s="4" t="s">
        <v>353</v>
      </c>
      <c r="GG6" s="4" t="s">
        <v>353</v>
      </c>
      <c r="GH6" s="4" t="s">
        <v>353</v>
      </c>
      <c r="GI6" s="4" t="s">
        <v>353</v>
      </c>
      <c r="GJ6" s="4" t="s">
        <v>353</v>
      </c>
      <c r="GK6" s="4" t="s">
        <v>353</v>
      </c>
      <c r="GL6" s="4" t="s">
        <v>353</v>
      </c>
      <c r="GM6" s="4" t="s">
        <v>353</v>
      </c>
      <c r="GN6" s="4" t="s">
        <v>353</v>
      </c>
      <c r="GO6" s="4" t="s">
        <v>353</v>
      </c>
      <c r="GP6" s="4" t="s">
        <v>353</v>
      </c>
      <c r="GQ6" s="4" t="s">
        <v>379</v>
      </c>
      <c r="GR6" s="4" t="s">
        <v>353</v>
      </c>
      <c r="GS6" s="4" t="s">
        <v>353</v>
      </c>
      <c r="GT6" s="4" t="s">
        <v>353</v>
      </c>
      <c r="GU6" s="4" t="s">
        <v>353</v>
      </c>
      <c r="GV6" s="4" t="s">
        <v>353</v>
      </c>
      <c r="GW6" s="4" t="s">
        <v>353</v>
      </c>
      <c r="GX6" s="4" t="s">
        <v>353</v>
      </c>
      <c r="GY6" s="4" t="s">
        <v>353</v>
      </c>
      <c r="GZ6" s="4" t="s">
        <v>462</v>
      </c>
      <c r="HA6" s="4" t="s">
        <v>463</v>
      </c>
      <c r="HB6" s="4" t="s">
        <v>462</v>
      </c>
      <c r="HC6" s="4" t="s">
        <v>463</v>
      </c>
      <c r="HD6" s="4" t="s">
        <v>462</v>
      </c>
      <c r="HE6" s="4" t="s">
        <v>463</v>
      </c>
      <c r="HF6" s="4" t="s">
        <v>462</v>
      </c>
      <c r="HG6" s="4" t="s">
        <v>463</v>
      </c>
      <c r="HH6" s="4" t="s">
        <v>462</v>
      </c>
      <c r="HI6" s="4" t="s">
        <v>463</v>
      </c>
      <c r="HJ6" s="4" t="s">
        <v>462</v>
      </c>
      <c r="HK6" s="4" t="s">
        <v>463</v>
      </c>
      <c r="HL6" s="4" t="s">
        <v>462</v>
      </c>
      <c r="HM6" s="4" t="s">
        <v>463</v>
      </c>
      <c r="HN6" s="4" t="s">
        <v>353</v>
      </c>
      <c r="HO6" s="4" t="s">
        <v>353</v>
      </c>
      <c r="HP6" s="4" t="s">
        <v>353</v>
      </c>
      <c r="HQ6" s="4" t="s">
        <v>353</v>
      </c>
      <c r="HR6" s="4" t="s">
        <v>353</v>
      </c>
      <c r="HS6" s="4" t="s">
        <v>353</v>
      </c>
      <c r="HT6" s="4" t="s">
        <v>353</v>
      </c>
      <c r="HU6" s="4" t="s">
        <v>353</v>
      </c>
      <c r="HV6" s="4" t="s">
        <v>353</v>
      </c>
      <c r="HW6" s="4" t="s">
        <v>353</v>
      </c>
      <c r="HX6" s="4" t="s">
        <v>353</v>
      </c>
      <c r="HY6" s="4" t="s">
        <v>353</v>
      </c>
      <c r="HZ6" s="4" t="s">
        <v>353</v>
      </c>
      <c r="IA6" s="4" t="s">
        <v>353</v>
      </c>
      <c r="IB6" s="4" t="s">
        <v>353</v>
      </c>
      <c r="IC6" s="4" t="s">
        <v>353</v>
      </c>
      <c r="ID6" s="4" t="s">
        <v>353</v>
      </c>
      <c r="IE6" s="4" t="s">
        <v>353</v>
      </c>
      <c r="IF6" s="4" t="s">
        <v>353</v>
      </c>
      <c r="IG6" s="4" t="s">
        <v>353</v>
      </c>
      <c r="IH6" s="92" t="s">
        <v>1066</v>
      </c>
      <c r="II6" s="92" t="s">
        <v>1067</v>
      </c>
      <c r="IJ6" s="92" t="s">
        <v>1068</v>
      </c>
      <c r="IK6" s="92" t="s">
        <v>1068</v>
      </c>
      <c r="IL6" s="92" t="s">
        <v>1068</v>
      </c>
      <c r="IM6" s="92" t="s">
        <v>1068</v>
      </c>
      <c r="IN6" s="92" t="s">
        <v>1068</v>
      </c>
      <c r="IO6" s="92" t="s">
        <v>1068</v>
      </c>
      <c r="IP6" s="92" t="s">
        <v>1068</v>
      </c>
      <c r="IQ6" s="92" t="s">
        <v>1068</v>
      </c>
      <c r="IR6" s="92" t="s">
        <v>1068</v>
      </c>
      <c r="IS6" s="92" t="s">
        <v>1068</v>
      </c>
      <c r="IT6" s="92" t="s">
        <v>1068</v>
      </c>
      <c r="IU6" s="92" t="s">
        <v>1068</v>
      </c>
      <c r="IV6" s="92" t="s">
        <v>1068</v>
      </c>
      <c r="IW6" s="92" t="s">
        <v>1068</v>
      </c>
      <c r="IX6" s="92" t="s">
        <v>1069</v>
      </c>
      <c r="IY6" s="92" t="s">
        <v>1070</v>
      </c>
      <c r="IZ6" s="92" t="s">
        <v>1071</v>
      </c>
      <c r="JA6" s="92" t="s">
        <v>1069</v>
      </c>
      <c r="JB6" s="92" t="s">
        <v>1070</v>
      </c>
      <c r="JC6" s="92" t="s">
        <v>1069</v>
      </c>
      <c r="JD6" s="92" t="s">
        <v>1070</v>
      </c>
      <c r="JE6" s="92" t="s">
        <v>1071</v>
      </c>
      <c r="JF6" s="92" t="s">
        <v>1069</v>
      </c>
      <c r="JG6" s="92" t="s">
        <v>1070</v>
      </c>
      <c r="JH6" s="92" t="s">
        <v>1072</v>
      </c>
      <c r="JI6" s="92" t="s">
        <v>1073</v>
      </c>
      <c r="JJ6" s="92" t="s">
        <v>1074</v>
      </c>
      <c r="JK6" s="92" t="s">
        <v>1075</v>
      </c>
      <c r="JL6" s="92" t="s">
        <v>1074</v>
      </c>
      <c r="JM6" s="92" t="s">
        <v>1075</v>
      </c>
      <c r="JN6" s="92" t="s">
        <v>1076</v>
      </c>
      <c r="JO6" s="92" t="s">
        <v>1077</v>
      </c>
      <c r="JP6" s="92" t="s">
        <v>1074</v>
      </c>
      <c r="JQ6" s="92" t="s">
        <v>1075</v>
      </c>
      <c r="JR6" s="92" t="s">
        <v>1074</v>
      </c>
      <c r="JS6" s="92" t="s">
        <v>1075</v>
      </c>
      <c r="JT6" s="92" t="s">
        <v>1074</v>
      </c>
      <c r="JU6" s="92" t="s">
        <v>1075</v>
      </c>
      <c r="JV6" s="92" t="s">
        <v>1078</v>
      </c>
      <c r="JW6" s="92" t="s">
        <v>1074</v>
      </c>
      <c r="JX6" s="92" t="s">
        <v>1075</v>
      </c>
      <c r="JY6" s="92" t="s">
        <v>1078</v>
      </c>
      <c r="JZ6" s="92" t="s">
        <v>1079</v>
      </c>
      <c r="KA6" s="92" t="s">
        <v>1074</v>
      </c>
      <c r="KB6" s="92" t="s">
        <v>1075</v>
      </c>
      <c r="KC6" s="92" t="s">
        <v>1078</v>
      </c>
      <c r="KD6" s="92" t="s">
        <v>1080</v>
      </c>
      <c r="KE6" s="92" t="s">
        <v>1080</v>
      </c>
      <c r="KF6" s="92" t="s">
        <v>1074</v>
      </c>
      <c r="KG6" s="92" t="s">
        <v>1075</v>
      </c>
      <c r="KH6" s="92" t="s">
        <v>1078</v>
      </c>
      <c r="KI6" s="92" t="s">
        <v>1074</v>
      </c>
      <c r="KJ6" s="92" t="s">
        <v>1075</v>
      </c>
      <c r="KK6" s="92" t="s">
        <v>1078</v>
      </c>
      <c r="KL6" s="92" t="s">
        <v>1080</v>
      </c>
      <c r="KM6" s="92" t="s">
        <v>1074</v>
      </c>
      <c r="KN6" s="92" t="s">
        <v>1075</v>
      </c>
      <c r="KO6" s="92" t="s">
        <v>1078</v>
      </c>
      <c r="KP6" s="92" t="s">
        <v>1080</v>
      </c>
      <c r="KQ6" s="92" t="s">
        <v>1074</v>
      </c>
      <c r="KR6" s="92" t="s">
        <v>1075</v>
      </c>
      <c r="KS6" s="92" t="s">
        <v>1078</v>
      </c>
      <c r="KT6" s="92" t="s">
        <v>1080</v>
      </c>
      <c r="KU6" s="92" t="s">
        <v>1074</v>
      </c>
      <c r="KV6" s="92" t="s">
        <v>1075</v>
      </c>
      <c r="KW6" s="92" t="s">
        <v>1078</v>
      </c>
      <c r="KX6" s="92" t="s">
        <v>1074</v>
      </c>
      <c r="KY6" s="92" t="s">
        <v>1075</v>
      </c>
      <c r="KZ6" s="92" t="s">
        <v>1078</v>
      </c>
      <c r="LA6" s="92" t="s">
        <v>1073</v>
      </c>
      <c r="LB6" s="92" t="s">
        <v>1074</v>
      </c>
      <c r="LC6" s="92" t="s">
        <v>1075</v>
      </c>
      <c r="LD6" s="92" t="s">
        <v>1078</v>
      </c>
      <c r="LE6" s="92" t="s">
        <v>1080</v>
      </c>
      <c r="LF6" s="92" t="s">
        <v>1080</v>
      </c>
      <c r="LG6" s="92" t="s">
        <v>1074</v>
      </c>
      <c r="LH6" s="92" t="s">
        <v>1075</v>
      </c>
      <c r="LI6" s="92" t="s">
        <v>1078</v>
      </c>
      <c r="LJ6" s="92" t="s">
        <v>1076</v>
      </c>
      <c r="LK6" s="92" t="s">
        <v>1077</v>
      </c>
      <c r="LL6" s="92" t="s">
        <v>1081</v>
      </c>
      <c r="LM6" s="92" t="s">
        <v>1082</v>
      </c>
      <c r="LN6" s="92" t="s">
        <v>1074</v>
      </c>
      <c r="LO6" s="92" t="s">
        <v>1075</v>
      </c>
      <c r="LP6" s="92" t="s">
        <v>1078</v>
      </c>
      <c r="LQ6" s="92" t="s">
        <v>1080</v>
      </c>
      <c r="LR6" s="92" t="s">
        <v>1074</v>
      </c>
      <c r="LS6" s="92" t="s">
        <v>1075</v>
      </c>
      <c r="LT6" s="92" t="s">
        <v>1078</v>
      </c>
      <c r="LU6" s="92" t="s">
        <v>1080</v>
      </c>
      <c r="LV6" s="92" t="s">
        <v>1068</v>
      </c>
      <c r="LW6" s="92" t="s">
        <v>1083</v>
      </c>
      <c r="LX6" s="92" t="s">
        <v>1068</v>
      </c>
      <c r="LY6" s="92" t="s">
        <v>1083</v>
      </c>
      <c r="LZ6" s="92" t="s">
        <v>1083</v>
      </c>
      <c r="MA6" s="92" t="s">
        <v>1083</v>
      </c>
      <c r="MB6" s="92" t="s">
        <v>1068</v>
      </c>
      <c r="MC6" s="92" t="s">
        <v>1068</v>
      </c>
      <c r="MD6" s="92" t="s">
        <v>1068</v>
      </c>
      <c r="ME6" s="92" t="s">
        <v>1068</v>
      </c>
      <c r="MF6" s="92" t="s">
        <v>1068</v>
      </c>
      <c r="MG6" s="92" t="s">
        <v>1068</v>
      </c>
      <c r="MH6" s="93" t="s">
        <v>1068</v>
      </c>
      <c r="MI6" s="93" t="s">
        <v>1068</v>
      </c>
      <c r="MJ6" s="93" t="s">
        <v>1068</v>
      </c>
      <c r="MK6" s="93" t="s">
        <v>1068</v>
      </c>
      <c r="ML6" s="93" t="s">
        <v>1068</v>
      </c>
      <c r="MM6" s="93" t="s">
        <v>1068</v>
      </c>
      <c r="MN6" s="93" t="s">
        <v>1068</v>
      </c>
      <c r="MO6" s="93" t="s">
        <v>1068</v>
      </c>
      <c r="MP6" s="93" t="s">
        <v>1068</v>
      </c>
      <c r="MQ6" s="93" t="s">
        <v>1068</v>
      </c>
      <c r="MR6" s="93" t="s">
        <v>1068</v>
      </c>
      <c r="MS6" s="93" t="s">
        <v>1068</v>
      </c>
      <c r="MT6" s="93" t="s">
        <v>1068</v>
      </c>
      <c r="MU6" s="93" t="s">
        <v>1068</v>
      </c>
      <c r="MV6" s="93" t="s">
        <v>1068</v>
      </c>
      <c r="MW6" s="93" t="s">
        <v>1068</v>
      </c>
      <c r="MX6" s="93" t="s">
        <v>1068</v>
      </c>
      <c r="MY6" s="93" t="s">
        <v>1068</v>
      </c>
      <c r="MZ6" s="93" t="s">
        <v>1068</v>
      </c>
      <c r="NA6" s="93" t="s">
        <v>1068</v>
      </c>
      <c r="NB6" s="93" t="s">
        <v>1068</v>
      </c>
      <c r="NC6" s="92" t="s">
        <v>1068</v>
      </c>
      <c r="ND6" s="92" t="s">
        <v>1068</v>
      </c>
      <c r="NE6" s="92" t="s">
        <v>1068</v>
      </c>
      <c r="NF6" s="92" t="s">
        <v>1068</v>
      </c>
      <c r="NG6" s="92" t="s">
        <v>1068</v>
      </c>
      <c r="NH6" s="92" t="s">
        <v>1068</v>
      </c>
      <c r="NI6" s="92" t="s">
        <v>1068</v>
      </c>
      <c r="NJ6" s="92" t="s">
        <v>1068</v>
      </c>
      <c r="NK6" s="92" t="s">
        <v>1068</v>
      </c>
      <c r="NL6" s="94" t="s">
        <v>1068</v>
      </c>
      <c r="NM6" s="94" t="s">
        <v>1068</v>
      </c>
      <c r="NN6" s="94" t="s">
        <v>1068</v>
      </c>
      <c r="NO6" s="94" t="s">
        <v>1068</v>
      </c>
      <c r="NP6" s="94" t="s">
        <v>1068</v>
      </c>
      <c r="NQ6" s="94" t="s">
        <v>1068</v>
      </c>
      <c r="NR6" s="94" t="s">
        <v>1068</v>
      </c>
      <c r="NS6" s="94" t="s">
        <v>1068</v>
      </c>
      <c r="NT6" s="94" t="s">
        <v>1068</v>
      </c>
      <c r="NU6" s="94" t="s">
        <v>1068</v>
      </c>
      <c r="NV6" s="94" t="s">
        <v>1068</v>
      </c>
      <c r="NW6" s="94" t="s">
        <v>1068</v>
      </c>
      <c r="NX6" s="94" t="s">
        <v>1068</v>
      </c>
      <c r="NY6" s="94" t="s">
        <v>1068</v>
      </c>
      <c r="NZ6" s="94" t="s">
        <v>1068</v>
      </c>
      <c r="OA6" s="94" t="s">
        <v>1068</v>
      </c>
      <c r="OB6" s="94" t="s">
        <v>1068</v>
      </c>
      <c r="OC6" s="94" t="s">
        <v>1068</v>
      </c>
      <c r="OD6" s="94" t="s">
        <v>1068</v>
      </c>
      <c r="OE6" s="94" t="s">
        <v>1068</v>
      </c>
      <c r="OF6" s="94" t="s">
        <v>1068</v>
      </c>
      <c r="OG6" s="94" t="s">
        <v>1068</v>
      </c>
      <c r="OH6" s="94" t="s">
        <v>1068</v>
      </c>
      <c r="OI6" s="94" t="s">
        <v>1068</v>
      </c>
      <c r="OJ6" s="94" t="s">
        <v>1068</v>
      </c>
      <c r="OK6" s="94" t="s">
        <v>1068</v>
      </c>
      <c r="OL6" s="92" t="s">
        <v>1068</v>
      </c>
      <c r="OM6" s="92" t="s">
        <v>1068</v>
      </c>
      <c r="ON6" s="92" t="s">
        <v>1068</v>
      </c>
      <c r="OO6" s="92" t="s">
        <v>1068</v>
      </c>
      <c r="OP6" s="94" t="s">
        <v>1068</v>
      </c>
      <c r="OQ6" s="94" t="s">
        <v>1068</v>
      </c>
      <c r="OR6" s="94" t="s">
        <v>1068</v>
      </c>
      <c r="OS6" s="94" t="s">
        <v>1068</v>
      </c>
      <c r="OT6" s="94" t="s">
        <v>1068</v>
      </c>
      <c r="OU6" s="94" t="s">
        <v>1068</v>
      </c>
      <c r="OV6" s="94" t="s">
        <v>1068</v>
      </c>
      <c r="OW6" s="94" t="s">
        <v>1068</v>
      </c>
      <c r="OX6" s="94" t="s">
        <v>1068</v>
      </c>
      <c r="OY6" s="94" t="s">
        <v>1068</v>
      </c>
      <c r="OZ6" s="94" t="s">
        <v>1068</v>
      </c>
      <c r="PA6" s="94" t="s">
        <v>1068</v>
      </c>
      <c r="PB6" s="94" t="s">
        <v>1068</v>
      </c>
      <c r="PC6" s="94" t="s">
        <v>1068</v>
      </c>
      <c r="PD6" s="94" t="s">
        <v>1068</v>
      </c>
      <c r="PE6" s="94" t="s">
        <v>1068</v>
      </c>
      <c r="PF6" s="94" t="s">
        <v>1068</v>
      </c>
      <c r="PG6" s="94" t="s">
        <v>1068</v>
      </c>
      <c r="PH6" s="94" t="s">
        <v>1068</v>
      </c>
      <c r="PI6" s="94" t="s">
        <v>1068</v>
      </c>
      <c r="PJ6" s="94" t="s">
        <v>1068</v>
      </c>
      <c r="PK6" s="94" t="s">
        <v>1068</v>
      </c>
      <c r="PL6" s="94" t="s">
        <v>1068</v>
      </c>
      <c r="PM6" s="94" t="s">
        <v>1068</v>
      </c>
      <c r="PN6" s="94" t="s">
        <v>1068</v>
      </c>
      <c r="PO6" s="94" t="s">
        <v>1068</v>
      </c>
      <c r="PP6" s="94" t="s">
        <v>1068</v>
      </c>
      <c r="PQ6" s="94" t="s">
        <v>1068</v>
      </c>
      <c r="PR6" s="94" t="s">
        <v>1068</v>
      </c>
      <c r="PS6" s="94" t="s">
        <v>1068</v>
      </c>
      <c r="PT6" s="94" t="s">
        <v>1068</v>
      </c>
      <c r="PU6" s="94" t="s">
        <v>1068</v>
      </c>
      <c r="PV6" s="94" t="s">
        <v>1068</v>
      </c>
      <c r="PW6" s="94" t="s">
        <v>1068</v>
      </c>
      <c r="PX6" s="94" t="s">
        <v>1068</v>
      </c>
      <c r="PY6" s="94" t="s">
        <v>1068</v>
      </c>
      <c r="PZ6" s="94" t="s">
        <v>1068</v>
      </c>
      <c r="QA6" s="94" t="s">
        <v>1068</v>
      </c>
      <c r="QB6" s="94" t="s">
        <v>1068</v>
      </c>
      <c r="QC6" s="94" t="s">
        <v>1068</v>
      </c>
      <c r="QD6" s="94" t="s">
        <v>1068</v>
      </c>
    </row>
    <row r="7" spans="1:446" ht="13.5" customHeight="1">
      <c r="A7" s="2" t="s">
        <v>4</v>
      </c>
      <c r="B7" s="2" t="s">
        <v>331</v>
      </c>
      <c r="C7" s="7">
        <v>65200</v>
      </c>
      <c r="D7" s="7">
        <v>63603</v>
      </c>
      <c r="E7" s="7">
        <v>63434</v>
      </c>
      <c r="F7" s="7">
        <v>64320</v>
      </c>
      <c r="G7" s="7">
        <v>64673</v>
      </c>
      <c r="H7" s="7">
        <v>64037</v>
      </c>
      <c r="I7" s="7">
        <v>15314</v>
      </c>
      <c r="J7" s="7">
        <v>15314</v>
      </c>
      <c r="K7" s="7">
        <v>15314</v>
      </c>
      <c r="L7" s="7">
        <v>15314</v>
      </c>
      <c r="M7" s="7">
        <v>15314</v>
      </c>
      <c r="N7" s="7">
        <v>15314</v>
      </c>
      <c r="O7" s="7">
        <v>15314</v>
      </c>
      <c r="P7" s="7">
        <v>15314</v>
      </c>
      <c r="Q7" s="7">
        <v>15314</v>
      </c>
      <c r="R7" s="7">
        <v>15314</v>
      </c>
      <c r="S7" s="7">
        <v>15314</v>
      </c>
      <c r="T7" s="7">
        <v>15314</v>
      </c>
      <c r="U7" s="7">
        <v>15314</v>
      </c>
      <c r="V7" s="7">
        <v>15314</v>
      </c>
      <c r="W7" s="7">
        <v>15314</v>
      </c>
      <c r="X7" s="7">
        <v>15314</v>
      </c>
      <c r="Y7" s="7">
        <v>15314</v>
      </c>
      <c r="Z7" s="7">
        <v>15314</v>
      </c>
      <c r="AA7" s="7">
        <v>15314</v>
      </c>
      <c r="AB7" s="7">
        <v>15314</v>
      </c>
      <c r="AC7" s="7">
        <v>15314</v>
      </c>
      <c r="AD7" s="7">
        <v>15314</v>
      </c>
      <c r="AE7" s="7">
        <v>15314</v>
      </c>
      <c r="AF7" s="7">
        <v>15314</v>
      </c>
      <c r="AG7" s="7">
        <v>15314</v>
      </c>
      <c r="AH7" s="7">
        <v>15314</v>
      </c>
      <c r="AI7" s="7">
        <v>15314</v>
      </c>
      <c r="AJ7" s="7">
        <v>15314</v>
      </c>
      <c r="AK7" s="7">
        <v>15314</v>
      </c>
      <c r="AL7" s="7">
        <v>15314</v>
      </c>
      <c r="AM7" s="7">
        <v>15314</v>
      </c>
      <c r="AN7" s="7">
        <v>15314</v>
      </c>
      <c r="AO7" s="7">
        <v>15314</v>
      </c>
      <c r="AP7" s="7">
        <v>15314</v>
      </c>
      <c r="AQ7" s="7">
        <v>15314</v>
      </c>
      <c r="AR7" s="7">
        <v>15314</v>
      </c>
      <c r="AS7" s="7">
        <v>15314</v>
      </c>
      <c r="AT7" s="7">
        <v>15314</v>
      </c>
      <c r="AU7" s="7">
        <v>15314</v>
      </c>
      <c r="AV7" s="7">
        <v>15314</v>
      </c>
      <c r="AW7" s="7">
        <v>15314</v>
      </c>
      <c r="AX7" s="7">
        <v>15314</v>
      </c>
      <c r="AY7" s="7">
        <v>15314</v>
      </c>
      <c r="AZ7" s="7">
        <v>15314</v>
      </c>
      <c r="BA7" s="7">
        <v>15314</v>
      </c>
      <c r="BB7" s="7">
        <v>15314</v>
      </c>
      <c r="BC7" s="7">
        <v>15314</v>
      </c>
      <c r="BD7" s="7">
        <v>15314</v>
      </c>
      <c r="BE7" s="7">
        <v>754</v>
      </c>
      <c r="BF7" s="7">
        <v>65738</v>
      </c>
      <c r="BG7" s="7">
        <v>123331</v>
      </c>
      <c r="BH7" s="7">
        <v>63945</v>
      </c>
      <c r="BI7" s="7">
        <v>236</v>
      </c>
      <c r="BJ7" s="7">
        <v>4539</v>
      </c>
      <c r="BK7" s="7">
        <v>333</v>
      </c>
      <c r="BL7" s="7">
        <v>3654</v>
      </c>
      <c r="BM7" s="7">
        <v>174</v>
      </c>
      <c r="BN7" s="7">
        <v>4174</v>
      </c>
      <c r="BO7" s="7">
        <v>164</v>
      </c>
      <c r="BP7" s="7">
        <v>1237</v>
      </c>
      <c r="BQ7" s="7">
        <v>283</v>
      </c>
      <c r="BR7" s="7">
        <v>1087</v>
      </c>
      <c r="BS7" s="7">
        <v>396</v>
      </c>
      <c r="BT7" s="7">
        <v>1695</v>
      </c>
      <c r="BU7" s="7">
        <v>201</v>
      </c>
      <c r="BV7" s="7">
        <v>563</v>
      </c>
      <c r="BW7" s="7">
        <v>167</v>
      </c>
      <c r="BX7" s="7">
        <v>965</v>
      </c>
      <c r="BY7" s="7">
        <v>110</v>
      </c>
      <c r="BZ7" s="7">
        <v>849</v>
      </c>
      <c r="CA7" s="7">
        <v>969</v>
      </c>
      <c r="CB7" s="7">
        <v>5289</v>
      </c>
      <c r="CC7" s="7">
        <v>1699</v>
      </c>
      <c r="CD7" s="7">
        <v>7904</v>
      </c>
      <c r="CE7" s="7">
        <v>2290</v>
      </c>
      <c r="CF7" s="7">
        <v>8012</v>
      </c>
      <c r="CG7" s="7">
        <v>969</v>
      </c>
      <c r="CH7" s="7">
        <v>5289</v>
      </c>
      <c r="CI7" s="7">
        <v>1699</v>
      </c>
      <c r="CJ7" s="7">
        <v>7904</v>
      </c>
      <c r="CK7" s="7">
        <v>2290</v>
      </c>
      <c r="CL7" s="7">
        <v>8012</v>
      </c>
      <c r="CM7" s="7">
        <v>680</v>
      </c>
      <c r="CN7" s="7">
        <v>13920</v>
      </c>
      <c r="CO7" s="7">
        <v>962</v>
      </c>
      <c r="CP7" s="7">
        <v>16974</v>
      </c>
      <c r="CQ7" s="7">
        <v>1002</v>
      </c>
      <c r="CR7" s="7">
        <v>23208</v>
      </c>
      <c r="CS7" s="7">
        <v>826</v>
      </c>
      <c r="CT7" s="7">
        <v>81469</v>
      </c>
      <c r="CU7" s="7">
        <v>183191</v>
      </c>
      <c r="CV7" s="79">
        <v>2234.4785000000002</v>
      </c>
      <c r="CW7" s="79">
        <v>84.59</v>
      </c>
      <c r="CX7" s="8">
        <v>38179</v>
      </c>
      <c r="CY7" s="8">
        <v>100756.37463881465</v>
      </c>
      <c r="CZ7" s="68">
        <v>1902</v>
      </c>
      <c r="DA7" s="7">
        <v>7312</v>
      </c>
      <c r="DB7" s="9">
        <v>7640</v>
      </c>
      <c r="DC7" s="9">
        <v>7956</v>
      </c>
      <c r="DD7" s="9">
        <v>8211</v>
      </c>
      <c r="DE7" s="9">
        <v>8498</v>
      </c>
      <c r="DF7" s="9">
        <v>8728</v>
      </c>
      <c r="DG7" s="9">
        <v>9005</v>
      </c>
      <c r="DH7" s="9">
        <v>9253</v>
      </c>
      <c r="DI7" s="9">
        <v>9368</v>
      </c>
      <c r="DJ7" s="9">
        <v>9482</v>
      </c>
      <c r="DK7" s="9">
        <v>9640</v>
      </c>
      <c r="DL7" s="9">
        <v>9818</v>
      </c>
      <c r="DM7" s="9">
        <v>9966</v>
      </c>
      <c r="DN7" s="9">
        <v>10031</v>
      </c>
      <c r="DO7" s="9">
        <v>10110</v>
      </c>
      <c r="DP7" s="9">
        <v>10194</v>
      </c>
      <c r="DQ7" s="9">
        <v>10271</v>
      </c>
      <c r="DR7" s="9">
        <v>10348</v>
      </c>
      <c r="DS7" s="9">
        <v>10416</v>
      </c>
      <c r="DT7" s="9">
        <v>10486</v>
      </c>
      <c r="DU7" s="9">
        <v>10554</v>
      </c>
      <c r="DV7" s="9">
        <v>10619</v>
      </c>
      <c r="DW7" s="9">
        <v>278</v>
      </c>
      <c r="DX7" s="9">
        <v>499</v>
      </c>
      <c r="DY7" s="9">
        <v>802</v>
      </c>
      <c r="DZ7" s="9">
        <v>1064</v>
      </c>
      <c r="EA7" s="9">
        <v>1295</v>
      </c>
      <c r="EB7" s="9">
        <v>3782</v>
      </c>
      <c r="EC7" s="9">
        <v>4133</v>
      </c>
      <c r="ED7" s="9">
        <v>2033</v>
      </c>
      <c r="EE7" s="9">
        <v>2247</v>
      </c>
      <c r="EF7" s="9">
        <v>2420</v>
      </c>
      <c r="EG7" s="9">
        <v>2656</v>
      </c>
      <c r="EH7" s="9">
        <v>2932</v>
      </c>
      <c r="EI7" s="9">
        <v>3996</v>
      </c>
      <c r="EJ7" s="9">
        <v>4223</v>
      </c>
      <c r="EK7" s="9">
        <v>4786</v>
      </c>
      <c r="EL7" s="9">
        <v>6114</v>
      </c>
      <c r="EM7" s="9">
        <v>6507</v>
      </c>
      <c r="EN7" s="9">
        <v>6818</v>
      </c>
      <c r="EO7" s="9">
        <v>7165</v>
      </c>
      <c r="EP7" s="9">
        <v>7467</v>
      </c>
      <c r="EQ7" s="9">
        <v>7790</v>
      </c>
      <c r="ER7" s="9">
        <v>8107</v>
      </c>
      <c r="ES7" s="9">
        <v>4</v>
      </c>
      <c r="ET7" s="9">
        <v>4</v>
      </c>
      <c r="EU7" s="9">
        <v>4</v>
      </c>
      <c r="EV7" s="9">
        <v>4</v>
      </c>
      <c r="EW7" s="9">
        <v>4</v>
      </c>
      <c r="EX7" s="9">
        <v>4</v>
      </c>
      <c r="EY7" s="9">
        <v>4</v>
      </c>
      <c r="EZ7" s="9">
        <v>4</v>
      </c>
      <c r="FA7" s="9">
        <v>4</v>
      </c>
      <c r="FB7" s="9">
        <v>4</v>
      </c>
      <c r="FC7" s="9">
        <v>4</v>
      </c>
      <c r="FD7" s="9">
        <v>4</v>
      </c>
      <c r="FE7" s="9">
        <v>12</v>
      </c>
      <c r="FF7" s="9">
        <v>24</v>
      </c>
      <c r="FG7" s="9">
        <v>45</v>
      </c>
      <c r="FH7" s="9">
        <v>67</v>
      </c>
      <c r="FI7" s="9">
        <v>82</v>
      </c>
      <c r="FJ7" s="9">
        <v>101</v>
      </c>
      <c r="FK7" s="9">
        <v>119</v>
      </c>
      <c r="FL7" s="9">
        <v>134</v>
      </c>
      <c r="FM7" s="9">
        <v>157</v>
      </c>
      <c r="FN7" s="9">
        <v>173</v>
      </c>
      <c r="FO7" s="9">
        <v>339</v>
      </c>
      <c r="FP7" s="9">
        <v>748</v>
      </c>
      <c r="FQ7" s="9">
        <v>16558</v>
      </c>
      <c r="FR7" s="9">
        <v>14133</v>
      </c>
      <c r="FS7" s="9">
        <v>5282</v>
      </c>
      <c r="FT7" s="9">
        <v>12496</v>
      </c>
      <c r="FU7" s="9">
        <v>113257</v>
      </c>
      <c r="FV7" s="9">
        <v>78301</v>
      </c>
      <c r="FW7" s="9">
        <v>129343</v>
      </c>
      <c r="FX7" s="9">
        <v>1281</v>
      </c>
      <c r="FY7" s="9">
        <v>71146</v>
      </c>
      <c r="FZ7" s="9">
        <v>93470</v>
      </c>
      <c r="GA7" s="9">
        <v>36419</v>
      </c>
      <c r="GB7" s="9">
        <v>10248</v>
      </c>
      <c r="GC7" s="9">
        <v>8732</v>
      </c>
      <c r="GD7" s="9">
        <v>145307</v>
      </c>
      <c r="GE7" s="9">
        <v>6861</v>
      </c>
      <c r="GF7" s="9">
        <v>109497</v>
      </c>
      <c r="GG7" s="9">
        <v>31600</v>
      </c>
      <c r="GH7" s="9">
        <v>45742</v>
      </c>
      <c r="GI7" s="9">
        <v>44831</v>
      </c>
      <c r="GJ7" s="9">
        <v>2518</v>
      </c>
      <c r="GK7" s="9">
        <v>28003</v>
      </c>
      <c r="GL7" s="9">
        <v>167362</v>
      </c>
      <c r="GM7" s="9">
        <v>50248</v>
      </c>
      <c r="GN7" s="9">
        <v>3704</v>
      </c>
      <c r="GO7" s="9">
        <v>65252</v>
      </c>
      <c r="GP7" s="9">
        <v>32338</v>
      </c>
      <c r="GQ7" s="9">
        <v>1025</v>
      </c>
      <c r="GR7" s="9">
        <v>4874</v>
      </c>
      <c r="GS7" s="9">
        <v>4889</v>
      </c>
      <c r="GT7" s="9">
        <v>29267</v>
      </c>
      <c r="GU7" s="9">
        <v>26044</v>
      </c>
      <c r="GV7" s="9">
        <v>7364</v>
      </c>
      <c r="GW7" s="9">
        <v>6978</v>
      </c>
      <c r="GX7" s="9">
        <v>17152</v>
      </c>
      <c r="GY7" s="9">
        <v>348</v>
      </c>
      <c r="GZ7" s="9">
        <v>1410</v>
      </c>
      <c r="HA7" s="9">
        <v>2595</v>
      </c>
      <c r="HB7" s="9">
        <v>2869</v>
      </c>
      <c r="HC7" s="9">
        <v>4898</v>
      </c>
      <c r="HD7" s="9">
        <v>7932</v>
      </c>
      <c r="HE7" s="9">
        <v>2138</v>
      </c>
      <c r="HF7" s="9">
        <v>5601</v>
      </c>
      <c r="HG7" s="9">
        <v>5002</v>
      </c>
      <c r="HH7" s="9">
        <v>5400</v>
      </c>
      <c r="HI7" s="9">
        <v>6575</v>
      </c>
      <c r="HJ7" s="9">
        <v>12861</v>
      </c>
      <c r="HK7" s="9">
        <v>1997</v>
      </c>
      <c r="HL7" s="9">
        <v>16723</v>
      </c>
      <c r="HM7" s="9">
        <v>637</v>
      </c>
      <c r="HN7" s="9">
        <f>8433-HO7</f>
        <v>2004</v>
      </c>
      <c r="HO7" s="9">
        <v>6429</v>
      </c>
      <c r="HP7" s="9">
        <v>807</v>
      </c>
      <c r="HQ7" s="9">
        <v>26351</v>
      </c>
      <c r="HR7" s="9">
        <v>970</v>
      </c>
      <c r="HS7" s="9">
        <v>33532</v>
      </c>
      <c r="HT7" s="9">
        <v>977</v>
      </c>
      <c r="HU7" s="9">
        <v>33772</v>
      </c>
      <c r="HV7" s="9">
        <v>1045</v>
      </c>
      <c r="HW7" s="9">
        <v>21281</v>
      </c>
      <c r="HX7" s="9">
        <v>1819</v>
      </c>
      <c r="HY7" s="9">
        <v>22267</v>
      </c>
      <c r="HZ7" s="9">
        <v>2346</v>
      </c>
      <c r="IA7" s="9">
        <v>23484</v>
      </c>
      <c r="IB7" s="9">
        <v>1052</v>
      </c>
      <c r="IC7" s="9">
        <v>11412</v>
      </c>
      <c r="ID7" s="9">
        <v>710</v>
      </c>
      <c r="IE7" s="9">
        <v>17707</v>
      </c>
      <c r="IF7" s="9">
        <v>2503</v>
      </c>
      <c r="IG7" s="9">
        <v>14430</v>
      </c>
      <c r="IH7" s="92">
        <v>2234.4785000000002</v>
      </c>
      <c r="II7" s="92">
        <v>84.59</v>
      </c>
      <c r="IJ7" s="92">
        <v>42590</v>
      </c>
      <c r="IK7" s="92">
        <v>5359.63</v>
      </c>
      <c r="IL7" s="92">
        <v>5395.5</v>
      </c>
      <c r="IM7" s="92">
        <v>56004</v>
      </c>
      <c r="IN7" s="92">
        <v>11762</v>
      </c>
      <c r="IO7" s="92">
        <v>12079</v>
      </c>
      <c r="IP7" s="92">
        <v>62655</v>
      </c>
      <c r="IQ7" s="92">
        <v>13632</v>
      </c>
      <c r="IR7" s="92">
        <v>31319</v>
      </c>
      <c r="IS7" s="92">
        <v>54284</v>
      </c>
      <c r="IT7" s="92">
        <v>11752</v>
      </c>
      <c r="IU7" s="92">
        <v>28434</v>
      </c>
      <c r="IV7" s="92">
        <v>2883</v>
      </c>
      <c r="IW7" s="92">
        <v>104</v>
      </c>
      <c r="IX7" s="92">
        <v>5926</v>
      </c>
      <c r="IY7" s="92">
        <v>277</v>
      </c>
      <c r="IZ7" s="92">
        <v>20</v>
      </c>
      <c r="JA7" s="92">
        <v>2121</v>
      </c>
      <c r="JB7" s="92">
        <v>1129</v>
      </c>
      <c r="JC7" s="92">
        <v>16620.599999999999</v>
      </c>
      <c r="JD7" s="92">
        <v>280.8</v>
      </c>
      <c r="JE7" s="92">
        <v>326</v>
      </c>
      <c r="JF7" s="92">
        <v>14204</v>
      </c>
      <c r="JG7" s="92">
        <v>53</v>
      </c>
      <c r="JH7" s="92">
        <v>1123</v>
      </c>
      <c r="JI7" s="92">
        <v>3663</v>
      </c>
      <c r="JJ7" s="92">
        <v>1116</v>
      </c>
      <c r="JK7" s="92">
        <v>90</v>
      </c>
      <c r="JL7" s="92">
        <v>1643</v>
      </c>
      <c r="JM7" s="92">
        <v>59</v>
      </c>
      <c r="JN7" s="92">
        <v>1386</v>
      </c>
      <c r="JO7" s="92">
        <v>64</v>
      </c>
      <c r="JP7" s="92">
        <v>1000</v>
      </c>
      <c r="JQ7" s="92">
        <v>73</v>
      </c>
      <c r="JR7" s="92">
        <v>1041</v>
      </c>
      <c r="JS7" s="92">
        <v>97</v>
      </c>
      <c r="JT7" s="92">
        <v>1163</v>
      </c>
      <c r="JU7" s="92">
        <v>6348</v>
      </c>
      <c r="JV7" s="92">
        <v>2863</v>
      </c>
      <c r="JW7" s="92">
        <v>886</v>
      </c>
      <c r="JX7" s="92">
        <v>6749</v>
      </c>
      <c r="JY7" s="92">
        <v>2947</v>
      </c>
      <c r="JZ7" s="92">
        <v>31797</v>
      </c>
      <c r="KA7" s="92">
        <v>13030</v>
      </c>
      <c r="KB7" s="92">
        <v>1866</v>
      </c>
      <c r="KC7" s="92">
        <v>7234</v>
      </c>
      <c r="KD7" s="92">
        <v>9629</v>
      </c>
      <c r="KE7" s="92">
        <v>19181</v>
      </c>
      <c r="KF7" s="92">
        <v>1218</v>
      </c>
      <c r="KG7" s="92">
        <v>7934</v>
      </c>
      <c r="KH7" s="92">
        <v>4690</v>
      </c>
      <c r="KI7" s="92">
        <v>16026</v>
      </c>
      <c r="KJ7" s="92">
        <v>1316</v>
      </c>
      <c r="KK7" s="92">
        <v>7034</v>
      </c>
      <c r="KL7" s="92">
        <v>7964</v>
      </c>
      <c r="KM7" s="92">
        <v>11678</v>
      </c>
      <c r="KN7" s="92">
        <v>1514</v>
      </c>
      <c r="KO7" s="92">
        <v>5026</v>
      </c>
      <c r="KP7" s="92">
        <v>12875</v>
      </c>
      <c r="KQ7" s="92">
        <v>11619</v>
      </c>
      <c r="KR7" s="92">
        <v>1922</v>
      </c>
      <c r="KS7" s="92">
        <v>3415</v>
      </c>
      <c r="KT7" s="92">
        <v>13311</v>
      </c>
      <c r="KU7" s="92">
        <v>1746</v>
      </c>
      <c r="KV7" s="92">
        <v>13832</v>
      </c>
      <c r="KW7" s="92">
        <v>7075</v>
      </c>
      <c r="KX7" s="92">
        <v>1330</v>
      </c>
      <c r="KY7" s="92">
        <v>14246</v>
      </c>
      <c r="KZ7" s="92">
        <v>7194</v>
      </c>
      <c r="LA7" s="92">
        <v>23016</v>
      </c>
      <c r="LB7" s="92">
        <v>9442</v>
      </c>
      <c r="LC7" s="92">
        <v>1352</v>
      </c>
      <c r="LD7" s="92">
        <v>5242</v>
      </c>
      <c r="LE7" s="92">
        <v>7648</v>
      </c>
      <c r="LF7" s="92">
        <v>13900</v>
      </c>
      <c r="LG7" s="92">
        <v>882</v>
      </c>
      <c r="LH7" s="92">
        <v>5750</v>
      </c>
      <c r="LI7" s="92">
        <v>3462</v>
      </c>
      <c r="LJ7" s="92">
        <v>11768</v>
      </c>
      <c r="LK7" s="92">
        <v>966</v>
      </c>
      <c r="LL7" s="92">
        <v>5165</v>
      </c>
      <c r="LM7" s="92">
        <v>6046</v>
      </c>
      <c r="LN7" s="92">
        <v>8463</v>
      </c>
      <c r="LO7" s="92">
        <v>1097</v>
      </c>
      <c r="LP7" s="92">
        <v>3642</v>
      </c>
      <c r="LQ7" s="92">
        <v>10434</v>
      </c>
      <c r="LR7" s="92">
        <v>8420</v>
      </c>
      <c r="LS7" s="92">
        <v>1393</v>
      </c>
      <c r="LT7" s="92">
        <v>2474</v>
      </c>
      <c r="LU7" s="92">
        <v>10657</v>
      </c>
      <c r="LV7" s="92">
        <v>2338</v>
      </c>
      <c r="LW7" s="92">
        <v>32</v>
      </c>
      <c r="LX7" s="92">
        <v>32</v>
      </c>
      <c r="LY7" s="92">
        <v>355543</v>
      </c>
      <c r="LZ7" s="92">
        <v>48737</v>
      </c>
      <c r="MA7" s="92">
        <v>48737</v>
      </c>
      <c r="MB7" s="92">
        <v>689944</v>
      </c>
      <c r="MC7" s="92">
        <v>1315083</v>
      </c>
      <c r="MD7" s="92">
        <v>148</v>
      </c>
      <c r="ME7" s="92">
        <v>205369</v>
      </c>
      <c r="MF7" s="92">
        <v>329046</v>
      </c>
      <c r="MG7" s="92">
        <v>212173</v>
      </c>
      <c r="MH7" s="93">
        <v>1361</v>
      </c>
      <c r="MI7" s="93">
        <v>1349</v>
      </c>
      <c r="MJ7" s="93">
        <v>1339</v>
      </c>
      <c r="MK7" s="93">
        <v>1322</v>
      </c>
      <c r="ML7" s="93">
        <v>1344</v>
      </c>
      <c r="MM7" s="93">
        <v>20</v>
      </c>
      <c r="MN7" s="93">
        <v>20</v>
      </c>
      <c r="MO7" s="93">
        <v>24890</v>
      </c>
      <c r="MP7" s="93">
        <v>25180</v>
      </c>
      <c r="MQ7" s="93">
        <v>24853</v>
      </c>
      <c r="MR7" s="93">
        <v>24823</v>
      </c>
      <c r="MS7" s="93">
        <v>25176</v>
      </c>
      <c r="MT7" s="93">
        <v>16894</v>
      </c>
      <c r="MU7" s="93">
        <v>19008</v>
      </c>
      <c r="MV7" s="93">
        <v>13465</v>
      </c>
      <c r="MW7" s="93">
        <v>13559</v>
      </c>
      <c r="MX7" s="93">
        <v>13445</v>
      </c>
      <c r="MY7" s="93">
        <v>13406</v>
      </c>
      <c r="MZ7" s="93">
        <v>13606</v>
      </c>
      <c r="NA7" s="93">
        <v>8802</v>
      </c>
      <c r="NB7" s="93">
        <v>39797</v>
      </c>
      <c r="NC7" s="92">
        <v>1394</v>
      </c>
      <c r="ND7" s="92">
        <v>25222</v>
      </c>
      <c r="NE7" s="92">
        <v>1237</v>
      </c>
      <c r="NF7" s="92">
        <v>53436</v>
      </c>
      <c r="NG7" s="92">
        <v>3191</v>
      </c>
      <c r="NH7" s="92">
        <v>25506</v>
      </c>
      <c r="NI7" s="92">
        <v>611</v>
      </c>
      <c r="NJ7" s="92">
        <v>55895</v>
      </c>
      <c r="NK7" s="92">
        <v>16039</v>
      </c>
      <c r="NL7" s="94">
        <v>13721</v>
      </c>
      <c r="NM7" s="94">
        <v>1376</v>
      </c>
      <c r="NN7" s="94">
        <v>1268</v>
      </c>
      <c r="NO7" s="94">
        <v>1978</v>
      </c>
      <c r="NP7" s="94">
        <v>1177</v>
      </c>
      <c r="NQ7" s="94">
        <v>276</v>
      </c>
      <c r="NR7" s="94">
        <v>13177</v>
      </c>
      <c r="NS7" s="94">
        <v>2269</v>
      </c>
      <c r="NT7" s="94">
        <v>2691</v>
      </c>
      <c r="NU7" s="94">
        <v>9896</v>
      </c>
      <c r="NV7" s="94">
        <v>12493</v>
      </c>
      <c r="NW7" s="94">
        <v>6250</v>
      </c>
      <c r="NX7" s="94">
        <v>15495</v>
      </c>
      <c r="NY7" s="94">
        <v>11921</v>
      </c>
      <c r="NZ7" s="94">
        <v>10883</v>
      </c>
      <c r="OA7" s="94">
        <v>21825</v>
      </c>
      <c r="OB7" s="94">
        <v>19312</v>
      </c>
      <c r="OC7" s="94">
        <v>19860</v>
      </c>
      <c r="OD7" s="94">
        <v>21201</v>
      </c>
      <c r="OE7" s="94">
        <v>21779</v>
      </c>
      <c r="OF7" s="94">
        <v>21926</v>
      </c>
      <c r="OG7" s="94">
        <v>20993</v>
      </c>
      <c r="OH7" s="94">
        <v>21559</v>
      </c>
      <c r="OI7" s="94">
        <v>21615</v>
      </c>
      <c r="OJ7" s="94">
        <v>21201</v>
      </c>
      <c r="OK7" s="94">
        <v>21561</v>
      </c>
      <c r="OL7" s="92">
        <v>21201</v>
      </c>
      <c r="OM7" s="92">
        <v>20482</v>
      </c>
      <c r="ON7" s="92">
        <v>21201</v>
      </c>
      <c r="OO7" s="92">
        <v>21201</v>
      </c>
      <c r="OP7" s="94">
        <v>65200</v>
      </c>
      <c r="OQ7" s="94">
        <v>63603</v>
      </c>
      <c r="OR7" s="94">
        <v>63434</v>
      </c>
      <c r="OS7" s="94">
        <v>64320</v>
      </c>
      <c r="OT7" s="94">
        <v>64673</v>
      </c>
      <c r="OU7" s="94">
        <v>64037</v>
      </c>
      <c r="OV7" s="94">
        <v>15314</v>
      </c>
      <c r="OW7" s="94">
        <v>15314</v>
      </c>
      <c r="OX7" s="94">
        <v>15314</v>
      </c>
      <c r="OY7" s="94">
        <v>15314</v>
      </c>
      <c r="OZ7" s="94">
        <v>15314</v>
      </c>
      <c r="PA7" s="94">
        <v>15314</v>
      </c>
      <c r="PB7" s="94">
        <v>15314</v>
      </c>
      <c r="PC7" s="94">
        <v>15314</v>
      </c>
      <c r="PD7" s="94">
        <v>15314</v>
      </c>
      <c r="PE7" s="94">
        <v>15314</v>
      </c>
      <c r="PF7" s="94">
        <v>15314</v>
      </c>
      <c r="PG7" s="94">
        <v>15314</v>
      </c>
      <c r="PH7" s="94">
        <v>15314</v>
      </c>
      <c r="PI7" s="94">
        <v>15314</v>
      </c>
      <c r="PJ7" s="94">
        <v>15314</v>
      </c>
      <c r="PK7" s="94">
        <v>15314</v>
      </c>
      <c r="PL7" s="94">
        <v>15314</v>
      </c>
      <c r="PM7" s="94">
        <v>15314</v>
      </c>
      <c r="PN7" s="94">
        <v>15314</v>
      </c>
      <c r="PO7" s="94">
        <v>15314</v>
      </c>
      <c r="PP7" s="94">
        <v>15314</v>
      </c>
      <c r="PQ7" s="94">
        <v>15314</v>
      </c>
      <c r="PR7" s="94">
        <v>15314</v>
      </c>
      <c r="PS7" s="94">
        <v>15314</v>
      </c>
      <c r="PT7" s="94">
        <v>15314</v>
      </c>
      <c r="PU7" s="94">
        <v>15314</v>
      </c>
      <c r="PV7" s="94">
        <v>15314</v>
      </c>
      <c r="PW7" s="94">
        <v>15314</v>
      </c>
      <c r="PX7" s="94">
        <v>15314</v>
      </c>
      <c r="PY7" s="94">
        <v>15314</v>
      </c>
      <c r="PZ7" s="94">
        <v>15314</v>
      </c>
      <c r="QA7" s="94">
        <v>15314</v>
      </c>
      <c r="QB7" s="94">
        <v>15314</v>
      </c>
      <c r="QC7" s="94">
        <v>15314</v>
      </c>
      <c r="QD7" s="94">
        <v>15314</v>
      </c>
    </row>
    <row r="8" spans="1:446" ht="13.5" customHeight="1">
      <c r="A8" s="59" t="s">
        <v>5</v>
      </c>
      <c r="B8" s="59"/>
      <c r="C8" s="60" t="s">
        <v>354</v>
      </c>
      <c r="D8" s="60" t="s">
        <v>354</v>
      </c>
      <c r="E8" s="60" t="s">
        <v>354</v>
      </c>
      <c r="F8" s="60" t="s">
        <v>354</v>
      </c>
      <c r="G8" s="60" t="s">
        <v>354</v>
      </c>
      <c r="H8" s="60" t="s">
        <v>354</v>
      </c>
      <c r="I8" s="60" t="s">
        <v>354</v>
      </c>
      <c r="J8" s="60" t="s">
        <v>354</v>
      </c>
      <c r="K8" s="60" t="s">
        <v>354</v>
      </c>
      <c r="L8" s="60" t="s">
        <v>354</v>
      </c>
      <c r="M8" s="60" t="s">
        <v>354</v>
      </c>
      <c r="N8" s="60" t="s">
        <v>354</v>
      </c>
      <c r="O8" s="60" t="s">
        <v>354</v>
      </c>
      <c r="P8" s="60" t="s">
        <v>354</v>
      </c>
      <c r="Q8" s="60" t="s">
        <v>354</v>
      </c>
      <c r="R8" s="60" t="s">
        <v>354</v>
      </c>
      <c r="S8" s="60" t="s">
        <v>354</v>
      </c>
      <c r="T8" s="60" t="s">
        <v>354</v>
      </c>
      <c r="U8" s="60" t="s">
        <v>354</v>
      </c>
      <c r="V8" s="60" t="s">
        <v>354</v>
      </c>
      <c r="W8" s="60" t="s">
        <v>354</v>
      </c>
      <c r="X8" s="60" t="s">
        <v>354</v>
      </c>
      <c r="Y8" s="60" t="s">
        <v>354</v>
      </c>
      <c r="Z8" s="60" t="s">
        <v>354</v>
      </c>
      <c r="AA8" s="60" t="s">
        <v>354</v>
      </c>
      <c r="AB8" s="60" t="s">
        <v>354</v>
      </c>
      <c r="AC8" s="60" t="s">
        <v>354</v>
      </c>
      <c r="AD8" s="60" t="s">
        <v>354</v>
      </c>
      <c r="AE8" s="60" t="s">
        <v>354</v>
      </c>
      <c r="AF8" s="60" t="s">
        <v>354</v>
      </c>
      <c r="AG8" s="60" t="s">
        <v>354</v>
      </c>
      <c r="AH8" s="60" t="s">
        <v>354</v>
      </c>
      <c r="AI8" s="60" t="s">
        <v>354</v>
      </c>
      <c r="AJ8" s="60" t="s">
        <v>354</v>
      </c>
      <c r="AK8" s="60" t="s">
        <v>354</v>
      </c>
      <c r="AL8" s="60" t="s">
        <v>354</v>
      </c>
      <c r="AM8" s="60" t="s">
        <v>354</v>
      </c>
      <c r="AN8" s="60" t="s">
        <v>354</v>
      </c>
      <c r="AO8" s="60" t="s">
        <v>354</v>
      </c>
      <c r="AP8" s="60" t="s">
        <v>354</v>
      </c>
      <c r="AQ8" s="60" t="s">
        <v>354</v>
      </c>
      <c r="AR8" s="60" t="s">
        <v>354</v>
      </c>
      <c r="AS8" s="60" t="s">
        <v>354</v>
      </c>
      <c r="AT8" s="60" t="s">
        <v>354</v>
      </c>
      <c r="AU8" s="60" t="s">
        <v>354</v>
      </c>
      <c r="AV8" s="60" t="s">
        <v>354</v>
      </c>
      <c r="AW8" s="60" t="s">
        <v>354</v>
      </c>
      <c r="AX8" s="60" t="s">
        <v>354</v>
      </c>
      <c r="AY8" s="60" t="s">
        <v>354</v>
      </c>
      <c r="AZ8" s="60" t="s">
        <v>354</v>
      </c>
      <c r="BA8" s="60" t="s">
        <v>354</v>
      </c>
      <c r="BB8" s="60" t="s">
        <v>354</v>
      </c>
      <c r="BC8" s="60" t="s">
        <v>354</v>
      </c>
      <c r="BD8" s="60" t="s">
        <v>354</v>
      </c>
      <c r="BE8" s="60" t="s">
        <v>354</v>
      </c>
      <c r="BF8" s="60" t="s">
        <v>354</v>
      </c>
      <c r="BG8" s="60" t="s">
        <v>354</v>
      </c>
      <c r="BH8" s="60" t="s">
        <v>354</v>
      </c>
      <c r="BI8" s="60" t="s">
        <v>354</v>
      </c>
      <c r="BJ8" s="60" t="s">
        <v>388</v>
      </c>
      <c r="BK8" s="60" t="s">
        <v>354</v>
      </c>
      <c r="BL8" s="60" t="s">
        <v>388</v>
      </c>
      <c r="BM8" s="60" t="s">
        <v>354</v>
      </c>
      <c r="BN8" s="60" t="s">
        <v>388</v>
      </c>
      <c r="BO8" s="60" t="s">
        <v>354</v>
      </c>
      <c r="BP8" s="60" t="s">
        <v>388</v>
      </c>
      <c r="BQ8" s="60" t="s">
        <v>354</v>
      </c>
      <c r="BR8" s="60" t="s">
        <v>388</v>
      </c>
      <c r="BS8" s="60" t="s">
        <v>354</v>
      </c>
      <c r="BT8" s="60" t="s">
        <v>388</v>
      </c>
      <c r="BU8" s="60" t="s">
        <v>354</v>
      </c>
      <c r="BV8" s="60" t="s">
        <v>388</v>
      </c>
      <c r="BW8" s="60" t="s">
        <v>354</v>
      </c>
      <c r="BX8" s="60" t="s">
        <v>388</v>
      </c>
      <c r="BY8" s="60" t="s">
        <v>354</v>
      </c>
      <c r="BZ8" s="60" t="s">
        <v>388</v>
      </c>
      <c r="CA8" s="60" t="s">
        <v>354</v>
      </c>
      <c r="CB8" s="60" t="s">
        <v>388</v>
      </c>
      <c r="CC8" s="60" t="s">
        <v>354</v>
      </c>
      <c r="CD8" s="60" t="s">
        <v>388</v>
      </c>
      <c r="CE8" s="60" t="s">
        <v>354</v>
      </c>
      <c r="CF8" s="60" t="s">
        <v>388</v>
      </c>
      <c r="CG8" s="60" t="s">
        <v>354</v>
      </c>
      <c r="CH8" s="60" t="s">
        <v>388</v>
      </c>
      <c r="CI8" s="60" t="s">
        <v>354</v>
      </c>
      <c r="CJ8" s="60" t="s">
        <v>388</v>
      </c>
      <c r="CK8" s="60" t="s">
        <v>354</v>
      </c>
      <c r="CL8" s="60" t="s">
        <v>388</v>
      </c>
      <c r="CM8" s="60" t="s">
        <v>354</v>
      </c>
      <c r="CN8" s="60" t="s">
        <v>388</v>
      </c>
      <c r="CO8" s="60" t="s">
        <v>354</v>
      </c>
      <c r="CP8" s="60" t="s">
        <v>388</v>
      </c>
      <c r="CQ8" s="60" t="s">
        <v>354</v>
      </c>
      <c r="CR8" s="60" t="s">
        <v>388</v>
      </c>
      <c r="CS8" s="60" t="s">
        <v>354</v>
      </c>
      <c r="CT8" s="60" t="s">
        <v>354</v>
      </c>
      <c r="CU8" s="60" t="s">
        <v>354</v>
      </c>
      <c r="CV8" s="80" t="s">
        <v>413</v>
      </c>
      <c r="CW8" s="80" t="s">
        <v>413</v>
      </c>
      <c r="CX8" s="60" t="s">
        <v>413</v>
      </c>
      <c r="CY8" s="60" t="s">
        <v>413</v>
      </c>
      <c r="CZ8" s="64" t="s">
        <v>413</v>
      </c>
      <c r="DA8" s="60" t="s">
        <v>354</v>
      </c>
      <c r="DB8" s="60" t="s">
        <v>354</v>
      </c>
      <c r="DC8" s="60" t="s">
        <v>354</v>
      </c>
      <c r="DD8" s="60" t="s">
        <v>354</v>
      </c>
      <c r="DE8" s="60" t="s">
        <v>354</v>
      </c>
      <c r="DF8" s="60" t="s">
        <v>354</v>
      </c>
      <c r="DG8" s="60" t="s">
        <v>354</v>
      </c>
      <c r="DH8" s="60" t="s">
        <v>354</v>
      </c>
      <c r="DI8" s="60" t="s">
        <v>354</v>
      </c>
      <c r="DJ8" s="60" t="s">
        <v>354</v>
      </c>
      <c r="DK8" s="60" t="s">
        <v>354</v>
      </c>
      <c r="DL8" s="60" t="s">
        <v>354</v>
      </c>
      <c r="DM8" s="60" t="s">
        <v>354</v>
      </c>
      <c r="DN8" s="60" t="s">
        <v>354</v>
      </c>
      <c r="DO8" s="60" t="s">
        <v>354</v>
      </c>
      <c r="DP8" s="60" t="s">
        <v>354</v>
      </c>
      <c r="DQ8" s="60" t="s">
        <v>354</v>
      </c>
      <c r="DR8" s="60" t="s">
        <v>354</v>
      </c>
      <c r="DS8" s="60" t="s">
        <v>354</v>
      </c>
      <c r="DT8" s="60" t="s">
        <v>354</v>
      </c>
      <c r="DU8" s="60" t="s">
        <v>354</v>
      </c>
      <c r="DV8" s="60" t="s">
        <v>354</v>
      </c>
      <c r="DW8" s="60" t="s">
        <v>354</v>
      </c>
      <c r="DX8" s="60" t="s">
        <v>354</v>
      </c>
      <c r="DY8" s="60" t="s">
        <v>354</v>
      </c>
      <c r="DZ8" s="60" t="s">
        <v>354</v>
      </c>
      <c r="EA8" s="60" t="s">
        <v>354</v>
      </c>
      <c r="EB8" s="60" t="s">
        <v>354</v>
      </c>
      <c r="EC8" s="60" t="s">
        <v>354</v>
      </c>
      <c r="ED8" s="60" t="s">
        <v>354</v>
      </c>
      <c r="EE8" s="60" t="s">
        <v>354</v>
      </c>
      <c r="EF8" s="60" t="s">
        <v>354</v>
      </c>
      <c r="EG8" s="60" t="s">
        <v>354</v>
      </c>
      <c r="EH8" s="60" t="s">
        <v>354</v>
      </c>
      <c r="EI8" s="60" t="s">
        <v>354</v>
      </c>
      <c r="EJ8" s="60" t="s">
        <v>354</v>
      </c>
      <c r="EK8" s="60" t="s">
        <v>354</v>
      </c>
      <c r="EL8" s="60" t="s">
        <v>354</v>
      </c>
      <c r="EM8" s="60" t="s">
        <v>354</v>
      </c>
      <c r="EN8" s="60" t="s">
        <v>354</v>
      </c>
      <c r="EO8" s="60" t="s">
        <v>354</v>
      </c>
      <c r="EP8" s="60" t="s">
        <v>354</v>
      </c>
      <c r="EQ8" s="60" t="s">
        <v>354</v>
      </c>
      <c r="ER8" s="60" t="s">
        <v>354</v>
      </c>
      <c r="ES8" s="60" t="s">
        <v>354</v>
      </c>
      <c r="ET8" s="60" t="s">
        <v>354</v>
      </c>
      <c r="EU8" s="60" t="s">
        <v>354</v>
      </c>
      <c r="EV8" s="60" t="s">
        <v>354</v>
      </c>
      <c r="EW8" s="60" t="s">
        <v>354</v>
      </c>
      <c r="EX8" s="60" t="s">
        <v>354</v>
      </c>
      <c r="EY8" s="60" t="s">
        <v>354</v>
      </c>
      <c r="EZ8" s="60" t="s">
        <v>354</v>
      </c>
      <c r="FA8" s="60" t="s">
        <v>354</v>
      </c>
      <c r="FB8" s="60" t="s">
        <v>354</v>
      </c>
      <c r="FC8" s="60" t="s">
        <v>354</v>
      </c>
      <c r="FD8" s="60" t="s">
        <v>354</v>
      </c>
      <c r="FE8" s="60" t="s">
        <v>354</v>
      </c>
      <c r="FF8" s="60" t="s">
        <v>354</v>
      </c>
      <c r="FG8" s="60" t="s">
        <v>354</v>
      </c>
      <c r="FH8" s="60" t="s">
        <v>354</v>
      </c>
      <c r="FI8" s="60" t="s">
        <v>354</v>
      </c>
      <c r="FJ8" s="60" t="s">
        <v>354</v>
      </c>
      <c r="FK8" s="60" t="s">
        <v>354</v>
      </c>
      <c r="FL8" s="60" t="s">
        <v>354</v>
      </c>
      <c r="FM8" s="60" t="s">
        <v>354</v>
      </c>
      <c r="FN8" s="60" t="s">
        <v>354</v>
      </c>
      <c r="FO8" s="60" t="s">
        <v>354</v>
      </c>
      <c r="FP8" s="60" t="s">
        <v>354</v>
      </c>
      <c r="FQ8" s="60" t="s">
        <v>354</v>
      </c>
      <c r="FR8" s="60" t="s">
        <v>354</v>
      </c>
      <c r="FS8" s="60" t="s">
        <v>354</v>
      </c>
      <c r="FT8" s="60" t="s">
        <v>354</v>
      </c>
      <c r="FU8" s="60" t="s">
        <v>354</v>
      </c>
      <c r="FV8" s="60" t="s">
        <v>354</v>
      </c>
      <c r="FW8" s="60" t="s">
        <v>354</v>
      </c>
      <c r="FX8" s="60" t="s">
        <v>354</v>
      </c>
      <c r="FY8" s="60" t="s">
        <v>354</v>
      </c>
      <c r="FZ8" s="60" t="s">
        <v>354</v>
      </c>
      <c r="GA8" s="60" t="s">
        <v>354</v>
      </c>
      <c r="GB8" s="60" t="s">
        <v>354</v>
      </c>
      <c r="GC8" s="60" t="s">
        <v>354</v>
      </c>
      <c r="GD8" s="60" t="s">
        <v>354</v>
      </c>
      <c r="GE8" s="60" t="s">
        <v>354</v>
      </c>
      <c r="GF8" s="60" t="s">
        <v>354</v>
      </c>
      <c r="GG8" s="60" t="s">
        <v>354</v>
      </c>
      <c r="GH8" s="60" t="s">
        <v>354</v>
      </c>
      <c r="GI8" s="60" t="s">
        <v>354</v>
      </c>
      <c r="GJ8" s="60" t="s">
        <v>354</v>
      </c>
      <c r="GK8" s="60" t="s">
        <v>354</v>
      </c>
      <c r="GL8" s="60" t="s">
        <v>354</v>
      </c>
      <c r="GM8" s="60" t="s">
        <v>354</v>
      </c>
      <c r="GN8" s="60" t="s">
        <v>354</v>
      </c>
      <c r="GO8" s="60" t="s">
        <v>354</v>
      </c>
      <c r="GP8" s="60" t="s">
        <v>354</v>
      </c>
      <c r="GQ8" s="60" t="s">
        <v>354</v>
      </c>
      <c r="GR8" s="60" t="s">
        <v>354</v>
      </c>
      <c r="GS8" s="60" t="s">
        <v>354</v>
      </c>
      <c r="GT8" s="60" t="s">
        <v>354</v>
      </c>
      <c r="GU8" s="60" t="s">
        <v>354</v>
      </c>
      <c r="GV8" s="60" t="s">
        <v>354</v>
      </c>
      <c r="GW8" s="60" t="s">
        <v>354</v>
      </c>
      <c r="GX8" s="58" t="s">
        <v>354</v>
      </c>
      <c r="GY8" s="58" t="s">
        <v>354</v>
      </c>
      <c r="GZ8" s="58" t="s">
        <v>354</v>
      </c>
      <c r="HA8" s="58" t="s">
        <v>354</v>
      </c>
      <c r="HB8" s="58" t="s">
        <v>354</v>
      </c>
      <c r="HC8" s="58" t="s">
        <v>354</v>
      </c>
      <c r="HD8" s="58" t="s">
        <v>354</v>
      </c>
      <c r="HE8" s="58" t="s">
        <v>354</v>
      </c>
      <c r="HF8" s="58" t="s">
        <v>354</v>
      </c>
      <c r="HG8" s="58" t="s">
        <v>354</v>
      </c>
      <c r="HH8" s="58" t="s">
        <v>354</v>
      </c>
      <c r="HI8" s="58" t="s">
        <v>354</v>
      </c>
      <c r="HJ8" s="58" t="s">
        <v>354</v>
      </c>
      <c r="HK8" s="58" t="s">
        <v>354</v>
      </c>
      <c r="HL8" s="58" t="s">
        <v>354</v>
      </c>
      <c r="HM8" s="58" t="s">
        <v>354</v>
      </c>
      <c r="HN8" s="58" t="s">
        <v>354</v>
      </c>
      <c r="HO8" s="58" t="s">
        <v>388</v>
      </c>
      <c r="HP8" s="58" t="s">
        <v>354</v>
      </c>
      <c r="HQ8" s="58" t="s">
        <v>388</v>
      </c>
      <c r="HR8" s="58" t="s">
        <v>354</v>
      </c>
      <c r="HS8" s="58" t="s">
        <v>388</v>
      </c>
      <c r="HT8" s="58" t="s">
        <v>354</v>
      </c>
      <c r="HU8" s="58" t="s">
        <v>388</v>
      </c>
      <c r="HV8" s="58" t="s">
        <v>354</v>
      </c>
      <c r="HW8" s="58" t="s">
        <v>388</v>
      </c>
      <c r="HX8" s="58" t="s">
        <v>354</v>
      </c>
      <c r="HY8" s="58" t="s">
        <v>388</v>
      </c>
      <c r="HZ8" s="58" t="s">
        <v>354</v>
      </c>
      <c r="IA8" s="58" t="s">
        <v>388</v>
      </c>
      <c r="IB8" s="58" t="s">
        <v>354</v>
      </c>
      <c r="IC8" s="58" t="s">
        <v>388</v>
      </c>
      <c r="ID8" s="58" t="s">
        <v>354</v>
      </c>
      <c r="IE8" s="58" t="s">
        <v>388</v>
      </c>
      <c r="IF8" s="58" t="s">
        <v>354</v>
      </c>
      <c r="IG8" s="58" t="s">
        <v>388</v>
      </c>
      <c r="IH8" s="52" t="s">
        <v>413</v>
      </c>
      <c r="II8" s="52" t="s">
        <v>413</v>
      </c>
      <c r="IJ8" s="52" t="s">
        <v>1084</v>
      </c>
      <c r="IK8" s="52" t="s">
        <v>1085</v>
      </c>
      <c r="IL8" s="52" t="s">
        <v>1085</v>
      </c>
      <c r="IM8" s="52" t="s">
        <v>1085</v>
      </c>
      <c r="IN8" s="52" t="s">
        <v>1085</v>
      </c>
      <c r="IO8" s="52" t="s">
        <v>1085</v>
      </c>
      <c r="IP8" s="52" t="s">
        <v>1085</v>
      </c>
      <c r="IQ8" s="52" t="s">
        <v>1085</v>
      </c>
      <c r="IR8" s="52" t="s">
        <v>1085</v>
      </c>
      <c r="IS8" s="52" t="s">
        <v>1085</v>
      </c>
      <c r="IT8" s="52" t="s">
        <v>1085</v>
      </c>
      <c r="IU8" s="52" t="s">
        <v>1085</v>
      </c>
      <c r="IV8" s="52" t="s">
        <v>354</v>
      </c>
      <c r="IW8" s="52" t="s">
        <v>354</v>
      </c>
      <c r="IX8" s="52" t="s">
        <v>354</v>
      </c>
      <c r="IY8" s="52" t="s">
        <v>354</v>
      </c>
      <c r="IZ8" s="52" t="s">
        <v>354</v>
      </c>
      <c r="JA8" s="52" t="s">
        <v>354</v>
      </c>
      <c r="JB8" s="52" t="s">
        <v>354</v>
      </c>
      <c r="JC8" s="52" t="s">
        <v>354</v>
      </c>
      <c r="JD8" s="52" t="s">
        <v>354</v>
      </c>
      <c r="JE8" s="52" t="s">
        <v>354</v>
      </c>
      <c r="JF8" s="52" t="s">
        <v>354</v>
      </c>
      <c r="JG8" s="52" t="s">
        <v>354</v>
      </c>
      <c r="JH8" s="52" t="s">
        <v>354</v>
      </c>
      <c r="JI8" s="52" t="s">
        <v>354</v>
      </c>
      <c r="JJ8" s="52" t="s">
        <v>354</v>
      </c>
      <c r="JK8" s="52" t="s">
        <v>354</v>
      </c>
      <c r="JL8" s="52" t="s">
        <v>354</v>
      </c>
      <c r="JM8" s="52" t="s">
        <v>354</v>
      </c>
      <c r="JN8" s="52" t="s">
        <v>354</v>
      </c>
      <c r="JO8" s="52" t="s">
        <v>354</v>
      </c>
      <c r="JP8" s="52" t="s">
        <v>354</v>
      </c>
      <c r="JQ8" s="52" t="s">
        <v>354</v>
      </c>
      <c r="JR8" s="52" t="s">
        <v>354</v>
      </c>
      <c r="JS8" s="52" t="s">
        <v>354</v>
      </c>
      <c r="JT8" s="52" t="s">
        <v>354</v>
      </c>
      <c r="JU8" s="52" t="s">
        <v>354</v>
      </c>
      <c r="JV8" s="52" t="s">
        <v>354</v>
      </c>
      <c r="JW8" s="52" t="s">
        <v>354</v>
      </c>
      <c r="JX8" s="52" t="s">
        <v>354</v>
      </c>
      <c r="JY8" s="52" t="s">
        <v>354</v>
      </c>
      <c r="JZ8" s="52" t="s">
        <v>354</v>
      </c>
      <c r="KA8" s="52" t="s">
        <v>354</v>
      </c>
      <c r="KB8" s="52" t="s">
        <v>354</v>
      </c>
      <c r="KC8" s="52" t="s">
        <v>354</v>
      </c>
      <c r="KD8" s="52" t="s">
        <v>354</v>
      </c>
      <c r="KE8" s="52" t="s">
        <v>354</v>
      </c>
      <c r="KF8" s="52" t="s">
        <v>354</v>
      </c>
      <c r="KG8" s="52" t="s">
        <v>354</v>
      </c>
      <c r="KH8" s="52" t="s">
        <v>354</v>
      </c>
      <c r="KI8" s="52" t="s">
        <v>354</v>
      </c>
      <c r="KJ8" s="52" t="s">
        <v>354</v>
      </c>
      <c r="KK8" s="52" t="s">
        <v>354</v>
      </c>
      <c r="KL8" s="52" t="s">
        <v>354</v>
      </c>
      <c r="KM8" s="52" t="s">
        <v>354</v>
      </c>
      <c r="KN8" s="52" t="s">
        <v>354</v>
      </c>
      <c r="KO8" s="52" t="s">
        <v>354</v>
      </c>
      <c r="KP8" s="52" t="s">
        <v>354</v>
      </c>
      <c r="KQ8" s="52" t="s">
        <v>354</v>
      </c>
      <c r="KR8" s="52" t="s">
        <v>354</v>
      </c>
      <c r="KS8" s="52" t="s">
        <v>354</v>
      </c>
      <c r="KT8" s="52" t="s">
        <v>354</v>
      </c>
      <c r="KU8" s="52" t="s">
        <v>354</v>
      </c>
      <c r="KV8" s="52" t="s">
        <v>354</v>
      </c>
      <c r="KW8" s="52" t="s">
        <v>354</v>
      </c>
      <c r="KX8" s="52" t="s">
        <v>354</v>
      </c>
      <c r="KY8" s="52" t="s">
        <v>354</v>
      </c>
      <c r="KZ8" s="52" t="s">
        <v>354</v>
      </c>
      <c r="LA8" s="52" t="s">
        <v>354</v>
      </c>
      <c r="LB8" s="52" t="s">
        <v>354</v>
      </c>
      <c r="LC8" s="52" t="s">
        <v>354</v>
      </c>
      <c r="LD8" s="52" t="s">
        <v>354</v>
      </c>
      <c r="LE8" s="52" t="s">
        <v>354</v>
      </c>
      <c r="LF8" s="52" t="s">
        <v>354</v>
      </c>
      <c r="LG8" s="52" t="s">
        <v>354</v>
      </c>
      <c r="LH8" s="52" t="s">
        <v>354</v>
      </c>
      <c r="LI8" s="52" t="s">
        <v>354</v>
      </c>
      <c r="LJ8" s="52" t="s">
        <v>354</v>
      </c>
      <c r="LK8" s="52" t="s">
        <v>354</v>
      </c>
      <c r="LL8" s="52" t="s">
        <v>354</v>
      </c>
      <c r="LM8" s="52" t="s">
        <v>354</v>
      </c>
      <c r="LN8" s="52" t="s">
        <v>354</v>
      </c>
      <c r="LO8" s="52" t="s">
        <v>354</v>
      </c>
      <c r="LP8" s="52" t="s">
        <v>354</v>
      </c>
      <c r="LQ8" s="52" t="s">
        <v>354</v>
      </c>
      <c r="LR8" s="52" t="s">
        <v>354</v>
      </c>
      <c r="LS8" s="52" t="s">
        <v>354</v>
      </c>
      <c r="LT8" s="52" t="s">
        <v>354</v>
      </c>
      <c r="LU8" s="52" t="s">
        <v>354</v>
      </c>
      <c r="LV8" s="52" t="s">
        <v>354</v>
      </c>
      <c r="LW8" s="52" t="s">
        <v>354</v>
      </c>
      <c r="LX8" s="52" t="s">
        <v>354</v>
      </c>
      <c r="LY8" s="52" t="s">
        <v>354</v>
      </c>
      <c r="LZ8" s="52" t="s">
        <v>354</v>
      </c>
      <c r="MA8" s="52" t="s">
        <v>354</v>
      </c>
      <c r="MB8" s="52" t="s">
        <v>354</v>
      </c>
      <c r="MC8" s="52" t="s">
        <v>354</v>
      </c>
      <c r="MD8" s="52" t="s">
        <v>354</v>
      </c>
      <c r="ME8" s="52" t="s">
        <v>354</v>
      </c>
      <c r="MF8" s="52" t="s">
        <v>354</v>
      </c>
      <c r="MG8" s="52" t="s">
        <v>354</v>
      </c>
      <c r="MH8" s="100" t="s">
        <v>354</v>
      </c>
      <c r="MI8" s="100" t="s">
        <v>354</v>
      </c>
      <c r="MJ8" s="100" t="s">
        <v>354</v>
      </c>
      <c r="MK8" s="100" t="s">
        <v>354</v>
      </c>
      <c r="ML8" s="100" t="s">
        <v>354</v>
      </c>
      <c r="MM8" s="100" t="s">
        <v>388</v>
      </c>
      <c r="MN8" s="100" t="s">
        <v>388</v>
      </c>
      <c r="MO8" s="100" t="s">
        <v>354</v>
      </c>
      <c r="MP8" s="100" t="s">
        <v>354</v>
      </c>
      <c r="MQ8" s="100" t="s">
        <v>354</v>
      </c>
      <c r="MR8" s="100" t="s">
        <v>354</v>
      </c>
      <c r="MS8" s="100" t="s">
        <v>354</v>
      </c>
      <c r="MT8" s="100" t="s">
        <v>388</v>
      </c>
      <c r="MU8" s="100" t="s">
        <v>388</v>
      </c>
      <c r="MV8" s="100" t="s">
        <v>354</v>
      </c>
      <c r="MW8" s="100" t="s">
        <v>354</v>
      </c>
      <c r="MX8" s="100" t="s">
        <v>354</v>
      </c>
      <c r="MY8" s="100" t="s">
        <v>354</v>
      </c>
      <c r="MZ8" s="100" t="s">
        <v>354</v>
      </c>
      <c r="NA8" s="100" t="s">
        <v>388</v>
      </c>
      <c r="NB8" s="100" t="s">
        <v>388</v>
      </c>
      <c r="NC8" s="52" t="s">
        <v>354</v>
      </c>
      <c r="ND8" s="52" t="s">
        <v>354</v>
      </c>
      <c r="NE8" s="52" t="s">
        <v>354</v>
      </c>
      <c r="NF8" s="52" t="s">
        <v>354</v>
      </c>
      <c r="NG8" s="52" t="s">
        <v>354</v>
      </c>
      <c r="NH8" s="52" t="s">
        <v>354</v>
      </c>
      <c r="NI8" s="52" t="s">
        <v>388</v>
      </c>
      <c r="NJ8" s="52" t="s">
        <v>388</v>
      </c>
      <c r="NK8" s="52" t="s">
        <v>388</v>
      </c>
      <c r="NL8" s="52" t="s">
        <v>354</v>
      </c>
      <c r="NM8" s="52" t="s">
        <v>354</v>
      </c>
      <c r="NN8" s="52" t="s">
        <v>354</v>
      </c>
      <c r="NO8" s="52" t="s">
        <v>354</v>
      </c>
      <c r="NP8" s="52" t="s">
        <v>354</v>
      </c>
      <c r="NQ8" s="52" t="s">
        <v>354</v>
      </c>
      <c r="NR8" s="52" t="s">
        <v>354</v>
      </c>
      <c r="NS8" s="52" t="s">
        <v>354</v>
      </c>
      <c r="NT8" s="52" t="s">
        <v>354</v>
      </c>
      <c r="NU8" s="52" t="s">
        <v>354</v>
      </c>
      <c r="NV8" s="52" t="s">
        <v>354</v>
      </c>
      <c r="NW8" s="52" t="s">
        <v>354</v>
      </c>
      <c r="NX8" s="52" t="s">
        <v>354</v>
      </c>
      <c r="NY8" s="52" t="s">
        <v>354</v>
      </c>
      <c r="NZ8" s="52" t="s">
        <v>354</v>
      </c>
      <c r="OA8" s="52" t="s">
        <v>354</v>
      </c>
      <c r="OB8" s="52" t="s">
        <v>354</v>
      </c>
      <c r="OC8" s="52" t="s">
        <v>354</v>
      </c>
      <c r="OD8" s="52" t="s">
        <v>354</v>
      </c>
      <c r="OE8" s="52" t="s">
        <v>354</v>
      </c>
      <c r="OF8" s="52" t="s">
        <v>354</v>
      </c>
      <c r="OG8" s="52" t="s">
        <v>354</v>
      </c>
      <c r="OH8" s="52" t="s">
        <v>354</v>
      </c>
      <c r="OI8" s="52" t="s">
        <v>354</v>
      </c>
      <c r="OJ8" s="52" t="s">
        <v>354</v>
      </c>
      <c r="OK8" s="52" t="s">
        <v>354</v>
      </c>
      <c r="OL8" s="52" t="s">
        <v>354</v>
      </c>
      <c r="OM8" s="52" t="s">
        <v>354</v>
      </c>
      <c r="ON8" s="52" t="s">
        <v>354</v>
      </c>
      <c r="OO8" s="52" t="s">
        <v>354</v>
      </c>
      <c r="OP8" s="52" t="s">
        <v>354</v>
      </c>
      <c r="OQ8" s="52" t="s">
        <v>354</v>
      </c>
      <c r="OR8" s="52" t="s">
        <v>354</v>
      </c>
      <c r="OS8" s="52" t="s">
        <v>354</v>
      </c>
      <c r="OT8" s="52" t="s">
        <v>354</v>
      </c>
      <c r="OU8" s="52" t="s">
        <v>354</v>
      </c>
      <c r="OV8" s="52" t="s">
        <v>354</v>
      </c>
      <c r="OW8" s="52" t="s">
        <v>354</v>
      </c>
      <c r="OX8" s="52" t="s">
        <v>354</v>
      </c>
      <c r="OY8" s="52" t="s">
        <v>354</v>
      </c>
      <c r="OZ8" s="52" t="s">
        <v>354</v>
      </c>
      <c r="PA8" s="52" t="s">
        <v>354</v>
      </c>
      <c r="PB8" s="52" t="s">
        <v>354</v>
      </c>
      <c r="PC8" s="52" t="s">
        <v>354</v>
      </c>
      <c r="PD8" s="52" t="s">
        <v>354</v>
      </c>
      <c r="PE8" s="52" t="s">
        <v>354</v>
      </c>
      <c r="PF8" s="52" t="s">
        <v>354</v>
      </c>
      <c r="PG8" s="52" t="s">
        <v>354</v>
      </c>
      <c r="PH8" s="52" t="s">
        <v>354</v>
      </c>
      <c r="PI8" s="52" t="s">
        <v>354</v>
      </c>
      <c r="PJ8" s="52" t="s">
        <v>354</v>
      </c>
      <c r="PK8" s="52" t="s">
        <v>354</v>
      </c>
      <c r="PL8" s="52" t="s">
        <v>354</v>
      </c>
      <c r="PM8" s="52" t="s">
        <v>354</v>
      </c>
      <c r="PN8" s="52" t="s">
        <v>354</v>
      </c>
      <c r="PO8" s="52" t="s">
        <v>354</v>
      </c>
      <c r="PP8" s="52" t="s">
        <v>354</v>
      </c>
      <c r="PQ8" s="52" t="s">
        <v>354</v>
      </c>
      <c r="PR8" s="52" t="s">
        <v>354</v>
      </c>
      <c r="PS8" s="52" t="s">
        <v>354</v>
      </c>
      <c r="PT8" s="52" t="s">
        <v>354</v>
      </c>
      <c r="PU8" s="52" t="s">
        <v>354</v>
      </c>
      <c r="PV8" s="52" t="s">
        <v>354</v>
      </c>
      <c r="PW8" s="52" t="s">
        <v>354</v>
      </c>
      <c r="PX8" s="52" t="s">
        <v>354</v>
      </c>
      <c r="PY8" s="52" t="s">
        <v>354</v>
      </c>
      <c r="PZ8" s="52" t="s">
        <v>354</v>
      </c>
      <c r="QA8" s="52" t="s">
        <v>354</v>
      </c>
      <c r="QB8" s="52" t="s">
        <v>354</v>
      </c>
      <c r="QC8" s="52" t="s">
        <v>354</v>
      </c>
      <c r="QD8" s="52" t="s">
        <v>354</v>
      </c>
    </row>
    <row r="9" spans="1:446" ht="13.5" customHeight="1">
      <c r="A9" s="2" t="s">
        <v>6</v>
      </c>
      <c r="B9" s="2" t="s">
        <v>331</v>
      </c>
      <c r="C9" s="7">
        <v>65200</v>
      </c>
      <c r="D9" s="7">
        <v>63603</v>
      </c>
      <c r="E9" s="7">
        <v>63434</v>
      </c>
      <c r="F9" s="7">
        <v>64320</v>
      </c>
      <c r="G9" s="7">
        <v>64673</v>
      </c>
      <c r="H9" s="7">
        <v>64037</v>
      </c>
      <c r="I9" s="7">
        <v>15314</v>
      </c>
      <c r="J9" s="7">
        <v>15314</v>
      </c>
      <c r="K9" s="7">
        <v>15314</v>
      </c>
      <c r="L9" s="7">
        <v>15314</v>
      </c>
      <c r="M9" s="7">
        <v>15314</v>
      </c>
      <c r="N9" s="7">
        <v>15314</v>
      </c>
      <c r="O9" s="7">
        <v>15314</v>
      </c>
      <c r="P9" s="7">
        <v>15314</v>
      </c>
      <c r="Q9" s="7">
        <v>15314</v>
      </c>
      <c r="R9" s="7">
        <v>15314</v>
      </c>
      <c r="S9" s="7">
        <v>15314</v>
      </c>
      <c r="T9" s="7">
        <v>15314</v>
      </c>
      <c r="U9" s="7">
        <v>15314</v>
      </c>
      <c r="V9" s="7">
        <v>15314</v>
      </c>
      <c r="W9" s="7">
        <v>15314</v>
      </c>
      <c r="X9" s="7">
        <v>15314</v>
      </c>
      <c r="Y9" s="7">
        <v>15314</v>
      </c>
      <c r="Z9" s="7">
        <v>15314</v>
      </c>
      <c r="AA9" s="7">
        <v>15314</v>
      </c>
      <c r="AB9" s="7">
        <v>15314</v>
      </c>
      <c r="AC9" s="7">
        <v>15314</v>
      </c>
      <c r="AD9" s="7">
        <v>15314</v>
      </c>
      <c r="AE9" s="7">
        <v>15314</v>
      </c>
      <c r="AF9" s="7">
        <v>15314</v>
      </c>
      <c r="AG9" s="7">
        <v>15314</v>
      </c>
      <c r="AH9" s="7">
        <v>15314</v>
      </c>
      <c r="AI9" s="7">
        <v>15314</v>
      </c>
      <c r="AJ9" s="7">
        <v>15314</v>
      </c>
      <c r="AK9" s="7">
        <v>15314</v>
      </c>
      <c r="AL9" s="7">
        <v>15314</v>
      </c>
      <c r="AM9" s="7">
        <v>15314</v>
      </c>
      <c r="AN9" s="7">
        <v>15314</v>
      </c>
      <c r="AO9" s="7">
        <v>15314</v>
      </c>
      <c r="AP9" s="7">
        <v>15314</v>
      </c>
      <c r="AQ9" s="7">
        <v>15314</v>
      </c>
      <c r="AR9" s="7">
        <v>15314</v>
      </c>
      <c r="AS9" s="7">
        <v>15314</v>
      </c>
      <c r="AT9" s="7">
        <v>15314</v>
      </c>
      <c r="AU9" s="7">
        <v>15314</v>
      </c>
      <c r="AV9" s="7">
        <v>15314</v>
      </c>
      <c r="AW9" s="7">
        <v>15314</v>
      </c>
      <c r="AX9" s="7">
        <v>15314</v>
      </c>
      <c r="AY9" s="7">
        <v>15314</v>
      </c>
      <c r="AZ9" s="7">
        <v>15314</v>
      </c>
      <c r="BA9" s="7">
        <v>15314</v>
      </c>
      <c r="BB9" s="7">
        <v>15314</v>
      </c>
      <c r="BC9" s="7">
        <v>15314</v>
      </c>
      <c r="BD9" s="7">
        <v>15314</v>
      </c>
      <c r="BE9" s="7">
        <v>754</v>
      </c>
      <c r="BF9" s="7">
        <v>65738</v>
      </c>
      <c r="BG9" s="7">
        <v>123331</v>
      </c>
      <c r="BH9" s="7">
        <v>63945</v>
      </c>
      <c r="BI9" s="7">
        <v>236</v>
      </c>
      <c r="BJ9" s="7">
        <v>4539</v>
      </c>
      <c r="BK9" s="7">
        <v>333</v>
      </c>
      <c r="BL9" s="7">
        <v>3654</v>
      </c>
      <c r="BM9" s="7">
        <v>174</v>
      </c>
      <c r="BN9" s="11">
        <v>4174</v>
      </c>
      <c r="BO9" s="11">
        <v>164</v>
      </c>
      <c r="BP9" s="11">
        <v>1237</v>
      </c>
      <c r="BQ9" s="11">
        <v>283</v>
      </c>
      <c r="BR9" s="11">
        <v>1087</v>
      </c>
      <c r="BS9" s="11">
        <v>396</v>
      </c>
      <c r="BT9" s="11">
        <v>1695</v>
      </c>
      <c r="BU9" s="11">
        <v>201</v>
      </c>
      <c r="BV9" s="11">
        <v>563</v>
      </c>
      <c r="BW9" s="11">
        <v>167</v>
      </c>
      <c r="BX9" s="11">
        <v>965</v>
      </c>
      <c r="BY9" s="11">
        <v>110</v>
      </c>
      <c r="BZ9" s="11">
        <v>849</v>
      </c>
      <c r="CA9" s="11">
        <v>969</v>
      </c>
      <c r="CB9" s="7">
        <v>5289</v>
      </c>
      <c r="CC9" s="7">
        <v>1699</v>
      </c>
      <c r="CD9" s="7">
        <v>7904</v>
      </c>
      <c r="CE9" s="7">
        <v>2290</v>
      </c>
      <c r="CF9" s="7">
        <v>8012</v>
      </c>
      <c r="CG9" s="7">
        <v>969</v>
      </c>
      <c r="CH9" s="7">
        <v>5289</v>
      </c>
      <c r="CI9" s="7">
        <v>1699</v>
      </c>
      <c r="CJ9" s="7">
        <v>7904</v>
      </c>
      <c r="CK9" s="7">
        <v>2290</v>
      </c>
      <c r="CL9" s="7">
        <v>8012</v>
      </c>
      <c r="CM9" s="7">
        <v>680</v>
      </c>
      <c r="CN9" s="7">
        <v>13920</v>
      </c>
      <c r="CO9" s="7">
        <v>962</v>
      </c>
      <c r="CP9" s="7">
        <v>16974</v>
      </c>
      <c r="CQ9" s="7">
        <v>1002</v>
      </c>
      <c r="CR9" s="7">
        <v>23208</v>
      </c>
      <c r="CS9" s="7">
        <v>826</v>
      </c>
      <c r="CT9" s="7">
        <v>81469</v>
      </c>
      <c r="CU9" s="7">
        <v>183191</v>
      </c>
      <c r="CV9" s="79">
        <v>2234.4785000000002</v>
      </c>
      <c r="CW9" s="79">
        <v>84.59</v>
      </c>
      <c r="CX9" s="8">
        <v>38179</v>
      </c>
      <c r="CY9" s="8">
        <v>100756.37463881465</v>
      </c>
      <c r="CZ9" s="68">
        <v>1902</v>
      </c>
      <c r="DA9" s="9">
        <v>7312</v>
      </c>
      <c r="DB9" s="9">
        <v>7640</v>
      </c>
      <c r="DC9" s="9">
        <v>7956</v>
      </c>
      <c r="DD9" s="9">
        <v>8211</v>
      </c>
      <c r="DE9" s="9">
        <v>8498</v>
      </c>
      <c r="DF9" s="9">
        <v>8728</v>
      </c>
      <c r="DG9" s="9">
        <v>9005</v>
      </c>
      <c r="DH9" s="9">
        <v>9253</v>
      </c>
      <c r="DI9" s="9">
        <v>9368</v>
      </c>
      <c r="DJ9" s="9">
        <v>9482</v>
      </c>
      <c r="DK9" s="9">
        <v>9640</v>
      </c>
      <c r="DL9" s="9">
        <v>9818</v>
      </c>
      <c r="DM9" s="9">
        <v>9966</v>
      </c>
      <c r="DN9" s="9">
        <v>10031</v>
      </c>
      <c r="DO9" s="9">
        <v>10110</v>
      </c>
      <c r="DP9" s="9">
        <v>10194</v>
      </c>
      <c r="DQ9" s="9">
        <v>10271</v>
      </c>
      <c r="DR9" s="9">
        <v>10348</v>
      </c>
      <c r="DS9" s="9">
        <v>10416</v>
      </c>
      <c r="DT9" s="9">
        <v>10486</v>
      </c>
      <c r="DU9" s="9">
        <v>10554</v>
      </c>
      <c r="DV9" s="9">
        <v>10619</v>
      </c>
      <c r="DW9" s="9">
        <v>278</v>
      </c>
      <c r="DX9" s="9">
        <v>499</v>
      </c>
      <c r="DY9" s="9">
        <v>802</v>
      </c>
      <c r="DZ9" s="9">
        <v>1064</v>
      </c>
      <c r="EA9" s="9">
        <v>1295</v>
      </c>
      <c r="EB9" s="9">
        <v>3782</v>
      </c>
      <c r="EC9" s="9">
        <v>4133</v>
      </c>
      <c r="ED9" s="9">
        <v>2033</v>
      </c>
      <c r="EE9" s="9">
        <v>2247</v>
      </c>
      <c r="EF9" s="9">
        <v>2420</v>
      </c>
      <c r="EG9" s="9">
        <v>2656</v>
      </c>
      <c r="EH9" s="9">
        <v>2932</v>
      </c>
      <c r="EI9" s="9">
        <v>3996</v>
      </c>
      <c r="EJ9" s="9">
        <v>4223</v>
      </c>
      <c r="EK9" s="9">
        <v>4786</v>
      </c>
      <c r="EL9" s="9">
        <v>6114</v>
      </c>
      <c r="EM9" s="9">
        <v>6507</v>
      </c>
      <c r="EN9" s="9">
        <v>6818</v>
      </c>
      <c r="EO9" s="9">
        <v>7165</v>
      </c>
      <c r="EP9" s="9">
        <v>7467</v>
      </c>
      <c r="EQ9" s="9">
        <v>7790</v>
      </c>
      <c r="ER9" s="9">
        <v>8107</v>
      </c>
      <c r="ES9" s="9">
        <v>4</v>
      </c>
      <c r="ET9" s="9">
        <v>4</v>
      </c>
      <c r="EU9" s="9">
        <v>4</v>
      </c>
      <c r="EV9" s="9">
        <v>4</v>
      </c>
      <c r="EW9" s="9">
        <v>4</v>
      </c>
      <c r="EX9" s="9">
        <v>4</v>
      </c>
      <c r="EY9" s="9">
        <v>4</v>
      </c>
      <c r="EZ9" s="9">
        <v>4</v>
      </c>
      <c r="FA9" s="9">
        <v>4</v>
      </c>
      <c r="FB9" s="9">
        <v>4</v>
      </c>
      <c r="FC9" s="9">
        <v>4</v>
      </c>
      <c r="FD9" s="9">
        <v>4</v>
      </c>
      <c r="FE9" s="9">
        <v>12</v>
      </c>
      <c r="FF9" s="9">
        <v>24</v>
      </c>
      <c r="FG9" s="9">
        <v>45</v>
      </c>
      <c r="FH9" s="9">
        <v>67</v>
      </c>
      <c r="FI9" s="9">
        <v>82</v>
      </c>
      <c r="FJ9" s="9">
        <v>101</v>
      </c>
      <c r="FK9" s="9">
        <v>119</v>
      </c>
      <c r="FL9" s="9">
        <v>134</v>
      </c>
      <c r="FM9" s="9">
        <v>157</v>
      </c>
      <c r="FN9" s="9">
        <v>173</v>
      </c>
      <c r="FO9" s="9">
        <v>339</v>
      </c>
      <c r="FP9" s="9">
        <v>748</v>
      </c>
      <c r="FQ9" s="9">
        <v>16558</v>
      </c>
      <c r="FR9" s="9">
        <v>14133</v>
      </c>
      <c r="FS9" s="9">
        <v>5282</v>
      </c>
      <c r="FT9" s="9">
        <v>12496</v>
      </c>
      <c r="FU9" s="9">
        <v>113257</v>
      </c>
      <c r="FV9" s="9">
        <v>78301</v>
      </c>
      <c r="FW9" s="9">
        <v>129343</v>
      </c>
      <c r="FX9" s="9">
        <v>1281</v>
      </c>
      <c r="FY9" s="9">
        <v>71146</v>
      </c>
      <c r="FZ9" s="9">
        <v>93470</v>
      </c>
      <c r="GA9" s="9">
        <v>36419</v>
      </c>
      <c r="GB9" s="9">
        <v>10248</v>
      </c>
      <c r="GC9" s="9">
        <v>8732</v>
      </c>
      <c r="GD9" s="9">
        <v>145307</v>
      </c>
      <c r="GE9" s="9">
        <v>6861</v>
      </c>
      <c r="GF9" s="9">
        <v>109497</v>
      </c>
      <c r="GG9" s="9">
        <v>31600</v>
      </c>
      <c r="GH9" s="9">
        <v>45742</v>
      </c>
      <c r="GI9" s="9">
        <v>44831</v>
      </c>
      <c r="GJ9" s="9">
        <v>2518</v>
      </c>
      <c r="GK9" s="9">
        <v>28003</v>
      </c>
      <c r="GL9" s="9">
        <v>167362</v>
      </c>
      <c r="GM9" s="9">
        <v>50248</v>
      </c>
      <c r="GN9" s="9">
        <v>3704</v>
      </c>
      <c r="GO9" s="9">
        <v>65252</v>
      </c>
      <c r="GP9" s="9">
        <v>32338</v>
      </c>
      <c r="GQ9" s="9">
        <v>1025</v>
      </c>
      <c r="GR9" s="9">
        <v>4874</v>
      </c>
      <c r="GS9" s="9">
        <v>4889</v>
      </c>
      <c r="GT9" s="9">
        <v>29267</v>
      </c>
      <c r="GU9" s="9">
        <v>26044</v>
      </c>
      <c r="GV9" s="9">
        <v>7364</v>
      </c>
      <c r="GW9" s="9">
        <v>6978</v>
      </c>
      <c r="GX9" s="9">
        <v>17152</v>
      </c>
      <c r="GY9" s="9">
        <v>348</v>
      </c>
      <c r="GZ9" s="9">
        <v>1410</v>
      </c>
      <c r="HA9" s="9">
        <v>2595</v>
      </c>
      <c r="HB9" s="9">
        <v>2869</v>
      </c>
      <c r="HC9" s="9">
        <v>4898</v>
      </c>
      <c r="HD9" s="9">
        <v>7932</v>
      </c>
      <c r="HE9" s="9">
        <v>2138</v>
      </c>
      <c r="HF9" s="9">
        <v>5601</v>
      </c>
      <c r="HG9" s="9">
        <v>5002</v>
      </c>
      <c r="HH9" s="9">
        <v>5400</v>
      </c>
      <c r="HI9" s="9">
        <v>6575</v>
      </c>
      <c r="HJ9" s="9">
        <v>12861</v>
      </c>
      <c r="HK9" s="9">
        <v>1997</v>
      </c>
      <c r="HL9" s="9">
        <v>16723</v>
      </c>
      <c r="HM9" s="9">
        <v>637</v>
      </c>
      <c r="HN9" s="9">
        <f>HN7</f>
        <v>2004</v>
      </c>
      <c r="HO9" s="9">
        <f>HO7</f>
        <v>6429</v>
      </c>
      <c r="HP9" s="9">
        <v>807</v>
      </c>
      <c r="HQ9" s="9">
        <v>26351</v>
      </c>
      <c r="HR9" s="9">
        <v>970</v>
      </c>
      <c r="HS9" s="9">
        <v>33532</v>
      </c>
      <c r="HT9" s="9">
        <v>977</v>
      </c>
      <c r="HU9" s="9">
        <v>33772</v>
      </c>
      <c r="HV9" s="9">
        <v>1045</v>
      </c>
      <c r="HW9" s="9">
        <v>21281</v>
      </c>
      <c r="HX9" s="9">
        <v>1819</v>
      </c>
      <c r="HY9" s="9">
        <v>22267</v>
      </c>
      <c r="HZ9" s="9">
        <v>2346</v>
      </c>
      <c r="IA9" s="9">
        <v>23484</v>
      </c>
      <c r="IB9" s="9">
        <v>1052</v>
      </c>
      <c r="IC9" s="9">
        <v>11412</v>
      </c>
      <c r="ID9" s="9">
        <v>710</v>
      </c>
      <c r="IE9" s="9">
        <v>17707</v>
      </c>
      <c r="IF9" s="9">
        <v>2503</v>
      </c>
      <c r="IG9" s="9">
        <v>14430</v>
      </c>
      <c r="IH9" s="92">
        <v>2234.4785000000002</v>
      </c>
      <c r="II9" s="92">
        <v>84.59</v>
      </c>
      <c r="IJ9" s="92">
        <v>42590</v>
      </c>
      <c r="IK9" s="92">
        <v>5359.63</v>
      </c>
      <c r="IL9" s="92">
        <v>5395.5</v>
      </c>
      <c r="IM9" s="92">
        <v>56004</v>
      </c>
      <c r="IN9" s="92">
        <v>11762</v>
      </c>
      <c r="IO9" s="92">
        <v>12079</v>
      </c>
      <c r="IP9" s="92">
        <v>62655</v>
      </c>
      <c r="IQ9" s="92">
        <v>13632</v>
      </c>
      <c r="IR9" s="92">
        <v>31319</v>
      </c>
      <c r="IS9" s="92">
        <v>54284</v>
      </c>
      <c r="IT9" s="92">
        <v>11752</v>
      </c>
      <c r="IU9" s="92">
        <v>28434</v>
      </c>
      <c r="IV9" s="92">
        <v>2883</v>
      </c>
      <c r="IW9" s="92">
        <v>104</v>
      </c>
      <c r="IX9" s="92">
        <v>5926</v>
      </c>
      <c r="IY9" s="92">
        <v>277</v>
      </c>
      <c r="IZ9" s="92">
        <v>20</v>
      </c>
      <c r="JA9" s="92">
        <v>2121</v>
      </c>
      <c r="JB9" s="92">
        <v>1129</v>
      </c>
      <c r="JC9" s="92">
        <v>16620.599999999999</v>
      </c>
      <c r="JD9" s="92">
        <v>280.8</v>
      </c>
      <c r="JE9" s="92">
        <v>326</v>
      </c>
      <c r="JF9" s="92">
        <v>14204</v>
      </c>
      <c r="JG9" s="92">
        <v>53</v>
      </c>
      <c r="JH9" s="92">
        <v>1123</v>
      </c>
      <c r="JI9" s="92">
        <v>3663</v>
      </c>
      <c r="JJ9" s="92">
        <v>1116</v>
      </c>
      <c r="JK9" s="92">
        <v>90</v>
      </c>
      <c r="JL9" s="92">
        <v>1643</v>
      </c>
      <c r="JM9" s="92">
        <v>59</v>
      </c>
      <c r="JN9" s="92">
        <v>1386</v>
      </c>
      <c r="JO9" s="92">
        <v>64</v>
      </c>
      <c r="JP9" s="92">
        <v>1000</v>
      </c>
      <c r="JQ9" s="92">
        <v>73</v>
      </c>
      <c r="JR9" s="92">
        <v>1041</v>
      </c>
      <c r="JS9" s="92">
        <v>97</v>
      </c>
      <c r="JT9" s="92">
        <v>1163</v>
      </c>
      <c r="JU9" s="92">
        <v>6348</v>
      </c>
      <c r="JV9" s="92">
        <v>2863</v>
      </c>
      <c r="JW9" s="92">
        <v>886</v>
      </c>
      <c r="JX9" s="92">
        <v>6749</v>
      </c>
      <c r="JY9" s="92">
        <v>2947</v>
      </c>
      <c r="JZ9" s="92">
        <v>31797</v>
      </c>
      <c r="KA9" s="92">
        <v>13030</v>
      </c>
      <c r="KB9" s="92">
        <v>1866</v>
      </c>
      <c r="KC9" s="92">
        <v>7234</v>
      </c>
      <c r="KD9" s="92">
        <v>9629</v>
      </c>
      <c r="KE9" s="92">
        <v>19181</v>
      </c>
      <c r="KF9" s="92">
        <v>1218</v>
      </c>
      <c r="KG9" s="92">
        <v>7934</v>
      </c>
      <c r="KH9" s="92">
        <v>4690</v>
      </c>
      <c r="KI9" s="92">
        <v>16026</v>
      </c>
      <c r="KJ9" s="92">
        <v>1316</v>
      </c>
      <c r="KK9" s="92">
        <v>7034</v>
      </c>
      <c r="KL9" s="92">
        <v>7964</v>
      </c>
      <c r="KM9" s="92">
        <v>11678</v>
      </c>
      <c r="KN9" s="92">
        <v>1514</v>
      </c>
      <c r="KO9" s="92">
        <v>5026</v>
      </c>
      <c r="KP9" s="92">
        <v>12875</v>
      </c>
      <c r="KQ9" s="92">
        <v>11619</v>
      </c>
      <c r="KR9" s="92">
        <v>1922</v>
      </c>
      <c r="KS9" s="92">
        <v>3415</v>
      </c>
      <c r="KT9" s="92">
        <v>13311</v>
      </c>
      <c r="KU9" s="92">
        <v>1746</v>
      </c>
      <c r="KV9" s="92">
        <v>13832</v>
      </c>
      <c r="KW9" s="92">
        <v>7075</v>
      </c>
      <c r="KX9" s="92">
        <v>1330</v>
      </c>
      <c r="KY9" s="92">
        <v>14246</v>
      </c>
      <c r="KZ9" s="92">
        <v>7194</v>
      </c>
      <c r="LA9" s="92">
        <v>23016</v>
      </c>
      <c r="LB9" s="92">
        <v>9442</v>
      </c>
      <c r="LC9" s="92">
        <v>1352</v>
      </c>
      <c r="LD9" s="92">
        <v>5242</v>
      </c>
      <c r="LE9" s="92">
        <v>7648</v>
      </c>
      <c r="LF9" s="92">
        <v>13900</v>
      </c>
      <c r="LG9" s="92">
        <v>882</v>
      </c>
      <c r="LH9" s="92">
        <v>5750</v>
      </c>
      <c r="LI9" s="92">
        <v>3462</v>
      </c>
      <c r="LJ9" s="92">
        <v>11768</v>
      </c>
      <c r="LK9" s="92">
        <v>966</v>
      </c>
      <c r="LL9" s="92">
        <v>5165</v>
      </c>
      <c r="LM9" s="92">
        <v>6046</v>
      </c>
      <c r="LN9" s="92">
        <v>8463</v>
      </c>
      <c r="LO9" s="92">
        <v>1097</v>
      </c>
      <c r="LP9" s="92">
        <v>3642</v>
      </c>
      <c r="LQ9" s="92">
        <v>10434</v>
      </c>
      <c r="LR9" s="92">
        <v>8420</v>
      </c>
      <c r="LS9" s="92">
        <v>1393</v>
      </c>
      <c r="LT9" s="92">
        <v>2474</v>
      </c>
      <c r="LU9" s="92">
        <v>10657</v>
      </c>
      <c r="LV9" s="92">
        <v>2338</v>
      </c>
      <c r="LW9" s="92">
        <v>32</v>
      </c>
      <c r="LX9" s="92">
        <v>32</v>
      </c>
      <c r="LY9" s="92">
        <v>355543</v>
      </c>
      <c r="LZ9" s="92">
        <f>LZ7</f>
        <v>48737</v>
      </c>
      <c r="MA9" s="92">
        <f>MA7</f>
        <v>48737</v>
      </c>
      <c r="MB9" s="92">
        <v>689944</v>
      </c>
      <c r="MC9" s="92">
        <v>1315083</v>
      </c>
      <c r="MD9" s="92">
        <v>148</v>
      </c>
      <c r="ME9" s="92">
        <v>205369</v>
      </c>
      <c r="MF9" s="92">
        <v>329046</v>
      </c>
      <c r="MG9" s="92">
        <v>212173</v>
      </c>
      <c r="MH9" s="93">
        <v>1361</v>
      </c>
      <c r="MI9" s="93">
        <v>1349</v>
      </c>
      <c r="MJ9" s="93">
        <v>1339</v>
      </c>
      <c r="MK9" s="93">
        <v>1322</v>
      </c>
      <c r="ML9" s="93">
        <v>1344</v>
      </c>
      <c r="MM9" s="93">
        <v>20</v>
      </c>
      <c r="MN9" s="93">
        <v>20</v>
      </c>
      <c r="MO9" s="93">
        <v>24890</v>
      </c>
      <c r="MP9" s="93">
        <v>25180</v>
      </c>
      <c r="MQ9" s="93">
        <v>24853</v>
      </c>
      <c r="MR9" s="93">
        <v>24823</v>
      </c>
      <c r="MS9" s="93">
        <v>25176</v>
      </c>
      <c r="MT9" s="93">
        <v>16894</v>
      </c>
      <c r="MU9" s="93">
        <v>19008</v>
      </c>
      <c r="MV9" s="93">
        <v>13465</v>
      </c>
      <c r="MW9" s="93">
        <v>13559</v>
      </c>
      <c r="MX9" s="93">
        <v>13445</v>
      </c>
      <c r="MY9" s="93">
        <v>13406</v>
      </c>
      <c r="MZ9" s="93">
        <v>13606</v>
      </c>
      <c r="NA9" s="93">
        <v>8802</v>
      </c>
      <c r="NB9" s="93">
        <v>39797</v>
      </c>
      <c r="NC9" s="92">
        <v>1394</v>
      </c>
      <c r="ND9" s="92">
        <v>25222</v>
      </c>
      <c r="NE9" s="92">
        <v>1237</v>
      </c>
      <c r="NF9" s="92">
        <v>53436</v>
      </c>
      <c r="NG9" s="92">
        <v>3191</v>
      </c>
      <c r="NH9" s="92">
        <v>25506</v>
      </c>
      <c r="NI9" s="92">
        <v>611</v>
      </c>
      <c r="NJ9" s="92">
        <v>55895</v>
      </c>
      <c r="NK9" s="92">
        <v>16039</v>
      </c>
      <c r="NL9" s="94">
        <v>13721</v>
      </c>
      <c r="NM9" s="94">
        <v>1376</v>
      </c>
      <c r="NN9" s="94">
        <v>1268</v>
      </c>
      <c r="NO9" s="94">
        <v>1978</v>
      </c>
      <c r="NP9" s="94">
        <v>1177</v>
      </c>
      <c r="NQ9" s="94">
        <v>276</v>
      </c>
      <c r="NR9" s="94">
        <v>13177</v>
      </c>
      <c r="NS9" s="94">
        <v>2269</v>
      </c>
      <c r="NT9" s="94">
        <v>2691</v>
      </c>
      <c r="NU9" s="94">
        <v>9896</v>
      </c>
      <c r="NV9" s="94">
        <v>12493</v>
      </c>
      <c r="NW9" s="94">
        <v>6250</v>
      </c>
      <c r="NX9" s="94">
        <v>15495</v>
      </c>
      <c r="NY9" s="94">
        <v>11921</v>
      </c>
      <c r="NZ9" s="94">
        <v>10883</v>
      </c>
      <c r="OA9" s="94">
        <v>21825</v>
      </c>
      <c r="OB9" s="94">
        <v>19312</v>
      </c>
      <c r="OC9" s="94">
        <v>19860</v>
      </c>
      <c r="OD9" s="94">
        <v>21201</v>
      </c>
      <c r="OE9" s="94">
        <v>21779</v>
      </c>
      <c r="OF9" s="94">
        <v>21926</v>
      </c>
      <c r="OG9" s="94">
        <v>20993</v>
      </c>
      <c r="OH9" s="94">
        <v>21559</v>
      </c>
      <c r="OI9" s="94">
        <v>21615</v>
      </c>
      <c r="OJ9" s="94">
        <v>21201</v>
      </c>
      <c r="OK9" s="94">
        <v>21561</v>
      </c>
      <c r="OL9" s="92">
        <v>21201</v>
      </c>
      <c r="OM9" s="92">
        <v>20482</v>
      </c>
      <c r="ON9" s="92">
        <v>21201</v>
      </c>
      <c r="OO9" s="92">
        <v>21201</v>
      </c>
      <c r="OP9" s="94">
        <v>65200</v>
      </c>
      <c r="OQ9" s="94">
        <v>63603</v>
      </c>
      <c r="OR9" s="94">
        <v>63434</v>
      </c>
      <c r="OS9" s="94">
        <v>64320</v>
      </c>
      <c r="OT9" s="94">
        <v>64673</v>
      </c>
      <c r="OU9" s="94">
        <v>64037</v>
      </c>
      <c r="OV9" s="94">
        <v>15314</v>
      </c>
      <c r="OW9" s="94">
        <v>15314</v>
      </c>
      <c r="OX9" s="94">
        <v>15314</v>
      </c>
      <c r="OY9" s="94">
        <v>15314</v>
      </c>
      <c r="OZ9" s="94">
        <v>15314</v>
      </c>
      <c r="PA9" s="94">
        <v>15314</v>
      </c>
      <c r="PB9" s="94">
        <v>15314</v>
      </c>
      <c r="PC9" s="94">
        <v>15314</v>
      </c>
      <c r="PD9" s="94">
        <v>15314</v>
      </c>
      <c r="PE9" s="94">
        <v>15314</v>
      </c>
      <c r="PF9" s="94">
        <v>15314</v>
      </c>
      <c r="PG9" s="94">
        <v>15314</v>
      </c>
      <c r="PH9" s="94">
        <v>15314</v>
      </c>
      <c r="PI9" s="94">
        <v>15314</v>
      </c>
      <c r="PJ9" s="94">
        <v>15314</v>
      </c>
      <c r="PK9" s="94">
        <v>15314</v>
      </c>
      <c r="PL9" s="94">
        <v>15314</v>
      </c>
      <c r="PM9" s="94">
        <v>15314</v>
      </c>
      <c r="PN9" s="94">
        <v>15314</v>
      </c>
      <c r="PO9" s="94">
        <v>15314</v>
      </c>
      <c r="PP9" s="94">
        <v>15314</v>
      </c>
      <c r="PQ9" s="94">
        <v>15314</v>
      </c>
      <c r="PR9" s="94">
        <v>15314</v>
      </c>
      <c r="PS9" s="94">
        <v>15314</v>
      </c>
      <c r="PT9" s="94">
        <v>15314</v>
      </c>
      <c r="PU9" s="94">
        <v>15314</v>
      </c>
      <c r="PV9" s="94">
        <v>15314</v>
      </c>
      <c r="PW9" s="94">
        <v>15314</v>
      </c>
      <c r="PX9" s="94">
        <v>15314</v>
      </c>
      <c r="PY9" s="94">
        <v>15314</v>
      </c>
      <c r="PZ9" s="94">
        <v>15314</v>
      </c>
      <c r="QA9" s="94">
        <v>15314</v>
      </c>
      <c r="QB9" s="94">
        <v>15314</v>
      </c>
      <c r="QC9" s="94">
        <v>15314</v>
      </c>
      <c r="QD9" s="94">
        <v>15314</v>
      </c>
    </row>
    <row r="10" spans="1:446" ht="13.5" customHeight="1">
      <c r="A10" s="12" t="s">
        <v>7</v>
      </c>
      <c r="B10" s="12" t="s">
        <v>332</v>
      </c>
      <c r="C10" s="13">
        <f t="shared" ref="C10:AQ10" si="0">C9/C21/C23</f>
        <v>3.6516437195777528E-3</v>
      </c>
      <c r="D10" s="13">
        <f t="shared" si="0"/>
        <v>3.6423908938113367E-3</v>
      </c>
      <c r="E10" s="13">
        <f t="shared" si="0"/>
        <v>3.6454025646708993E-3</v>
      </c>
      <c r="F10" s="13">
        <f t="shared" si="0"/>
        <v>3.6407519692205265E-3</v>
      </c>
      <c r="G10" s="13">
        <f t="shared" si="0"/>
        <v>3.6507423889100832E-3</v>
      </c>
      <c r="H10" s="13">
        <f t="shared" si="0"/>
        <v>3.6269904010546249E-3</v>
      </c>
      <c r="I10" s="13">
        <f t="shared" si="0"/>
        <v>3.2472434266327395E-3</v>
      </c>
      <c r="J10" s="13">
        <f t="shared" si="0"/>
        <v>3.2472434266327395E-3</v>
      </c>
      <c r="K10" s="13">
        <f t="shared" si="0"/>
        <v>3.2472434266327395E-3</v>
      </c>
      <c r="L10" s="13">
        <f t="shared" si="0"/>
        <v>3.2472434266327395E-3</v>
      </c>
      <c r="M10" s="13">
        <f t="shared" si="0"/>
        <v>3.2472434266327395E-3</v>
      </c>
      <c r="N10" s="13">
        <f t="shared" si="0"/>
        <v>3.2472434266327395E-3</v>
      </c>
      <c r="O10" s="13">
        <f t="shared" si="0"/>
        <v>3.2472434266327395E-3</v>
      </c>
      <c r="P10" s="13">
        <f t="shared" si="0"/>
        <v>3.2472434266327395E-3</v>
      </c>
      <c r="Q10" s="13">
        <f t="shared" si="0"/>
        <v>3.2472434266327395E-3</v>
      </c>
      <c r="R10" s="13">
        <f t="shared" si="0"/>
        <v>3.2472434266327395E-3</v>
      </c>
      <c r="S10" s="13">
        <f t="shared" si="0"/>
        <v>3.2472434266327395E-3</v>
      </c>
      <c r="T10" s="13">
        <f t="shared" si="0"/>
        <v>3.2472434266327395E-3</v>
      </c>
      <c r="U10" s="13">
        <f t="shared" si="0"/>
        <v>3.2472434266327395E-3</v>
      </c>
      <c r="V10" s="13">
        <f t="shared" si="0"/>
        <v>3.2472434266327395E-3</v>
      </c>
      <c r="W10" s="13">
        <f t="shared" si="0"/>
        <v>3.2472434266327395E-3</v>
      </c>
      <c r="X10" s="13">
        <f t="shared" si="0"/>
        <v>3.2472434266327395E-3</v>
      </c>
      <c r="Y10" s="13">
        <f t="shared" si="0"/>
        <v>3.2472434266327395E-3</v>
      </c>
      <c r="Z10" s="13">
        <f t="shared" si="0"/>
        <v>3.2472434266327395E-3</v>
      </c>
      <c r="AA10" s="13">
        <f t="shared" si="0"/>
        <v>3.2472434266327395E-3</v>
      </c>
      <c r="AB10" s="13">
        <f t="shared" si="0"/>
        <v>3.2472434266327395E-3</v>
      </c>
      <c r="AC10" s="13">
        <f t="shared" si="0"/>
        <v>3.2472434266327395E-3</v>
      </c>
      <c r="AD10" s="13">
        <f t="shared" si="0"/>
        <v>3.2472434266327395E-3</v>
      </c>
      <c r="AE10" s="13">
        <f t="shared" si="0"/>
        <v>3.2472434266327395E-3</v>
      </c>
      <c r="AF10" s="13">
        <f t="shared" si="0"/>
        <v>3.2472434266327395E-3</v>
      </c>
      <c r="AG10" s="13">
        <f t="shared" si="0"/>
        <v>3.2472434266327395E-3</v>
      </c>
      <c r="AH10" s="13">
        <f t="shared" si="0"/>
        <v>3.2472434266327395E-3</v>
      </c>
      <c r="AI10" s="13">
        <f t="shared" si="0"/>
        <v>3.2472434266327395E-3</v>
      </c>
      <c r="AJ10" s="13">
        <f t="shared" si="0"/>
        <v>3.2472434266327395E-3</v>
      </c>
      <c r="AK10" s="13">
        <f t="shared" si="0"/>
        <v>3.2472434266327395E-3</v>
      </c>
      <c r="AL10" s="13">
        <f t="shared" si="0"/>
        <v>3.2472434266327395E-3</v>
      </c>
      <c r="AM10" s="13">
        <f t="shared" si="0"/>
        <v>3.2472434266327395E-3</v>
      </c>
      <c r="AN10" s="13">
        <f t="shared" si="0"/>
        <v>3.2472434266327395E-3</v>
      </c>
      <c r="AO10" s="13">
        <f t="shared" si="0"/>
        <v>3.2472434266327395E-3</v>
      </c>
      <c r="AP10" s="13">
        <f t="shared" si="0"/>
        <v>3.2472434266327395E-3</v>
      </c>
      <c r="AQ10" s="13">
        <f t="shared" si="0"/>
        <v>3.2472434266327395E-3</v>
      </c>
      <c r="AR10" s="13">
        <f t="shared" ref="AR10:BW10" si="1">AR9/AR21</f>
        <v>0.85077777777777774</v>
      </c>
      <c r="AS10" s="13">
        <f t="shared" si="1"/>
        <v>0.85077777777777774</v>
      </c>
      <c r="AT10" s="13">
        <f t="shared" si="1"/>
        <v>0.85077777777777774</v>
      </c>
      <c r="AU10" s="13">
        <f t="shared" si="1"/>
        <v>0.85077777777777774</v>
      </c>
      <c r="AV10" s="13">
        <f t="shared" si="1"/>
        <v>0.85077777777777774</v>
      </c>
      <c r="AW10" s="13">
        <f t="shared" si="1"/>
        <v>0.85077777777777774</v>
      </c>
      <c r="AX10" s="13">
        <f t="shared" si="1"/>
        <v>0.85077777777777774</v>
      </c>
      <c r="AY10" s="13">
        <f t="shared" si="1"/>
        <v>0.85077777777777774</v>
      </c>
      <c r="AZ10" s="13">
        <f t="shared" si="1"/>
        <v>0.85077777777777774</v>
      </c>
      <c r="BA10" s="13">
        <f t="shared" si="1"/>
        <v>0.85077777777777774</v>
      </c>
      <c r="BB10" s="13">
        <f t="shared" si="1"/>
        <v>0.85077777777777774</v>
      </c>
      <c r="BC10" s="13">
        <f t="shared" si="1"/>
        <v>0.85077777777777774</v>
      </c>
      <c r="BD10" s="13">
        <f t="shared" si="1"/>
        <v>0.85077777777777774</v>
      </c>
      <c r="BE10" s="13">
        <f t="shared" si="1"/>
        <v>0.21096810296586457</v>
      </c>
      <c r="BF10" s="13">
        <f t="shared" si="1"/>
        <v>2.999270006387444</v>
      </c>
      <c r="BG10" s="13">
        <f t="shared" si="1"/>
        <v>3.8118065214031835</v>
      </c>
      <c r="BH10" s="13">
        <f t="shared" si="1"/>
        <v>1.8111139434106551</v>
      </c>
      <c r="BI10" s="13">
        <f t="shared" si="1"/>
        <v>0.32596685082872928</v>
      </c>
      <c r="BJ10" s="13">
        <f t="shared" si="1"/>
        <v>0.80750756093221843</v>
      </c>
      <c r="BK10" s="13">
        <f t="shared" si="1"/>
        <v>0.32840236686390534</v>
      </c>
      <c r="BL10" s="13">
        <f t="shared" si="1"/>
        <v>0.79607843137254897</v>
      </c>
      <c r="BM10" s="13">
        <f t="shared" si="1"/>
        <v>0.32892249527410206</v>
      </c>
      <c r="BN10" s="13">
        <f t="shared" si="1"/>
        <v>0.82784609282030941</v>
      </c>
      <c r="BO10" s="13">
        <f t="shared" si="1"/>
        <v>0.41102756892230574</v>
      </c>
      <c r="BP10" s="13">
        <f t="shared" si="1"/>
        <v>0.68798665183537266</v>
      </c>
      <c r="BQ10" s="13">
        <f t="shared" si="1"/>
        <v>0.39803094233473979</v>
      </c>
      <c r="BR10" s="13">
        <f t="shared" si="1"/>
        <v>0.68193224592220825</v>
      </c>
      <c r="BS10" s="13">
        <f t="shared" si="1"/>
        <v>0.40951396070320578</v>
      </c>
      <c r="BT10" s="13">
        <f t="shared" si="1"/>
        <v>0.68679092382495943</v>
      </c>
      <c r="BU10" s="13">
        <f t="shared" si="1"/>
        <v>0.21360255047821466</v>
      </c>
      <c r="BV10" s="13">
        <f t="shared" si="1"/>
        <v>0.51368613138686137</v>
      </c>
      <c r="BW10" s="13">
        <f t="shared" si="1"/>
        <v>0.24098124098124099</v>
      </c>
      <c r="BX10" s="13">
        <f t="shared" ref="BX10:DC10" si="2">BX9/BX21</f>
        <v>0.51798174986580781</v>
      </c>
      <c r="BY10" s="13">
        <f t="shared" si="2"/>
        <v>0.24663677130044842</v>
      </c>
      <c r="BZ10" s="13">
        <f t="shared" si="2"/>
        <v>0.5126811594202898</v>
      </c>
      <c r="CA10" s="13">
        <f t="shared" si="2"/>
        <v>2.2534883720930234</v>
      </c>
      <c r="CB10" s="13">
        <f t="shared" si="2"/>
        <v>1.820027529249828</v>
      </c>
      <c r="CC10" s="13">
        <f t="shared" si="2"/>
        <v>2.2713903743315509</v>
      </c>
      <c r="CD10" s="13">
        <f t="shared" si="2"/>
        <v>2.4305043050430504</v>
      </c>
      <c r="CE10" s="13">
        <f t="shared" si="2"/>
        <v>2.3511293634496919</v>
      </c>
      <c r="CF10" s="13">
        <f t="shared" si="2"/>
        <v>2.647719762062128</v>
      </c>
      <c r="CG10" s="13">
        <f t="shared" si="2"/>
        <v>2.2534883720930234</v>
      </c>
      <c r="CH10" s="13">
        <f t="shared" si="2"/>
        <v>1.820027529249828</v>
      </c>
      <c r="CI10" s="13">
        <f t="shared" si="2"/>
        <v>2.2713903743315509</v>
      </c>
      <c r="CJ10" s="13">
        <f t="shared" si="2"/>
        <v>2.4305043050430504</v>
      </c>
      <c r="CK10" s="13">
        <f t="shared" si="2"/>
        <v>2.3511293634496919</v>
      </c>
      <c r="CL10" s="13">
        <f t="shared" si="2"/>
        <v>2.647719762062128</v>
      </c>
      <c r="CM10" s="13">
        <f t="shared" si="2"/>
        <v>0.89121887287024903</v>
      </c>
      <c r="CN10" s="13">
        <f t="shared" si="2"/>
        <v>1.7908143573909687</v>
      </c>
      <c r="CO10" s="13">
        <f t="shared" si="2"/>
        <v>0.87454545454545451</v>
      </c>
      <c r="CP10" s="13">
        <f t="shared" si="2"/>
        <v>1.926892950391645</v>
      </c>
      <c r="CQ10" s="13">
        <f t="shared" si="2"/>
        <v>0.90514905149051494</v>
      </c>
      <c r="CR10" s="13">
        <f t="shared" si="2"/>
        <v>2.6096930169796471</v>
      </c>
      <c r="CS10" s="14">
        <f t="shared" si="2"/>
        <v>2.3475913031121218E-2</v>
      </c>
      <c r="CT10" s="13">
        <f t="shared" si="2"/>
        <v>0.98612842704109427</v>
      </c>
      <c r="CU10" s="13">
        <f t="shared" si="2"/>
        <v>1.2444026302203626</v>
      </c>
      <c r="CV10" s="13">
        <f t="shared" si="2"/>
        <v>0.23718060715422992</v>
      </c>
      <c r="CW10" s="13">
        <f t="shared" si="2"/>
        <v>0.40473684210526317</v>
      </c>
      <c r="CX10" s="13">
        <f t="shared" si="2"/>
        <v>1.3674916723378345</v>
      </c>
      <c r="CY10" s="13">
        <f t="shared" si="2"/>
        <v>2.4367895578701426</v>
      </c>
      <c r="CZ10" s="65">
        <f t="shared" si="2"/>
        <v>5.5290697674418601</v>
      </c>
      <c r="DA10" s="13">
        <f t="shared" si="2"/>
        <v>0.78036286019210244</v>
      </c>
      <c r="DB10" s="13">
        <f t="shared" si="2"/>
        <v>0.81545522467712672</v>
      </c>
      <c r="DC10" s="13">
        <f t="shared" si="2"/>
        <v>0.84918347742555234</v>
      </c>
      <c r="DD10" s="13">
        <f t="shared" ref="DD10:EI10" si="3">DD9/DD21</f>
        <v>0.87640089657380726</v>
      </c>
      <c r="DE10" s="13">
        <f t="shared" si="3"/>
        <v>0.9070338349877255</v>
      </c>
      <c r="DF10" s="13">
        <f t="shared" si="3"/>
        <v>0.9315828797096809</v>
      </c>
      <c r="DG10" s="13">
        <f t="shared" si="3"/>
        <v>0.96114846835307932</v>
      </c>
      <c r="DH10" s="13">
        <f t="shared" si="3"/>
        <v>0.98761874266197036</v>
      </c>
      <c r="DI10" s="13">
        <f t="shared" si="3"/>
        <v>0.99989326502294806</v>
      </c>
      <c r="DJ10" s="13">
        <f t="shared" si="3"/>
        <v>1.0120610524068738</v>
      </c>
      <c r="DK10" s="13">
        <f t="shared" si="3"/>
        <v>1.0289251787810865</v>
      </c>
      <c r="DL10" s="13">
        <f t="shared" si="3"/>
        <v>1.047924004696339</v>
      </c>
      <c r="DM10" s="13">
        <f t="shared" si="3"/>
        <v>1.063720781300032</v>
      </c>
      <c r="DN10" s="13">
        <f t="shared" si="3"/>
        <v>1.0706585548084107</v>
      </c>
      <c r="DO10" s="13">
        <f t="shared" si="3"/>
        <v>1.0790906179955171</v>
      </c>
      <c r="DP10" s="13">
        <f t="shared" si="3"/>
        <v>1.0880563560678835</v>
      </c>
      <c r="DQ10" s="13">
        <f t="shared" si="3"/>
        <v>1.0962749493008859</v>
      </c>
      <c r="DR10" s="13">
        <f t="shared" si="3"/>
        <v>1.1044935425338884</v>
      </c>
      <c r="DS10" s="13">
        <f t="shared" si="3"/>
        <v>1.111751520973423</v>
      </c>
      <c r="DT10" s="13">
        <f t="shared" si="3"/>
        <v>1.1192229693670617</v>
      </c>
      <c r="DU10" s="13">
        <f t="shared" si="3"/>
        <v>1.1264809478065962</v>
      </c>
      <c r="DV10" s="13">
        <f t="shared" si="3"/>
        <v>1.1334187213149749</v>
      </c>
      <c r="DW10" s="13">
        <f t="shared" si="3"/>
        <v>4.5335942596216566E-2</v>
      </c>
      <c r="DX10" s="13">
        <f t="shared" si="3"/>
        <v>8.1243894496906541E-2</v>
      </c>
      <c r="DY10" s="13">
        <f t="shared" si="3"/>
        <v>0.13057635949202215</v>
      </c>
      <c r="DZ10" s="13">
        <f t="shared" si="3"/>
        <v>0.17323347443829371</v>
      </c>
      <c r="EA10" s="13">
        <f t="shared" si="3"/>
        <v>0.21084337349397592</v>
      </c>
      <c r="EB10" s="13">
        <f t="shared" si="3"/>
        <v>0.61576033865190494</v>
      </c>
      <c r="EC10" s="13">
        <f t="shared" si="3"/>
        <v>0.67290784760664279</v>
      </c>
      <c r="ED10" s="13">
        <f t="shared" si="3"/>
        <v>0.33099967437316835</v>
      </c>
      <c r="EE10" s="13">
        <f t="shared" si="3"/>
        <v>0.36584174535981767</v>
      </c>
      <c r="EF10" s="13">
        <f t="shared" si="3"/>
        <v>0.39400846629762293</v>
      </c>
      <c r="EG10" s="13">
        <f t="shared" si="3"/>
        <v>0.43243243243243246</v>
      </c>
      <c r="EH10" s="13">
        <f t="shared" si="3"/>
        <v>0.47736893520026052</v>
      </c>
      <c r="EI10" s="13">
        <f t="shared" si="3"/>
        <v>0.6506024096385542</v>
      </c>
      <c r="EJ10" s="13">
        <f t="shared" ref="EJ10:FO10" si="4">EJ9/EJ21</f>
        <v>0.68756105503093456</v>
      </c>
      <c r="EK10" s="13">
        <f t="shared" si="4"/>
        <v>0.77922500814067075</v>
      </c>
      <c r="EL10" s="13">
        <f t="shared" si="4"/>
        <v>0.99544122435688698</v>
      </c>
      <c r="EM10" s="13">
        <f t="shared" si="4"/>
        <v>1.0594268967762943</v>
      </c>
      <c r="EN10" s="13">
        <f t="shared" si="4"/>
        <v>1.1100618690980137</v>
      </c>
      <c r="EO10" s="13">
        <f t="shared" si="4"/>
        <v>1.1665581243894496</v>
      </c>
      <c r="EP10" s="13">
        <f t="shared" si="4"/>
        <v>1.2157277759687399</v>
      </c>
      <c r="EQ10" s="13">
        <f t="shared" si="4"/>
        <v>1.2683165092803648</v>
      </c>
      <c r="ER10" s="13">
        <f t="shared" si="4"/>
        <v>1.3199283620970368</v>
      </c>
      <c r="ES10" s="13">
        <f t="shared" si="4"/>
        <v>9.7560975609756101E-2</v>
      </c>
      <c r="ET10" s="13">
        <f t="shared" si="4"/>
        <v>8.8888888888888892E-2</v>
      </c>
      <c r="EU10" s="13">
        <f t="shared" si="4"/>
        <v>8.8888888888888892E-2</v>
      </c>
      <c r="EV10" s="13">
        <f t="shared" si="4"/>
        <v>8.8888888888888892E-2</v>
      </c>
      <c r="EW10" s="13">
        <f t="shared" si="4"/>
        <v>8.8888888888888892E-2</v>
      </c>
      <c r="EX10" s="13">
        <f t="shared" si="4"/>
        <v>8.8888888888888892E-2</v>
      </c>
      <c r="EY10" s="13">
        <f t="shared" si="4"/>
        <v>8.8888888888888892E-2</v>
      </c>
      <c r="EZ10" s="13">
        <f t="shared" si="4"/>
        <v>8.8888888888888892E-2</v>
      </c>
      <c r="FA10" s="13">
        <f t="shared" si="4"/>
        <v>8.8888888888888892E-2</v>
      </c>
      <c r="FB10" s="13">
        <f t="shared" si="4"/>
        <v>8.8888888888888892E-2</v>
      </c>
      <c r="FC10" s="13">
        <f t="shared" si="4"/>
        <v>8.8888888888888892E-2</v>
      </c>
      <c r="FD10" s="13">
        <f t="shared" si="4"/>
        <v>8.8888888888888892E-2</v>
      </c>
      <c r="FE10" s="13">
        <f t="shared" si="4"/>
        <v>1.2E-2</v>
      </c>
      <c r="FF10" s="13">
        <f t="shared" si="4"/>
        <v>2.4E-2</v>
      </c>
      <c r="FG10" s="13">
        <f t="shared" si="4"/>
        <v>4.4999999999999998E-2</v>
      </c>
      <c r="FH10" s="13">
        <f t="shared" si="4"/>
        <v>6.7000000000000004E-2</v>
      </c>
      <c r="FI10" s="13">
        <f t="shared" si="4"/>
        <v>8.2000000000000003E-2</v>
      </c>
      <c r="FJ10" s="13">
        <f t="shared" si="4"/>
        <v>0.10100000000000001</v>
      </c>
      <c r="FK10" s="13">
        <f t="shared" si="4"/>
        <v>0.11899999999999999</v>
      </c>
      <c r="FL10" s="13">
        <f t="shared" si="4"/>
        <v>0.13400000000000001</v>
      </c>
      <c r="FM10" s="13">
        <f t="shared" si="4"/>
        <v>0.157</v>
      </c>
      <c r="FN10" s="13">
        <f t="shared" si="4"/>
        <v>0.17299999999999999</v>
      </c>
      <c r="FO10" s="13">
        <f t="shared" si="4"/>
        <v>0.33900000000000002</v>
      </c>
      <c r="FP10" s="13">
        <f t="shared" ref="FP10:GU10" si="5">FP9/FP21</f>
        <v>0.25981243487321987</v>
      </c>
      <c r="FQ10" s="13">
        <f t="shared" si="5"/>
        <v>0.78772597526165555</v>
      </c>
      <c r="FR10" s="13">
        <f t="shared" si="5"/>
        <v>0.84775958250854777</v>
      </c>
      <c r="FS10" s="13">
        <f t="shared" si="5"/>
        <v>0.76109510086455334</v>
      </c>
      <c r="FT10" s="13">
        <f t="shared" si="5"/>
        <v>0.62405113863363959</v>
      </c>
      <c r="FU10" s="13">
        <f t="shared" si="5"/>
        <v>1.6735921268452707</v>
      </c>
      <c r="FV10" s="13">
        <f t="shared" si="5"/>
        <v>2.7519417987558428</v>
      </c>
      <c r="FW10" s="13">
        <f t="shared" si="5"/>
        <v>0.89473574986164917</v>
      </c>
      <c r="FX10" s="13">
        <f t="shared" si="5"/>
        <v>1.6423076923076922</v>
      </c>
      <c r="FY10" s="13">
        <f t="shared" si="5"/>
        <v>1.3214829674207809</v>
      </c>
      <c r="FZ10" s="13">
        <f t="shared" si="5"/>
        <v>1.5578333333333334</v>
      </c>
      <c r="GA10" s="13">
        <f t="shared" si="5"/>
        <v>1.5327216867976936</v>
      </c>
      <c r="GB10" s="13">
        <f t="shared" si="5"/>
        <v>1.6425709248276967</v>
      </c>
      <c r="GC10" s="13">
        <f t="shared" si="5"/>
        <v>1.1915938864628821</v>
      </c>
      <c r="GD10" s="13">
        <f t="shared" si="5"/>
        <v>1.6426665762282666</v>
      </c>
      <c r="GE10" s="13">
        <f t="shared" si="5"/>
        <v>1.6281442809682012</v>
      </c>
      <c r="GF10" s="13">
        <f t="shared" si="5"/>
        <v>1.1304083002116347</v>
      </c>
      <c r="GG10" s="13">
        <f t="shared" si="5"/>
        <v>1.4914806249115022</v>
      </c>
      <c r="GH10" s="13">
        <f t="shared" si="5"/>
        <v>1.5276868612651127</v>
      </c>
      <c r="GI10" s="13">
        <f t="shared" si="5"/>
        <v>1.4914831326102869</v>
      </c>
      <c r="GJ10" s="13">
        <f t="shared" si="5"/>
        <v>1.0007949125596185</v>
      </c>
      <c r="GK10" s="13">
        <f t="shared" si="5"/>
        <v>1.0188837141609663</v>
      </c>
      <c r="GL10" s="13">
        <f t="shared" si="5"/>
        <v>0.83395786410476169</v>
      </c>
      <c r="GM10" s="13">
        <f t="shared" si="5"/>
        <v>1.0188985319166193</v>
      </c>
      <c r="GN10" s="13">
        <f t="shared" si="5"/>
        <v>1.0010810810810811</v>
      </c>
      <c r="GO10" s="13">
        <f t="shared" si="5"/>
        <v>1.0189097609344013</v>
      </c>
      <c r="GP10" s="13">
        <f t="shared" si="5"/>
        <v>1.0024489289810596</v>
      </c>
      <c r="GQ10" s="13">
        <f t="shared" si="5"/>
        <v>0.21327507282563463</v>
      </c>
      <c r="GR10" s="13">
        <f t="shared" si="5"/>
        <v>0.28574778683238555</v>
      </c>
      <c r="GS10" s="13">
        <f t="shared" si="5"/>
        <v>0.9778</v>
      </c>
      <c r="GT10" s="13">
        <f t="shared" si="5"/>
        <v>0.6937280743339338</v>
      </c>
      <c r="GU10" s="13">
        <f t="shared" si="5"/>
        <v>1.3022</v>
      </c>
      <c r="GV10" s="13">
        <f t="shared" ref="GV10:IA10" si="6">GV9/GV21</f>
        <v>1.4728000000000001</v>
      </c>
      <c r="GW10" s="13">
        <f t="shared" si="6"/>
        <v>0.89450070503781565</v>
      </c>
      <c r="GX10" s="13">
        <f t="shared" si="6"/>
        <v>1.7179487179487178</v>
      </c>
      <c r="GY10" s="13">
        <f t="shared" si="6"/>
        <v>1.8125</v>
      </c>
      <c r="GZ10" s="13">
        <f t="shared" si="6"/>
        <v>0.51610541727672032</v>
      </c>
      <c r="HA10" s="13">
        <f t="shared" si="6"/>
        <v>0.54850982878883958</v>
      </c>
      <c r="HB10" s="13">
        <f t="shared" si="6"/>
        <v>1.1512841091492776</v>
      </c>
      <c r="HC10" s="13">
        <f t="shared" si="6"/>
        <v>0.98531482599074638</v>
      </c>
      <c r="HD10" s="13">
        <f t="shared" si="6"/>
        <v>1.4385201305767139</v>
      </c>
      <c r="HE10" s="13">
        <f t="shared" si="6"/>
        <v>1.0969728065674704</v>
      </c>
      <c r="HF10" s="13">
        <f t="shared" si="6"/>
        <v>1.6197223828802776</v>
      </c>
      <c r="HG10" s="13">
        <f t="shared" si="6"/>
        <v>1.2489388264669163</v>
      </c>
      <c r="HH10" s="13">
        <f t="shared" si="6"/>
        <v>1.8524871355060035</v>
      </c>
      <c r="HI10" s="13">
        <f t="shared" si="6"/>
        <v>1.4456904133685136</v>
      </c>
      <c r="HJ10" s="13">
        <f t="shared" si="6"/>
        <v>2.0861313868613141</v>
      </c>
      <c r="HK10" s="13">
        <f t="shared" si="6"/>
        <v>1.5385208012326657</v>
      </c>
      <c r="HL10" s="13">
        <f t="shared" si="6"/>
        <v>2.3586741889985894</v>
      </c>
      <c r="HM10" s="13">
        <f t="shared" si="6"/>
        <v>1.707774798927614</v>
      </c>
      <c r="HN10" s="13">
        <f t="shared" si="6"/>
        <v>0.17223893425010744</v>
      </c>
      <c r="HO10" s="13">
        <f t="shared" si="6"/>
        <v>0.26246172688303737</v>
      </c>
      <c r="HP10" s="13">
        <f t="shared" si="6"/>
        <v>0.6691542288557214</v>
      </c>
      <c r="HQ10" s="13">
        <f t="shared" si="6"/>
        <v>1.9372886340244082</v>
      </c>
      <c r="HR10" s="13">
        <f t="shared" si="6"/>
        <v>0.85237258347978906</v>
      </c>
      <c r="HS10" s="13">
        <f t="shared" si="6"/>
        <v>2.4549381360275278</v>
      </c>
      <c r="HT10" s="13">
        <f t="shared" si="6"/>
        <v>0.8707664884135472</v>
      </c>
      <c r="HU10" s="13">
        <f t="shared" si="6"/>
        <v>2.4784969910465287</v>
      </c>
      <c r="HV10" s="13">
        <f t="shared" si="6"/>
        <v>2.4302325581395348</v>
      </c>
      <c r="HW10" s="13">
        <f t="shared" si="6"/>
        <v>2.3857623318385652</v>
      </c>
      <c r="HX10" s="13">
        <f t="shared" si="6"/>
        <v>2.4318181818181817</v>
      </c>
      <c r="HY10" s="13">
        <f t="shared" si="6"/>
        <v>2.2833264971287939</v>
      </c>
      <c r="HZ10" s="13">
        <f t="shared" si="6"/>
        <v>2.3389830508474576</v>
      </c>
      <c r="IA10" s="13">
        <f t="shared" si="6"/>
        <v>2.4727808781720544</v>
      </c>
      <c r="IB10" s="13">
        <f t="shared" ref="IB10:IG10" si="7">IB9/IB21</f>
        <v>0.94519317160826599</v>
      </c>
      <c r="IC10" s="13">
        <f t="shared" si="7"/>
        <v>1.6515195369030391</v>
      </c>
      <c r="ID10" s="13">
        <f t="shared" si="7"/>
        <v>0.9366754617414248</v>
      </c>
      <c r="IE10" s="13">
        <f t="shared" si="7"/>
        <v>2.1604441190824795</v>
      </c>
      <c r="IF10" s="13">
        <f t="shared" si="7"/>
        <v>0.94027047332832459</v>
      </c>
      <c r="IG10" s="13">
        <f t="shared" si="7"/>
        <v>2.2767434521931209</v>
      </c>
      <c r="IH10" s="92">
        <f t="shared" ref="IH10:QD10" si="8">IH9/IH21/IH23</f>
        <v>3.3844264719496281E-3</v>
      </c>
      <c r="II10" s="92">
        <f t="shared" si="8"/>
        <v>5.7753544820956506E-3</v>
      </c>
      <c r="IJ10" s="92">
        <f t="shared" si="8"/>
        <v>2.4239409557805784E-2</v>
      </c>
      <c r="IK10" s="92">
        <f t="shared" si="8"/>
        <v>2.4239435218350883E-2</v>
      </c>
      <c r="IL10" s="92">
        <f t="shared" si="8"/>
        <v>2.423941561242093E-2</v>
      </c>
      <c r="IM10" s="92">
        <f t="shared" si="8"/>
        <v>3.1819753087641491E-2</v>
      </c>
      <c r="IN10" s="92">
        <f t="shared" si="8"/>
        <v>3.1820906750862986E-2</v>
      </c>
      <c r="IO10" s="92">
        <f t="shared" si="8"/>
        <v>3.1818557325141487E-2</v>
      </c>
      <c r="IP10" s="92">
        <f t="shared" si="8"/>
        <v>3.0794037255546965E-2</v>
      </c>
      <c r="IQ10" s="92">
        <f t="shared" si="8"/>
        <v>3.0793838110637906E-2</v>
      </c>
      <c r="IR10" s="92">
        <f t="shared" si="8"/>
        <v>3.0794597631812901E-2</v>
      </c>
      <c r="IS10" s="92">
        <f t="shared" si="8"/>
        <v>3.1006813543778752E-2</v>
      </c>
      <c r="IT10" s="92">
        <f t="shared" si="8"/>
        <v>3.1007550718811238E-2</v>
      </c>
      <c r="IU10" s="92">
        <f t="shared" si="8"/>
        <v>3.1007517209533611E-2</v>
      </c>
      <c r="IV10" s="92">
        <f t="shared" si="8"/>
        <v>9.2815865299486506E-3</v>
      </c>
      <c r="IW10" s="92">
        <f t="shared" si="8"/>
        <v>1.4611872146118722E-3</v>
      </c>
      <c r="IX10" s="92">
        <f t="shared" si="8"/>
        <v>9.4784807457283481E-3</v>
      </c>
      <c r="IY10" s="92">
        <f t="shared" si="8"/>
        <v>9.5411959217415257E-3</v>
      </c>
      <c r="IZ10" s="92">
        <f t="shared" si="8"/>
        <v>1.3817498480075166E-2</v>
      </c>
      <c r="JA10" s="92">
        <f t="shared" si="8"/>
        <v>8.5976541092003412E-3</v>
      </c>
      <c r="JB10" s="92">
        <f t="shared" si="8"/>
        <v>8.7281217143917369E-3</v>
      </c>
      <c r="JC10" s="92">
        <f t="shared" si="8"/>
        <v>9.4241122687646166E-3</v>
      </c>
      <c r="JD10" s="92">
        <f t="shared" si="8"/>
        <v>9.4117647058823539E-3</v>
      </c>
      <c r="JE10" s="92">
        <f t="shared" si="8"/>
        <v>1.3071895424836602E-2</v>
      </c>
      <c r="JF10" s="92">
        <f t="shared" si="8"/>
        <v>8.6078117176085316E-3</v>
      </c>
      <c r="JG10" s="92">
        <f t="shared" si="8"/>
        <v>8.6601307189542488E-3</v>
      </c>
      <c r="JH10" s="92">
        <f t="shared" si="8"/>
        <v>8.6249932797247374E-3</v>
      </c>
      <c r="JI10" s="92">
        <f t="shared" si="8"/>
        <v>3.0525000000000001E-3</v>
      </c>
      <c r="JJ10" s="92">
        <f t="shared" si="8"/>
        <v>3.1103678929765887E-3</v>
      </c>
      <c r="JK10" s="92">
        <f t="shared" si="8"/>
        <v>3.0905532090244152E-3</v>
      </c>
      <c r="JL10" s="92">
        <f t="shared" si="8"/>
        <v>3.3764899222489381E-3</v>
      </c>
      <c r="JM10" s="92">
        <f t="shared" si="8"/>
        <v>3.3695031410622502E-3</v>
      </c>
      <c r="JN10" s="92">
        <f t="shared" si="8"/>
        <v>3.6206896551724136E-3</v>
      </c>
      <c r="JO10" s="92">
        <f t="shared" si="8"/>
        <v>3.3315981259760541E-3</v>
      </c>
      <c r="JP10" s="92">
        <f t="shared" si="8"/>
        <v>3.3250207813798837E-3</v>
      </c>
      <c r="JQ10" s="92">
        <f t="shared" si="8"/>
        <v>3.3031674208144797E-3</v>
      </c>
      <c r="JR10" s="92">
        <f t="shared" si="8"/>
        <v>3.3771289537712895E-3</v>
      </c>
      <c r="JS10" s="92">
        <f t="shared" si="8"/>
        <v>3.3564013840830451E-3</v>
      </c>
      <c r="JT10" s="92">
        <f t="shared" si="8"/>
        <v>4.296665743049783E-3</v>
      </c>
      <c r="JU10" s="92">
        <f t="shared" si="8"/>
        <v>4.2997205994411989E-3</v>
      </c>
      <c r="JV10" s="92">
        <f t="shared" si="8"/>
        <v>4.299831791421363E-3</v>
      </c>
      <c r="JW10" s="92">
        <f t="shared" si="8"/>
        <v>4.3189816562709685E-3</v>
      </c>
      <c r="JX10" s="92">
        <f t="shared" si="8"/>
        <v>4.3236213612136122E-2</v>
      </c>
      <c r="JY10" s="92">
        <f t="shared" si="8"/>
        <v>4.3220966641978747E-3</v>
      </c>
      <c r="JZ10" s="92">
        <f t="shared" si="8"/>
        <v>3.8682481726412974E-3</v>
      </c>
      <c r="KA10" s="92">
        <f t="shared" si="8"/>
        <v>3.9761493747038756E-3</v>
      </c>
      <c r="KB10" s="92">
        <f t="shared" si="8"/>
        <v>3.975609611169037E-3</v>
      </c>
      <c r="KC10" s="92">
        <f t="shared" si="8"/>
        <v>3.9761236388712526E-3</v>
      </c>
      <c r="KD10" s="92">
        <f t="shared" si="8"/>
        <v>3.9760504165541454E-3</v>
      </c>
      <c r="KE10" s="92">
        <f t="shared" si="8"/>
        <v>4.3158846848981936E-3</v>
      </c>
      <c r="KF10" s="92">
        <f t="shared" si="8"/>
        <v>4.315782011196422E-3</v>
      </c>
      <c r="KG10" s="92">
        <f t="shared" si="8"/>
        <v>4.3153806796631484E-3</v>
      </c>
      <c r="KH10" s="92">
        <f t="shared" si="8"/>
        <v>4.3155802590762607E-3</v>
      </c>
      <c r="KI10" s="92">
        <f t="shared" si="8"/>
        <v>4.2506577802665013E-3</v>
      </c>
      <c r="KJ10" s="92">
        <f t="shared" si="8"/>
        <v>4.2503714202424729E-3</v>
      </c>
      <c r="KK10" s="92">
        <f t="shared" si="8"/>
        <v>4.2502537797766259E-3</v>
      </c>
      <c r="KL10" s="92">
        <f t="shared" si="8"/>
        <v>4.2507539178858423E-3</v>
      </c>
      <c r="KM10" s="92">
        <f t="shared" si="8"/>
        <v>4.2514152546838458E-3</v>
      </c>
      <c r="KN10" s="92">
        <f t="shared" si="8"/>
        <v>4.2504211089427332E-3</v>
      </c>
      <c r="KO10" s="92">
        <f t="shared" si="8"/>
        <v>4.2510001579097265E-3</v>
      </c>
      <c r="KP10" s="92">
        <f t="shared" si="8"/>
        <v>4.2517006784499514E-3</v>
      </c>
      <c r="KQ10" s="92">
        <f t="shared" si="8"/>
        <v>4.1270179524276135E-3</v>
      </c>
      <c r="KR10" s="92">
        <f t="shared" si="8"/>
        <v>4.1262344326693269E-3</v>
      </c>
      <c r="KS10" s="92">
        <f t="shared" si="8"/>
        <v>4.1269879607441504E-3</v>
      </c>
      <c r="KT10" s="92">
        <f t="shared" si="8"/>
        <v>4.1271347248244012E-3</v>
      </c>
      <c r="KU10" s="92">
        <f t="shared" si="8"/>
        <v>4.0692660868619458E-3</v>
      </c>
      <c r="KV10" s="92">
        <f t="shared" si="8"/>
        <v>4.0715284418654562E-3</v>
      </c>
      <c r="KW10" s="92">
        <f t="shared" si="8"/>
        <v>4.0715206479637681E-3</v>
      </c>
      <c r="KX10" s="92">
        <f t="shared" si="8"/>
        <v>4.0914768075286188E-3</v>
      </c>
      <c r="KY10" s="92">
        <f t="shared" si="8"/>
        <v>4.0925915070542489E-3</v>
      </c>
      <c r="KZ10" s="92">
        <f t="shared" si="8"/>
        <v>4.0921268932179984E-3</v>
      </c>
      <c r="LA10" s="92">
        <f t="shared" si="8"/>
        <v>3.585046728745803E-3</v>
      </c>
      <c r="LB10" s="92">
        <f t="shared" si="8"/>
        <v>3.6890882378193507E-3</v>
      </c>
      <c r="LC10" s="92">
        <f t="shared" si="8"/>
        <v>3.6881243484805861E-3</v>
      </c>
      <c r="LD10" s="92">
        <f t="shared" si="8"/>
        <v>3.6890552863341076E-3</v>
      </c>
      <c r="LE10" s="92">
        <f t="shared" si="8"/>
        <v>3.6893070873082298E-3</v>
      </c>
      <c r="LF10" s="92">
        <f t="shared" si="8"/>
        <v>4.0045173257669455E-3</v>
      </c>
      <c r="LG10" s="92">
        <f t="shared" si="8"/>
        <v>4.0014517736337895E-3</v>
      </c>
      <c r="LH10" s="92">
        <f t="shared" si="8"/>
        <v>4.0043455852175345E-3</v>
      </c>
      <c r="LI10" s="92">
        <f t="shared" si="8"/>
        <v>4.0043490327815335E-3</v>
      </c>
      <c r="LJ10" s="92">
        <f t="shared" si="8"/>
        <v>3.9964138228298285E-3</v>
      </c>
      <c r="LK10" s="92">
        <f t="shared" si="8"/>
        <v>3.9947068064637367E-3</v>
      </c>
      <c r="LL10" s="92">
        <f t="shared" si="8"/>
        <v>3.9959460293326199E-3</v>
      </c>
      <c r="LM10" s="92">
        <f t="shared" si="8"/>
        <v>3.9960871919117198E-3</v>
      </c>
      <c r="LN10" s="92">
        <f t="shared" si="8"/>
        <v>3.9448108697723539E-3</v>
      </c>
      <c r="LO10" s="92">
        <f t="shared" si="8"/>
        <v>3.9432063261351426E-3</v>
      </c>
      <c r="LP10" s="92">
        <f t="shared" si="8"/>
        <v>3.9440768453560694E-3</v>
      </c>
      <c r="LQ10" s="92">
        <f t="shared" si="8"/>
        <v>3.9447418562070071E-3</v>
      </c>
      <c r="LR10" s="92">
        <f t="shared" si="8"/>
        <v>3.8292743931913646E-3</v>
      </c>
      <c r="LS10" s="92">
        <f t="shared" si="8"/>
        <v>3.8290269376364044E-3</v>
      </c>
      <c r="LT10" s="92">
        <f t="shared" si="8"/>
        <v>3.8280621400073188E-3</v>
      </c>
      <c r="LU10" s="92">
        <f t="shared" si="8"/>
        <v>3.8292245611241229E-3</v>
      </c>
      <c r="LV10" s="92">
        <f t="shared" si="8"/>
        <v>4.1860256928629384E-3</v>
      </c>
      <c r="LW10" s="92">
        <f t="shared" si="8"/>
        <v>3.7647058823529413E-3</v>
      </c>
      <c r="LX10" s="92">
        <f t="shared" si="8"/>
        <v>3.7647058823529413E-3</v>
      </c>
      <c r="LY10" s="92">
        <f t="shared" si="8"/>
        <v>4.1456906974559685E-3</v>
      </c>
      <c r="LZ10" s="92">
        <f t="shared" si="8"/>
        <v>3.873983773862711E-3</v>
      </c>
      <c r="MA10" s="92">
        <f t="shared" si="8"/>
        <v>3.8739683047584791E-3</v>
      </c>
      <c r="MB10" s="92">
        <f t="shared" si="8"/>
        <v>4.1344618024864643E-3</v>
      </c>
      <c r="MC10" s="92">
        <f t="shared" si="8"/>
        <v>4.1342034288662033E-3</v>
      </c>
      <c r="MD10" s="92">
        <f t="shared" si="8"/>
        <v>7.0556826849733027E-3</v>
      </c>
      <c r="ME10" s="92">
        <f t="shared" si="8"/>
        <v>7.0389390160278016E-3</v>
      </c>
      <c r="MF10" s="92">
        <f t="shared" si="8"/>
        <v>2.3953871633892967</v>
      </c>
      <c r="MG10" s="92">
        <f t="shared" si="8"/>
        <v>2.2846850012272606</v>
      </c>
      <c r="MH10" s="93">
        <f t="shared" si="8"/>
        <v>6.6975380048520288E-3</v>
      </c>
      <c r="MI10" s="93">
        <f t="shared" si="8"/>
        <v>6.6948223060673091E-3</v>
      </c>
      <c r="MJ10" s="93">
        <f t="shared" si="8"/>
        <v>6.6956026029189458E-3</v>
      </c>
      <c r="MK10" s="93">
        <f t="shared" si="8"/>
        <v>6.6967225570674976E-3</v>
      </c>
      <c r="ML10" s="93">
        <f t="shared" si="8"/>
        <v>6.6990988140785907E-3</v>
      </c>
      <c r="MM10" s="93">
        <f t="shared" si="8"/>
        <v>1.0314595149661373E-2</v>
      </c>
      <c r="MN10" s="93">
        <f t="shared" si="8"/>
        <v>9.9651220718506642E-3</v>
      </c>
      <c r="MO10" s="93">
        <f t="shared" si="8"/>
        <v>7.5263850710967995E-3</v>
      </c>
      <c r="MP10" s="93">
        <f t="shared" si="8"/>
        <v>7.5264899262717606E-3</v>
      </c>
      <c r="MQ10" s="93">
        <f t="shared" si="8"/>
        <v>7.5264567691151552E-3</v>
      </c>
      <c r="MR10" s="93">
        <f t="shared" si="8"/>
        <v>7.5263770360029549E-3</v>
      </c>
      <c r="MS10" s="93">
        <f t="shared" si="8"/>
        <v>7.5265924048611363E-3</v>
      </c>
      <c r="MT10" s="93">
        <f t="shared" si="8"/>
        <v>1.1888066123167724E-2</v>
      </c>
      <c r="MU10" s="93">
        <f t="shared" si="8"/>
        <v>1.1932001153032917E-2</v>
      </c>
      <c r="MV10" s="93">
        <f t="shared" si="8"/>
        <v>6.8192062069210007E-3</v>
      </c>
      <c r="MW10" s="93">
        <f t="shared" si="8"/>
        <v>6.8192013904954645E-3</v>
      </c>
      <c r="MX10" s="93">
        <f t="shared" si="8"/>
        <v>6.8187673575539473E-3</v>
      </c>
      <c r="MY10" s="93">
        <f t="shared" si="8"/>
        <v>6.8188176172286289E-3</v>
      </c>
      <c r="MZ10" s="93">
        <f t="shared" si="8"/>
        <v>6.8189905327994153E-3</v>
      </c>
      <c r="NA10" s="93">
        <f t="shared" si="8"/>
        <v>1.2024590163934427E-2</v>
      </c>
      <c r="NB10" s="93">
        <f t="shared" si="8"/>
        <v>1.1999343728734129E-2</v>
      </c>
      <c r="NC10" s="92">
        <f t="shared" si="8"/>
        <v>1.0371560793416961E-2</v>
      </c>
      <c r="ND10" s="92">
        <f t="shared" si="8"/>
        <v>1.3997151953134189E-2</v>
      </c>
      <c r="NE10" s="92">
        <f t="shared" si="8"/>
        <v>1.0156994120931455E-2</v>
      </c>
      <c r="NF10" s="92">
        <f t="shared" si="8"/>
        <v>1.3976084356207313E-2</v>
      </c>
      <c r="NG10" s="92">
        <f t="shared" si="8"/>
        <v>3.8445694197912221E-3</v>
      </c>
      <c r="NH10" s="92">
        <f t="shared" si="8"/>
        <v>3.4903077795711765E-3</v>
      </c>
      <c r="NI10" s="92">
        <f t="shared" si="8"/>
        <v>2.8864323507180648E-3</v>
      </c>
      <c r="NJ10" s="92">
        <f t="shared" si="8"/>
        <v>4.1506162434305424E-3</v>
      </c>
      <c r="NK10" s="92">
        <f t="shared" si="8"/>
        <v>2.7828446019251755E-3</v>
      </c>
      <c r="NL10" s="94">
        <f t="shared" si="8"/>
        <v>7.2432171060011373E-3</v>
      </c>
      <c r="NM10" s="94">
        <f t="shared" si="8"/>
        <v>7.2424483243880211E-3</v>
      </c>
      <c r="NN10" s="94">
        <f t="shared" si="8"/>
        <v>7.2395916611288011E-3</v>
      </c>
      <c r="NO10" s="94">
        <f t="shared" si="8"/>
        <v>7.4849393032231535E-3</v>
      </c>
      <c r="NP10" s="94">
        <f t="shared" si="8"/>
        <v>7.5056116724937201E-3</v>
      </c>
      <c r="NQ10" s="94">
        <f t="shared" si="8"/>
        <v>7.4594594604674947E-3</v>
      </c>
      <c r="NR10" s="94">
        <f t="shared" si="8"/>
        <v>7.4858429682282653E-3</v>
      </c>
      <c r="NS10" s="94">
        <f t="shared" si="8"/>
        <v>7.507030603802642E-3</v>
      </c>
      <c r="NT10" s="94">
        <f t="shared" si="8"/>
        <v>7.4859169622413721E-3</v>
      </c>
      <c r="NU10" s="94">
        <f t="shared" si="8"/>
        <v>7.4993103908189522E-3</v>
      </c>
      <c r="NV10" s="94">
        <f t="shared" si="8"/>
        <v>7.446308852840481E-3</v>
      </c>
      <c r="NW10" s="94">
        <f t="shared" si="8"/>
        <v>7.4504811222689512E-3</v>
      </c>
      <c r="NX10" s="94">
        <f t="shared" si="8"/>
        <v>7.4031074418071325E-3</v>
      </c>
      <c r="NY10" s="94">
        <f t="shared" si="8"/>
        <v>7.486179676810977E-3</v>
      </c>
      <c r="NZ10" s="94">
        <f t="shared" si="8"/>
        <v>7.4862440541346841E-3</v>
      </c>
      <c r="OA10" s="94">
        <f t="shared" si="8"/>
        <v>7.4860466264941227E-3</v>
      </c>
      <c r="OB10" s="94">
        <f t="shared" si="8"/>
        <v>7.5089405193294592E-3</v>
      </c>
      <c r="OC10" s="94">
        <f t="shared" si="8"/>
        <v>7.4862488224767638E-3</v>
      </c>
      <c r="OD10" s="94">
        <f t="shared" si="8"/>
        <v>7.2040498442367601E-3</v>
      </c>
      <c r="OE10" s="94">
        <f t="shared" si="8"/>
        <v>7.4930434493787022E-3</v>
      </c>
      <c r="OF10" s="94">
        <f t="shared" si="8"/>
        <v>7.4624336949186392E-3</v>
      </c>
      <c r="OG10" s="94">
        <f t="shared" si="8"/>
        <v>7.2385661480745891E-3</v>
      </c>
      <c r="OH10" s="94">
        <f t="shared" si="8"/>
        <v>7.394807753520586E-3</v>
      </c>
      <c r="OI10" s="94">
        <f t="shared" si="8"/>
        <v>7.4140159373044879E-3</v>
      </c>
      <c r="OJ10" s="94">
        <f t="shared" si="8"/>
        <v>7.2040498442367601E-3</v>
      </c>
      <c r="OK10" s="94">
        <f t="shared" si="8"/>
        <v>7.4060817736399682E-3</v>
      </c>
      <c r="OL10" s="92">
        <f t="shared" si="8"/>
        <v>7.2040498442367601E-3</v>
      </c>
      <c r="OM10" s="92">
        <f t="shared" si="8"/>
        <v>6.9963655244029074E-3</v>
      </c>
      <c r="ON10" s="92">
        <f t="shared" si="8"/>
        <v>7.2040498442367601E-3</v>
      </c>
      <c r="OO10" s="92">
        <f t="shared" si="8"/>
        <v>7.2040498442367601E-3</v>
      </c>
      <c r="OP10" s="94">
        <f t="shared" si="8"/>
        <v>3.6516437195777528E-3</v>
      </c>
      <c r="OQ10" s="94">
        <f t="shared" si="8"/>
        <v>3.6423908938113367E-3</v>
      </c>
      <c r="OR10" s="94">
        <f t="shared" si="8"/>
        <v>3.6454025646708993E-3</v>
      </c>
      <c r="OS10" s="94">
        <f t="shared" si="8"/>
        <v>3.6407519692205265E-3</v>
      </c>
      <c r="OT10" s="94">
        <f t="shared" si="8"/>
        <v>3.6507423889100832E-3</v>
      </c>
      <c r="OU10" s="94">
        <f t="shared" si="8"/>
        <v>3.6269904010546249E-3</v>
      </c>
      <c r="OV10" s="94">
        <f t="shared" si="8"/>
        <v>3.2472434266327395E-3</v>
      </c>
      <c r="OW10" s="94">
        <f t="shared" si="8"/>
        <v>3.2472434266327395E-3</v>
      </c>
      <c r="OX10" s="94">
        <f t="shared" si="8"/>
        <v>3.2472434266327395E-3</v>
      </c>
      <c r="OY10" s="94">
        <f t="shared" si="8"/>
        <v>3.2472434266327395E-3</v>
      </c>
      <c r="OZ10" s="94">
        <f t="shared" si="8"/>
        <v>3.2472434266327395E-3</v>
      </c>
      <c r="PA10" s="94">
        <f t="shared" si="8"/>
        <v>3.2472434266327395E-3</v>
      </c>
      <c r="PB10" s="94">
        <f t="shared" si="8"/>
        <v>3.2472434266327395E-3</v>
      </c>
      <c r="PC10" s="94">
        <f t="shared" si="8"/>
        <v>3.2472434266327395E-3</v>
      </c>
      <c r="PD10" s="94">
        <f t="shared" si="8"/>
        <v>3.2472434266327395E-3</v>
      </c>
      <c r="PE10" s="94">
        <f t="shared" si="8"/>
        <v>3.2472434266327395E-3</v>
      </c>
      <c r="PF10" s="94">
        <f t="shared" si="8"/>
        <v>3.2472434266327395E-3</v>
      </c>
      <c r="PG10" s="94">
        <f t="shared" si="8"/>
        <v>3.2472434266327395E-3</v>
      </c>
      <c r="PH10" s="94">
        <f t="shared" si="8"/>
        <v>3.2472434266327395E-3</v>
      </c>
      <c r="PI10" s="94">
        <f t="shared" si="8"/>
        <v>3.2472434266327395E-3</v>
      </c>
      <c r="PJ10" s="94">
        <f t="shared" si="8"/>
        <v>3.2472434266327395E-3</v>
      </c>
      <c r="PK10" s="94">
        <f t="shared" si="8"/>
        <v>3.2472434266327395E-3</v>
      </c>
      <c r="PL10" s="94">
        <f t="shared" si="8"/>
        <v>3.2472434266327395E-3</v>
      </c>
      <c r="PM10" s="94">
        <f t="shared" si="8"/>
        <v>3.2472434266327395E-3</v>
      </c>
      <c r="PN10" s="94">
        <f t="shared" si="8"/>
        <v>3.2472434266327395E-3</v>
      </c>
      <c r="PO10" s="94">
        <f t="shared" si="8"/>
        <v>3.2472434266327395E-3</v>
      </c>
      <c r="PP10" s="94">
        <f t="shared" si="8"/>
        <v>3.2472434266327395E-3</v>
      </c>
      <c r="PQ10" s="94">
        <f t="shared" si="8"/>
        <v>3.2472434266327395E-3</v>
      </c>
      <c r="PR10" s="94">
        <f t="shared" si="8"/>
        <v>3.2472434266327395E-3</v>
      </c>
      <c r="PS10" s="94">
        <f t="shared" si="8"/>
        <v>3.2472434266327395E-3</v>
      </c>
      <c r="PT10" s="94">
        <f t="shared" si="8"/>
        <v>3.2472434266327395E-3</v>
      </c>
      <c r="PU10" s="94">
        <f t="shared" si="8"/>
        <v>3.2472434266327395E-3</v>
      </c>
      <c r="PV10" s="94">
        <f t="shared" si="8"/>
        <v>3.2472434266327395E-3</v>
      </c>
      <c r="PW10" s="94">
        <f t="shared" si="8"/>
        <v>3.2472434266327395E-3</v>
      </c>
      <c r="PX10" s="94">
        <f t="shared" si="8"/>
        <v>3.2472434266327395E-3</v>
      </c>
      <c r="PY10" s="94">
        <f t="shared" si="8"/>
        <v>3.2472434266327395E-3</v>
      </c>
      <c r="PZ10" s="94">
        <f t="shared" si="8"/>
        <v>3.2472434266327395E-3</v>
      </c>
      <c r="QA10" s="94">
        <f t="shared" si="8"/>
        <v>3.2472434266327395E-3</v>
      </c>
      <c r="QB10" s="94">
        <f t="shared" si="8"/>
        <v>3.2472434266327395E-3</v>
      </c>
      <c r="QC10" s="94">
        <f t="shared" si="8"/>
        <v>3.2472434266327395E-3</v>
      </c>
      <c r="QD10" s="94">
        <f t="shared" si="8"/>
        <v>3.2472434266327395E-3</v>
      </c>
    </row>
    <row r="11" spans="1:446" ht="13.5" customHeight="1">
      <c r="A11" s="2" t="s">
        <v>8</v>
      </c>
      <c r="B11" s="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81"/>
      <c r="CW11" s="81"/>
      <c r="CX11" s="9"/>
      <c r="CY11" s="9"/>
      <c r="CZ11" s="66"/>
      <c r="DA11" s="4"/>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4"/>
      <c r="IA11" s="4"/>
      <c r="IB11" s="9"/>
      <c r="IC11" s="9"/>
      <c r="ID11" s="9"/>
      <c r="IE11" s="9"/>
      <c r="IF11" s="9"/>
      <c r="IG11" s="9"/>
      <c r="IJ11" s="101"/>
      <c r="IK11" s="101"/>
      <c r="IL11" s="101"/>
      <c r="IM11" s="101"/>
      <c r="IN11" s="101"/>
      <c r="IO11" s="101"/>
      <c r="IP11" s="101"/>
      <c r="IQ11" s="101"/>
      <c r="IR11" s="101"/>
      <c r="IS11" s="101"/>
      <c r="IT11" s="101"/>
      <c r="IU11" s="101"/>
      <c r="MH11" s="75"/>
      <c r="MI11" s="75"/>
      <c r="MJ11" s="75"/>
      <c r="MK11" s="75"/>
      <c r="ML11" s="75"/>
      <c r="MM11" s="75"/>
      <c r="MN11" s="75"/>
      <c r="MO11" s="75"/>
      <c r="MP11" s="75"/>
      <c r="MQ11" s="75"/>
      <c r="MR11" s="75"/>
      <c r="MS11" s="75"/>
      <c r="MT11" s="75"/>
      <c r="MU11" s="75"/>
      <c r="MV11" s="75"/>
      <c r="MW11" s="75"/>
      <c r="MX11" s="75"/>
      <c r="MY11" s="75"/>
      <c r="MZ11" s="75"/>
      <c r="NA11" s="75"/>
      <c r="NB11" s="75"/>
    </row>
    <row r="12" spans="1:446" ht="13.5" customHeight="1">
      <c r="A12" s="15" t="s">
        <v>9</v>
      </c>
      <c r="B12" s="3"/>
      <c r="C12" s="3" t="s">
        <v>355</v>
      </c>
      <c r="D12" s="3" t="s">
        <v>355</v>
      </c>
      <c r="E12" s="3" t="s">
        <v>355</v>
      </c>
      <c r="F12" s="3" t="s">
        <v>355</v>
      </c>
      <c r="G12" s="3" t="s">
        <v>355</v>
      </c>
      <c r="H12" s="3" t="s">
        <v>355</v>
      </c>
      <c r="I12" s="3" t="s">
        <v>355</v>
      </c>
      <c r="J12" s="3" t="s">
        <v>355</v>
      </c>
      <c r="K12" s="3" t="s">
        <v>355</v>
      </c>
      <c r="L12" s="3" t="s">
        <v>355</v>
      </c>
      <c r="M12" s="3" t="s">
        <v>355</v>
      </c>
      <c r="N12" s="3" t="s">
        <v>355</v>
      </c>
      <c r="O12" s="3" t="s">
        <v>355</v>
      </c>
      <c r="P12" s="3" t="s">
        <v>355</v>
      </c>
      <c r="Q12" s="3" t="s">
        <v>355</v>
      </c>
      <c r="R12" s="3" t="s">
        <v>355</v>
      </c>
      <c r="S12" s="3" t="s">
        <v>355</v>
      </c>
      <c r="T12" s="3" t="s">
        <v>355</v>
      </c>
      <c r="U12" s="3" t="s">
        <v>355</v>
      </c>
      <c r="V12" s="3" t="s">
        <v>355</v>
      </c>
      <c r="W12" s="3" t="s">
        <v>355</v>
      </c>
      <c r="X12" s="3" t="s">
        <v>355</v>
      </c>
      <c r="Y12" s="3" t="s">
        <v>355</v>
      </c>
      <c r="Z12" s="3" t="s">
        <v>355</v>
      </c>
      <c r="AA12" s="3" t="s">
        <v>355</v>
      </c>
      <c r="AB12" s="3" t="s">
        <v>355</v>
      </c>
      <c r="AC12" s="3" t="s">
        <v>355</v>
      </c>
      <c r="AD12" s="3" t="s">
        <v>355</v>
      </c>
      <c r="AE12" s="3" t="s">
        <v>355</v>
      </c>
      <c r="AF12" s="3" t="s">
        <v>355</v>
      </c>
      <c r="AG12" s="3" t="s">
        <v>355</v>
      </c>
      <c r="AH12" s="3" t="s">
        <v>355</v>
      </c>
      <c r="AI12" s="3" t="s">
        <v>355</v>
      </c>
      <c r="AJ12" s="3" t="s">
        <v>355</v>
      </c>
      <c r="AK12" s="3" t="s">
        <v>355</v>
      </c>
      <c r="AL12" s="3" t="s">
        <v>355</v>
      </c>
      <c r="AM12" s="3" t="s">
        <v>355</v>
      </c>
      <c r="AN12" s="3" t="s">
        <v>355</v>
      </c>
      <c r="AO12" s="3" t="s">
        <v>355</v>
      </c>
      <c r="AP12" s="3" t="s">
        <v>355</v>
      </c>
      <c r="AQ12" s="3" t="s">
        <v>355</v>
      </c>
      <c r="AR12" s="3" t="s">
        <v>355</v>
      </c>
      <c r="AS12" s="3" t="s">
        <v>355</v>
      </c>
      <c r="AT12" s="3" t="s">
        <v>355</v>
      </c>
      <c r="AU12" s="3" t="s">
        <v>355</v>
      </c>
      <c r="AV12" s="3" t="s">
        <v>355</v>
      </c>
      <c r="AW12" s="3" t="s">
        <v>355</v>
      </c>
      <c r="AX12" s="3" t="s">
        <v>355</v>
      </c>
      <c r="AY12" s="3" t="s">
        <v>355</v>
      </c>
      <c r="AZ12" s="3" t="s">
        <v>355</v>
      </c>
      <c r="BA12" s="3" t="s">
        <v>355</v>
      </c>
      <c r="BB12" s="3" t="s">
        <v>355</v>
      </c>
      <c r="BC12" s="3" t="s">
        <v>355</v>
      </c>
      <c r="BD12" s="3" t="s">
        <v>355</v>
      </c>
      <c r="BE12" s="3" t="s">
        <v>355</v>
      </c>
      <c r="BF12" s="3" t="s">
        <v>355</v>
      </c>
      <c r="BG12" s="3" t="s">
        <v>355</v>
      </c>
      <c r="BH12" s="3" t="s">
        <v>355</v>
      </c>
      <c r="BI12" s="4" t="s">
        <v>355</v>
      </c>
      <c r="BJ12" s="4" t="s">
        <v>389</v>
      </c>
      <c r="BK12" s="4" t="s">
        <v>355</v>
      </c>
      <c r="BL12" s="4" t="s">
        <v>389</v>
      </c>
      <c r="BM12" s="4" t="s">
        <v>355</v>
      </c>
      <c r="BN12" s="4" t="s">
        <v>389</v>
      </c>
      <c r="BO12" s="4" t="s">
        <v>355</v>
      </c>
      <c r="BP12" s="4" t="s">
        <v>389</v>
      </c>
      <c r="BQ12" s="4" t="s">
        <v>355</v>
      </c>
      <c r="BR12" s="4" t="s">
        <v>389</v>
      </c>
      <c r="BS12" s="4" t="s">
        <v>355</v>
      </c>
      <c r="BT12" s="4" t="s">
        <v>389</v>
      </c>
      <c r="BU12" s="4" t="s">
        <v>355</v>
      </c>
      <c r="BV12" s="4" t="s">
        <v>389</v>
      </c>
      <c r="BW12" s="4" t="s">
        <v>355</v>
      </c>
      <c r="BX12" s="4" t="s">
        <v>389</v>
      </c>
      <c r="BY12" s="4" t="s">
        <v>355</v>
      </c>
      <c r="BZ12" s="4" t="s">
        <v>389</v>
      </c>
      <c r="CA12" s="4" t="s">
        <v>355</v>
      </c>
      <c r="CB12" s="4" t="s">
        <v>389</v>
      </c>
      <c r="CC12" s="4" t="s">
        <v>355</v>
      </c>
      <c r="CD12" s="4" t="s">
        <v>389</v>
      </c>
      <c r="CE12" s="4" t="s">
        <v>355</v>
      </c>
      <c r="CF12" s="4" t="s">
        <v>389</v>
      </c>
      <c r="CG12" s="4" t="s">
        <v>355</v>
      </c>
      <c r="CH12" s="4" t="s">
        <v>389</v>
      </c>
      <c r="CI12" s="4" t="s">
        <v>355</v>
      </c>
      <c r="CJ12" s="4" t="s">
        <v>389</v>
      </c>
      <c r="CK12" s="4" t="s">
        <v>355</v>
      </c>
      <c r="CL12" s="4" t="s">
        <v>389</v>
      </c>
      <c r="CM12" s="4" t="s">
        <v>355</v>
      </c>
      <c r="CN12" s="4" t="s">
        <v>389</v>
      </c>
      <c r="CO12" s="4" t="s">
        <v>355</v>
      </c>
      <c r="CP12" s="4" t="s">
        <v>389</v>
      </c>
      <c r="CQ12" s="4" t="s">
        <v>355</v>
      </c>
      <c r="CR12" s="4" t="s">
        <v>389</v>
      </c>
      <c r="CS12" s="3" t="s">
        <v>355</v>
      </c>
      <c r="CT12" s="3" t="s">
        <v>355</v>
      </c>
      <c r="CU12" s="3" t="s">
        <v>355</v>
      </c>
      <c r="CV12" s="78" t="s">
        <v>414</v>
      </c>
      <c r="CW12" s="78" t="s">
        <v>414</v>
      </c>
      <c r="CX12" s="3" t="s">
        <v>414</v>
      </c>
      <c r="CY12" s="3" t="s">
        <v>414</v>
      </c>
      <c r="CZ12" s="54" t="s">
        <v>414</v>
      </c>
      <c r="DA12" s="3" t="s">
        <v>355</v>
      </c>
      <c r="DB12" s="3" t="s">
        <v>355</v>
      </c>
      <c r="DC12" s="3" t="s">
        <v>355</v>
      </c>
      <c r="DD12" s="3" t="s">
        <v>355</v>
      </c>
      <c r="DE12" s="3" t="s">
        <v>355</v>
      </c>
      <c r="DF12" s="3" t="s">
        <v>355</v>
      </c>
      <c r="DG12" s="3" t="s">
        <v>355</v>
      </c>
      <c r="DH12" s="3" t="s">
        <v>355</v>
      </c>
      <c r="DI12" s="3" t="s">
        <v>355</v>
      </c>
      <c r="DJ12" s="3" t="s">
        <v>355</v>
      </c>
      <c r="DK12" s="3" t="s">
        <v>355</v>
      </c>
      <c r="DL12" s="3" t="s">
        <v>355</v>
      </c>
      <c r="DM12" s="3" t="s">
        <v>355</v>
      </c>
      <c r="DN12" s="3" t="s">
        <v>355</v>
      </c>
      <c r="DO12" s="3" t="s">
        <v>355</v>
      </c>
      <c r="DP12" s="3" t="s">
        <v>355</v>
      </c>
      <c r="DQ12" s="3" t="s">
        <v>355</v>
      </c>
      <c r="DR12" s="3" t="s">
        <v>355</v>
      </c>
      <c r="DS12" s="3" t="s">
        <v>355</v>
      </c>
      <c r="DT12" s="3" t="s">
        <v>355</v>
      </c>
      <c r="DU12" s="3" t="s">
        <v>355</v>
      </c>
      <c r="DV12" s="3" t="s">
        <v>355</v>
      </c>
      <c r="DW12" s="3" t="s">
        <v>355</v>
      </c>
      <c r="DX12" s="3" t="s">
        <v>355</v>
      </c>
      <c r="DY12" s="3" t="s">
        <v>355</v>
      </c>
      <c r="DZ12" s="3" t="s">
        <v>355</v>
      </c>
      <c r="EA12" s="3" t="s">
        <v>355</v>
      </c>
      <c r="EB12" s="3" t="s">
        <v>355</v>
      </c>
      <c r="EC12" s="3" t="s">
        <v>355</v>
      </c>
      <c r="ED12" s="3" t="s">
        <v>355</v>
      </c>
      <c r="EE12" s="3" t="s">
        <v>355</v>
      </c>
      <c r="EF12" s="3" t="s">
        <v>355</v>
      </c>
      <c r="EG12" s="3" t="s">
        <v>355</v>
      </c>
      <c r="EH12" s="3" t="s">
        <v>355</v>
      </c>
      <c r="EI12" s="3" t="s">
        <v>355</v>
      </c>
      <c r="EJ12" s="3" t="s">
        <v>355</v>
      </c>
      <c r="EK12" s="3" t="s">
        <v>355</v>
      </c>
      <c r="EL12" s="3" t="s">
        <v>355</v>
      </c>
      <c r="EM12" s="3" t="s">
        <v>355</v>
      </c>
      <c r="EN12" s="3" t="s">
        <v>355</v>
      </c>
      <c r="EO12" s="3" t="s">
        <v>355</v>
      </c>
      <c r="EP12" s="3" t="s">
        <v>355</v>
      </c>
      <c r="EQ12" s="3" t="s">
        <v>355</v>
      </c>
      <c r="ER12" s="3" t="s">
        <v>355</v>
      </c>
      <c r="ES12" s="3" t="s">
        <v>355</v>
      </c>
      <c r="ET12" s="3" t="s">
        <v>355</v>
      </c>
      <c r="EU12" s="3" t="s">
        <v>355</v>
      </c>
      <c r="EV12" s="3" t="s">
        <v>355</v>
      </c>
      <c r="EW12" s="3" t="s">
        <v>355</v>
      </c>
      <c r="EX12" s="3" t="s">
        <v>355</v>
      </c>
      <c r="EY12" s="3" t="s">
        <v>355</v>
      </c>
      <c r="EZ12" s="3" t="s">
        <v>355</v>
      </c>
      <c r="FA12" s="3" t="s">
        <v>355</v>
      </c>
      <c r="FB12" s="3" t="s">
        <v>355</v>
      </c>
      <c r="FC12" s="3" t="s">
        <v>355</v>
      </c>
      <c r="FD12" s="3" t="s">
        <v>355</v>
      </c>
      <c r="FE12" s="3" t="s">
        <v>355</v>
      </c>
      <c r="FF12" s="3" t="s">
        <v>355</v>
      </c>
      <c r="FG12" s="3" t="s">
        <v>355</v>
      </c>
      <c r="FH12" s="3" t="s">
        <v>355</v>
      </c>
      <c r="FI12" s="3" t="s">
        <v>355</v>
      </c>
      <c r="FJ12" s="3" t="s">
        <v>355</v>
      </c>
      <c r="FK12" s="3" t="s">
        <v>355</v>
      </c>
      <c r="FL12" s="3" t="s">
        <v>355</v>
      </c>
      <c r="FM12" s="3" t="s">
        <v>355</v>
      </c>
      <c r="FN12" s="3" t="s">
        <v>355</v>
      </c>
      <c r="FO12" s="3" t="s">
        <v>355</v>
      </c>
      <c r="FP12" s="3" t="s">
        <v>355</v>
      </c>
      <c r="FQ12" s="3" t="s">
        <v>355</v>
      </c>
      <c r="FR12" s="3" t="s">
        <v>355</v>
      </c>
      <c r="FS12" s="3" t="s">
        <v>355</v>
      </c>
      <c r="FT12" s="3" t="s">
        <v>355</v>
      </c>
      <c r="FU12" s="3" t="s">
        <v>355</v>
      </c>
      <c r="FV12" s="3" t="s">
        <v>355</v>
      </c>
      <c r="FW12" s="3" t="s">
        <v>355</v>
      </c>
      <c r="FX12" s="3" t="s">
        <v>355</v>
      </c>
      <c r="FY12" s="3" t="s">
        <v>355</v>
      </c>
      <c r="FZ12" s="3" t="s">
        <v>355</v>
      </c>
      <c r="GA12" s="3" t="s">
        <v>355</v>
      </c>
      <c r="GB12" s="3" t="s">
        <v>355</v>
      </c>
      <c r="GC12" s="3" t="s">
        <v>355</v>
      </c>
      <c r="GD12" s="3" t="s">
        <v>355</v>
      </c>
      <c r="GE12" s="3" t="s">
        <v>355</v>
      </c>
      <c r="GF12" s="3" t="s">
        <v>355</v>
      </c>
      <c r="GG12" s="3" t="s">
        <v>355</v>
      </c>
      <c r="GH12" s="3" t="s">
        <v>355</v>
      </c>
      <c r="GI12" s="3" t="s">
        <v>355</v>
      </c>
      <c r="GJ12" s="3" t="s">
        <v>355</v>
      </c>
      <c r="GK12" s="3" t="s">
        <v>355</v>
      </c>
      <c r="GL12" s="3" t="s">
        <v>355</v>
      </c>
      <c r="GM12" s="3" t="s">
        <v>355</v>
      </c>
      <c r="GN12" s="3" t="s">
        <v>355</v>
      </c>
      <c r="GO12" s="3" t="s">
        <v>355</v>
      </c>
      <c r="GP12" s="3" t="s">
        <v>355</v>
      </c>
      <c r="GQ12" s="3" t="s">
        <v>355</v>
      </c>
      <c r="GR12" s="3" t="s">
        <v>355</v>
      </c>
      <c r="GS12" s="3" t="s">
        <v>355</v>
      </c>
      <c r="GT12" s="3" t="s">
        <v>355</v>
      </c>
      <c r="GU12" s="3" t="s">
        <v>355</v>
      </c>
      <c r="GV12" s="3" t="s">
        <v>355</v>
      </c>
      <c r="GW12" s="3" t="s">
        <v>355</v>
      </c>
      <c r="GX12" s="4" t="s">
        <v>355</v>
      </c>
      <c r="GY12" s="4" t="s">
        <v>355</v>
      </c>
      <c r="GZ12" s="4" t="s">
        <v>355</v>
      </c>
      <c r="HA12" s="4" t="s">
        <v>355</v>
      </c>
      <c r="HB12" s="4" t="s">
        <v>355</v>
      </c>
      <c r="HC12" s="4" t="s">
        <v>355</v>
      </c>
      <c r="HD12" s="4" t="s">
        <v>355</v>
      </c>
      <c r="HE12" s="4" t="s">
        <v>355</v>
      </c>
      <c r="HF12" s="4" t="s">
        <v>355</v>
      </c>
      <c r="HG12" s="4" t="s">
        <v>355</v>
      </c>
      <c r="HH12" s="4" t="s">
        <v>355</v>
      </c>
      <c r="HI12" s="4" t="s">
        <v>355</v>
      </c>
      <c r="HJ12" s="4" t="s">
        <v>355</v>
      </c>
      <c r="HK12" s="4" t="s">
        <v>355</v>
      </c>
      <c r="HL12" s="4" t="s">
        <v>355</v>
      </c>
      <c r="HM12" s="4" t="s">
        <v>355</v>
      </c>
      <c r="HN12" s="4" t="s">
        <v>355</v>
      </c>
      <c r="HO12" s="4" t="s">
        <v>389</v>
      </c>
      <c r="HP12" s="4" t="s">
        <v>355</v>
      </c>
      <c r="HQ12" s="4" t="s">
        <v>389</v>
      </c>
      <c r="HR12" s="4" t="s">
        <v>355</v>
      </c>
      <c r="HS12" s="4" t="s">
        <v>389</v>
      </c>
      <c r="HT12" s="4" t="s">
        <v>355</v>
      </c>
      <c r="HU12" s="4" t="s">
        <v>389</v>
      </c>
      <c r="HV12" s="4" t="s">
        <v>355</v>
      </c>
      <c r="HW12" s="4" t="s">
        <v>389</v>
      </c>
      <c r="HX12" s="4" t="s">
        <v>355</v>
      </c>
      <c r="HY12" s="4" t="s">
        <v>389</v>
      </c>
      <c r="HZ12" s="4" t="s">
        <v>355</v>
      </c>
      <c r="IA12" s="4" t="s">
        <v>389</v>
      </c>
      <c r="IB12" s="4" t="s">
        <v>355</v>
      </c>
      <c r="IC12" s="4" t="s">
        <v>389</v>
      </c>
      <c r="ID12" s="4" t="s">
        <v>355</v>
      </c>
      <c r="IE12" s="4" t="s">
        <v>389</v>
      </c>
      <c r="IF12" s="4" t="s">
        <v>355</v>
      </c>
      <c r="IG12" s="4" t="s">
        <v>389</v>
      </c>
      <c r="IH12" s="52" t="s">
        <v>413</v>
      </c>
      <c r="II12" s="52" t="s">
        <v>413</v>
      </c>
      <c r="IJ12" s="52" t="s">
        <v>413</v>
      </c>
      <c r="IK12" s="52" t="s">
        <v>413</v>
      </c>
      <c r="IL12" s="52" t="s">
        <v>413</v>
      </c>
      <c r="IM12" s="52" t="s">
        <v>413</v>
      </c>
      <c r="IN12" s="52" t="s">
        <v>413</v>
      </c>
      <c r="IO12" s="52" t="s">
        <v>413</v>
      </c>
      <c r="IP12" s="52" t="s">
        <v>413</v>
      </c>
      <c r="IQ12" s="52" t="s">
        <v>413</v>
      </c>
      <c r="IR12" s="52" t="s">
        <v>413</v>
      </c>
      <c r="IS12" s="52" t="s">
        <v>413</v>
      </c>
      <c r="IT12" s="52" t="s">
        <v>413</v>
      </c>
      <c r="IU12" s="52" t="s">
        <v>413</v>
      </c>
      <c r="IV12" s="52" t="s">
        <v>355</v>
      </c>
      <c r="IW12" s="52" t="s">
        <v>355</v>
      </c>
      <c r="IX12" s="52" t="s">
        <v>355</v>
      </c>
      <c r="IY12" s="52" t="s">
        <v>355</v>
      </c>
      <c r="IZ12" s="52" t="s">
        <v>355</v>
      </c>
      <c r="JA12" s="52" t="s">
        <v>355</v>
      </c>
      <c r="JB12" s="52" t="s">
        <v>355</v>
      </c>
      <c r="JC12" s="52" t="s">
        <v>355</v>
      </c>
      <c r="JD12" s="52" t="s">
        <v>355</v>
      </c>
      <c r="JE12" s="52" t="s">
        <v>355</v>
      </c>
      <c r="JF12" s="52" t="s">
        <v>355</v>
      </c>
      <c r="JG12" s="52" t="s">
        <v>355</v>
      </c>
      <c r="JH12" s="52" t="s">
        <v>355</v>
      </c>
      <c r="JI12" s="52" t="s">
        <v>355</v>
      </c>
      <c r="JJ12" s="52" t="s">
        <v>355</v>
      </c>
      <c r="JK12" s="52" t="s">
        <v>355</v>
      </c>
      <c r="JL12" s="52" t="s">
        <v>355</v>
      </c>
      <c r="JM12" s="52" t="s">
        <v>355</v>
      </c>
      <c r="JN12" s="52" t="s">
        <v>355</v>
      </c>
      <c r="JO12" s="52" t="s">
        <v>355</v>
      </c>
      <c r="JP12" s="52" t="s">
        <v>355</v>
      </c>
      <c r="JQ12" s="52" t="s">
        <v>355</v>
      </c>
      <c r="JR12" s="52" t="s">
        <v>355</v>
      </c>
      <c r="JS12" s="52" t="s">
        <v>355</v>
      </c>
      <c r="JT12" s="52" t="s">
        <v>355</v>
      </c>
      <c r="JU12" s="52" t="s">
        <v>355</v>
      </c>
      <c r="JV12" s="52" t="s">
        <v>355</v>
      </c>
      <c r="JW12" s="52" t="s">
        <v>355</v>
      </c>
      <c r="JX12" s="52" t="s">
        <v>355</v>
      </c>
      <c r="JY12" s="52" t="s">
        <v>355</v>
      </c>
      <c r="JZ12" s="52" t="s">
        <v>355</v>
      </c>
      <c r="KA12" s="52" t="s">
        <v>355</v>
      </c>
      <c r="KB12" s="52" t="s">
        <v>355</v>
      </c>
      <c r="KC12" s="52" t="s">
        <v>355</v>
      </c>
      <c r="KD12" s="52" t="s">
        <v>355</v>
      </c>
      <c r="KE12" s="52" t="s">
        <v>355</v>
      </c>
      <c r="KF12" s="52" t="s">
        <v>355</v>
      </c>
      <c r="KG12" s="52" t="s">
        <v>355</v>
      </c>
      <c r="KH12" s="52" t="s">
        <v>355</v>
      </c>
      <c r="KI12" s="52" t="s">
        <v>355</v>
      </c>
      <c r="KJ12" s="52" t="s">
        <v>355</v>
      </c>
      <c r="KK12" s="52" t="s">
        <v>355</v>
      </c>
      <c r="KL12" s="52" t="s">
        <v>355</v>
      </c>
      <c r="KM12" s="52" t="s">
        <v>355</v>
      </c>
      <c r="KN12" s="52" t="s">
        <v>355</v>
      </c>
      <c r="KO12" s="52" t="s">
        <v>355</v>
      </c>
      <c r="KP12" s="52" t="s">
        <v>355</v>
      </c>
      <c r="KQ12" s="52" t="s">
        <v>355</v>
      </c>
      <c r="KR12" s="52" t="s">
        <v>355</v>
      </c>
      <c r="KS12" s="52" t="s">
        <v>355</v>
      </c>
      <c r="KT12" s="52" t="s">
        <v>355</v>
      </c>
      <c r="KU12" s="52" t="s">
        <v>355</v>
      </c>
      <c r="KV12" s="52" t="s">
        <v>355</v>
      </c>
      <c r="KW12" s="52" t="s">
        <v>355</v>
      </c>
      <c r="KX12" s="52" t="s">
        <v>355</v>
      </c>
      <c r="KY12" s="52" t="s">
        <v>355</v>
      </c>
      <c r="KZ12" s="52" t="s">
        <v>355</v>
      </c>
      <c r="LA12" s="52" t="s">
        <v>355</v>
      </c>
      <c r="LB12" s="52" t="s">
        <v>355</v>
      </c>
      <c r="LC12" s="52" t="s">
        <v>355</v>
      </c>
      <c r="LD12" s="52" t="s">
        <v>355</v>
      </c>
      <c r="LE12" s="52" t="s">
        <v>355</v>
      </c>
      <c r="LF12" s="52" t="s">
        <v>355</v>
      </c>
      <c r="LG12" s="52" t="s">
        <v>355</v>
      </c>
      <c r="LH12" s="52" t="s">
        <v>355</v>
      </c>
      <c r="LI12" s="52" t="s">
        <v>355</v>
      </c>
      <c r="LJ12" s="52" t="s">
        <v>355</v>
      </c>
      <c r="LK12" s="52" t="s">
        <v>355</v>
      </c>
      <c r="LL12" s="52" t="s">
        <v>355</v>
      </c>
      <c r="LM12" s="52" t="s">
        <v>355</v>
      </c>
      <c r="LN12" s="52" t="s">
        <v>355</v>
      </c>
      <c r="LO12" s="52" t="s">
        <v>355</v>
      </c>
      <c r="LP12" s="52" t="s">
        <v>355</v>
      </c>
      <c r="LQ12" s="52" t="s">
        <v>355</v>
      </c>
      <c r="LR12" s="52" t="s">
        <v>355</v>
      </c>
      <c r="LS12" s="52" t="s">
        <v>355</v>
      </c>
      <c r="LT12" s="52" t="s">
        <v>355</v>
      </c>
      <c r="LU12" s="52" t="s">
        <v>355</v>
      </c>
      <c r="LV12" s="52" t="s">
        <v>355</v>
      </c>
      <c r="LW12" s="52" t="s">
        <v>355</v>
      </c>
      <c r="LX12" s="52" t="s">
        <v>355</v>
      </c>
      <c r="LY12" s="52" t="s">
        <v>355</v>
      </c>
      <c r="LZ12" s="52" t="s">
        <v>355</v>
      </c>
      <c r="MA12" s="52" t="s">
        <v>355</v>
      </c>
      <c r="MB12" s="52" t="s">
        <v>355</v>
      </c>
      <c r="MC12" s="52" t="s">
        <v>355</v>
      </c>
      <c r="MD12" s="52" t="s">
        <v>355</v>
      </c>
      <c r="ME12" s="52" t="s">
        <v>355</v>
      </c>
      <c r="MF12" s="52" t="s">
        <v>355</v>
      </c>
      <c r="MG12" s="52" t="s">
        <v>355</v>
      </c>
      <c r="MH12" s="100" t="s">
        <v>355</v>
      </c>
      <c r="MI12" s="100" t="s">
        <v>355</v>
      </c>
      <c r="MJ12" s="100" t="s">
        <v>355</v>
      </c>
      <c r="MK12" s="100" t="s">
        <v>355</v>
      </c>
      <c r="ML12" s="100" t="s">
        <v>355</v>
      </c>
      <c r="MM12" s="100" t="s">
        <v>389</v>
      </c>
      <c r="MN12" s="100" t="s">
        <v>389</v>
      </c>
      <c r="MO12" s="100" t="s">
        <v>355</v>
      </c>
      <c r="MP12" s="100" t="s">
        <v>355</v>
      </c>
      <c r="MQ12" s="100" t="s">
        <v>355</v>
      </c>
      <c r="MR12" s="100" t="s">
        <v>355</v>
      </c>
      <c r="MS12" s="100" t="s">
        <v>355</v>
      </c>
      <c r="MT12" s="100" t="s">
        <v>389</v>
      </c>
      <c r="MU12" s="100" t="s">
        <v>389</v>
      </c>
      <c r="MV12" s="100" t="s">
        <v>355</v>
      </c>
      <c r="MW12" s="100" t="s">
        <v>355</v>
      </c>
      <c r="MX12" s="100" t="s">
        <v>355</v>
      </c>
      <c r="MY12" s="100" t="s">
        <v>355</v>
      </c>
      <c r="MZ12" s="100" t="s">
        <v>355</v>
      </c>
      <c r="NA12" s="100" t="s">
        <v>389</v>
      </c>
      <c r="NB12" s="100" t="s">
        <v>389</v>
      </c>
      <c r="NC12" s="52" t="s">
        <v>355</v>
      </c>
      <c r="ND12" s="52" t="s">
        <v>355</v>
      </c>
      <c r="NE12" s="52" t="s">
        <v>355</v>
      </c>
      <c r="NF12" s="52" t="s">
        <v>355</v>
      </c>
      <c r="NG12" s="52" t="s">
        <v>355</v>
      </c>
      <c r="NH12" s="52" t="s">
        <v>355</v>
      </c>
      <c r="NI12" s="52" t="s">
        <v>389</v>
      </c>
      <c r="NJ12" s="52" t="s">
        <v>389</v>
      </c>
      <c r="NK12" s="52" t="s">
        <v>389</v>
      </c>
      <c r="NL12" s="52" t="s">
        <v>355</v>
      </c>
      <c r="NM12" s="52" t="s">
        <v>355</v>
      </c>
      <c r="NN12" s="52" t="s">
        <v>355</v>
      </c>
      <c r="NO12" s="52" t="s">
        <v>355</v>
      </c>
      <c r="NP12" s="52" t="s">
        <v>355</v>
      </c>
      <c r="NQ12" s="52" t="s">
        <v>355</v>
      </c>
      <c r="NR12" s="52" t="s">
        <v>355</v>
      </c>
      <c r="NS12" s="52" t="s">
        <v>355</v>
      </c>
      <c r="NT12" s="52" t="s">
        <v>355</v>
      </c>
      <c r="NU12" s="52" t="s">
        <v>355</v>
      </c>
      <c r="NV12" s="52" t="s">
        <v>355</v>
      </c>
      <c r="NW12" s="52" t="s">
        <v>355</v>
      </c>
      <c r="NX12" s="52" t="s">
        <v>355</v>
      </c>
      <c r="NY12" s="52" t="s">
        <v>355</v>
      </c>
      <c r="NZ12" s="52" t="s">
        <v>355</v>
      </c>
      <c r="OA12" s="52" t="s">
        <v>355</v>
      </c>
      <c r="OB12" s="52" t="s">
        <v>355</v>
      </c>
      <c r="OC12" s="52" t="s">
        <v>355</v>
      </c>
      <c r="OD12" s="52" t="s">
        <v>355</v>
      </c>
      <c r="OE12" s="52" t="s">
        <v>355</v>
      </c>
      <c r="OF12" s="52" t="s">
        <v>355</v>
      </c>
      <c r="OG12" s="52" t="s">
        <v>355</v>
      </c>
      <c r="OH12" s="52" t="s">
        <v>355</v>
      </c>
      <c r="OI12" s="52" t="s">
        <v>355</v>
      </c>
      <c r="OJ12" s="52" t="s">
        <v>355</v>
      </c>
      <c r="OK12" s="52" t="s">
        <v>355</v>
      </c>
      <c r="OL12" s="52" t="s">
        <v>355</v>
      </c>
      <c r="OM12" s="52" t="s">
        <v>355</v>
      </c>
      <c r="ON12" s="52" t="s">
        <v>355</v>
      </c>
      <c r="OO12" s="52" t="s">
        <v>355</v>
      </c>
      <c r="OP12" s="52" t="s">
        <v>355</v>
      </c>
      <c r="OQ12" s="52" t="s">
        <v>355</v>
      </c>
      <c r="OR12" s="52" t="s">
        <v>355</v>
      </c>
      <c r="OS12" s="52" t="s">
        <v>355</v>
      </c>
      <c r="OT12" s="52" t="s">
        <v>355</v>
      </c>
      <c r="OU12" s="52" t="s">
        <v>355</v>
      </c>
      <c r="OV12" s="52" t="s">
        <v>355</v>
      </c>
      <c r="OW12" s="52" t="s">
        <v>355</v>
      </c>
      <c r="OX12" s="52" t="s">
        <v>355</v>
      </c>
      <c r="OY12" s="52" t="s">
        <v>355</v>
      </c>
      <c r="OZ12" s="52" t="s">
        <v>355</v>
      </c>
      <c r="PA12" s="52" t="s">
        <v>355</v>
      </c>
      <c r="PB12" s="52" t="s">
        <v>355</v>
      </c>
      <c r="PC12" s="52" t="s">
        <v>355</v>
      </c>
      <c r="PD12" s="52" t="s">
        <v>355</v>
      </c>
      <c r="PE12" s="52" t="s">
        <v>355</v>
      </c>
      <c r="PF12" s="52" t="s">
        <v>355</v>
      </c>
      <c r="PG12" s="52" t="s">
        <v>355</v>
      </c>
      <c r="PH12" s="52" t="s">
        <v>355</v>
      </c>
      <c r="PI12" s="52" t="s">
        <v>355</v>
      </c>
      <c r="PJ12" s="52" t="s">
        <v>355</v>
      </c>
      <c r="PK12" s="52" t="s">
        <v>355</v>
      </c>
      <c r="PL12" s="52" t="s">
        <v>355</v>
      </c>
      <c r="PM12" s="52" t="s">
        <v>355</v>
      </c>
      <c r="PN12" s="52" t="s">
        <v>355</v>
      </c>
      <c r="PO12" s="52" t="s">
        <v>355</v>
      </c>
      <c r="PP12" s="52" t="s">
        <v>355</v>
      </c>
      <c r="PQ12" s="52" t="s">
        <v>355</v>
      </c>
      <c r="PR12" s="52" t="s">
        <v>355</v>
      </c>
      <c r="PS12" s="52" t="s">
        <v>355</v>
      </c>
      <c r="PT12" s="52" t="s">
        <v>355</v>
      </c>
      <c r="PU12" s="52" t="s">
        <v>355</v>
      </c>
      <c r="PV12" s="52" t="s">
        <v>355</v>
      </c>
      <c r="PW12" s="52" t="s">
        <v>355</v>
      </c>
      <c r="PX12" s="52" t="s">
        <v>355</v>
      </c>
      <c r="PY12" s="52" t="s">
        <v>355</v>
      </c>
      <c r="PZ12" s="52" t="s">
        <v>355</v>
      </c>
      <c r="QA12" s="52" t="s">
        <v>355</v>
      </c>
      <c r="QB12" s="52" t="s">
        <v>355</v>
      </c>
      <c r="QC12" s="52" t="s">
        <v>355</v>
      </c>
      <c r="QD12" s="52" t="s">
        <v>355</v>
      </c>
    </row>
    <row r="13" spans="1:446" ht="13.5" customHeight="1">
      <c r="A13" s="2" t="s">
        <v>10</v>
      </c>
      <c r="B13" s="2" t="s">
        <v>333</v>
      </c>
      <c r="C13" s="3">
        <v>1</v>
      </c>
      <c r="D13" s="3">
        <v>1</v>
      </c>
      <c r="E13" s="3">
        <v>1</v>
      </c>
      <c r="F13" s="3">
        <v>1</v>
      </c>
      <c r="G13" s="3">
        <v>1</v>
      </c>
      <c r="H13" s="3">
        <v>1</v>
      </c>
      <c r="I13" s="3">
        <v>1</v>
      </c>
      <c r="J13" s="3">
        <v>1</v>
      </c>
      <c r="K13" s="3">
        <v>1</v>
      </c>
      <c r="L13" s="3">
        <v>1</v>
      </c>
      <c r="M13" s="3">
        <v>1</v>
      </c>
      <c r="N13" s="3">
        <v>1</v>
      </c>
      <c r="O13" s="3">
        <v>1</v>
      </c>
      <c r="P13" s="3">
        <v>1</v>
      </c>
      <c r="Q13" s="3">
        <v>1</v>
      </c>
      <c r="R13" s="3">
        <v>1</v>
      </c>
      <c r="S13" s="3">
        <v>1</v>
      </c>
      <c r="T13" s="3">
        <v>1</v>
      </c>
      <c r="U13" s="3">
        <v>1</v>
      </c>
      <c r="V13" s="3">
        <v>1</v>
      </c>
      <c r="W13" s="3">
        <v>1</v>
      </c>
      <c r="X13" s="3">
        <v>1</v>
      </c>
      <c r="Y13" s="3">
        <v>1</v>
      </c>
      <c r="Z13" s="3">
        <v>1</v>
      </c>
      <c r="AA13" s="3">
        <v>1</v>
      </c>
      <c r="AB13" s="3">
        <v>1</v>
      </c>
      <c r="AC13" s="3">
        <v>1</v>
      </c>
      <c r="AD13" s="3">
        <v>1</v>
      </c>
      <c r="AE13" s="3">
        <v>1</v>
      </c>
      <c r="AF13" s="3">
        <v>1</v>
      </c>
      <c r="AG13" s="3">
        <v>1</v>
      </c>
      <c r="AH13" s="3">
        <v>1</v>
      </c>
      <c r="AI13" s="3">
        <v>1</v>
      </c>
      <c r="AJ13" s="3">
        <v>1</v>
      </c>
      <c r="AK13" s="3">
        <v>1</v>
      </c>
      <c r="AL13" s="3">
        <v>1</v>
      </c>
      <c r="AM13" s="3">
        <v>1</v>
      </c>
      <c r="AN13" s="3">
        <v>1</v>
      </c>
      <c r="AO13" s="3">
        <v>1</v>
      </c>
      <c r="AP13" s="3">
        <v>1</v>
      </c>
      <c r="AQ13" s="3">
        <v>1</v>
      </c>
      <c r="AR13" s="3">
        <v>1</v>
      </c>
      <c r="AS13" s="3">
        <v>1</v>
      </c>
      <c r="AT13" s="3">
        <v>1</v>
      </c>
      <c r="AU13" s="3">
        <v>1</v>
      </c>
      <c r="AV13" s="3">
        <v>1</v>
      </c>
      <c r="AW13" s="3">
        <v>1</v>
      </c>
      <c r="AX13" s="7">
        <v>1</v>
      </c>
      <c r="AY13" s="7">
        <v>1</v>
      </c>
      <c r="AZ13" s="7">
        <v>1</v>
      </c>
      <c r="BA13" s="7">
        <v>1</v>
      </c>
      <c r="BB13" s="7">
        <v>1</v>
      </c>
      <c r="BC13" s="7">
        <v>1</v>
      </c>
      <c r="BD13" s="7">
        <v>1</v>
      </c>
      <c r="BE13" s="9">
        <v>1</v>
      </c>
      <c r="BF13" s="9">
        <v>1</v>
      </c>
      <c r="BG13" s="9">
        <v>1</v>
      </c>
      <c r="BH13" s="9">
        <v>1</v>
      </c>
      <c r="BI13" s="9">
        <v>1</v>
      </c>
      <c r="BJ13" s="9">
        <v>1</v>
      </c>
      <c r="BK13" s="9">
        <v>1</v>
      </c>
      <c r="BL13" s="9">
        <v>1</v>
      </c>
      <c r="BM13" s="9">
        <v>1</v>
      </c>
      <c r="BN13" s="9">
        <v>1</v>
      </c>
      <c r="BO13" s="9">
        <v>1</v>
      </c>
      <c r="BP13" s="9">
        <v>1</v>
      </c>
      <c r="BQ13" s="9">
        <v>1</v>
      </c>
      <c r="BR13" s="9">
        <v>1</v>
      </c>
      <c r="BS13" s="9">
        <v>1</v>
      </c>
      <c r="BT13" s="9">
        <v>1</v>
      </c>
      <c r="BU13" s="9"/>
      <c r="BV13" s="9"/>
      <c r="BW13" s="9"/>
      <c r="BX13" s="9"/>
      <c r="BY13" s="9"/>
      <c r="BZ13" s="9"/>
      <c r="CA13" s="9">
        <v>1</v>
      </c>
      <c r="CB13" s="9">
        <v>1</v>
      </c>
      <c r="CC13" s="9">
        <v>1</v>
      </c>
      <c r="CD13" s="9">
        <v>1</v>
      </c>
      <c r="CE13" s="9">
        <v>1</v>
      </c>
      <c r="CF13" s="9">
        <v>1</v>
      </c>
      <c r="CG13" s="9">
        <v>1</v>
      </c>
      <c r="CH13" s="9">
        <v>1</v>
      </c>
      <c r="CI13" s="9">
        <v>1</v>
      </c>
      <c r="CJ13" s="9">
        <v>1</v>
      </c>
      <c r="CK13" s="9">
        <v>1</v>
      </c>
      <c r="CL13" s="9">
        <v>1</v>
      </c>
      <c r="CM13" s="9">
        <v>1</v>
      </c>
      <c r="CN13" s="9">
        <v>1</v>
      </c>
      <c r="CO13" s="9">
        <v>1</v>
      </c>
      <c r="CP13" s="9">
        <v>1</v>
      </c>
      <c r="CQ13" s="9">
        <v>1</v>
      </c>
      <c r="CR13" s="9">
        <v>1</v>
      </c>
      <c r="CS13" s="9">
        <v>1</v>
      </c>
      <c r="CT13" s="9">
        <v>1</v>
      </c>
      <c r="CU13" s="9">
        <v>1</v>
      </c>
      <c r="CV13" s="81">
        <v>1</v>
      </c>
      <c r="CW13" s="81">
        <v>1</v>
      </c>
      <c r="CX13" s="9">
        <v>1</v>
      </c>
      <c r="CY13" s="9">
        <v>1</v>
      </c>
      <c r="CZ13" s="66">
        <v>1</v>
      </c>
      <c r="DA13" s="9">
        <v>1</v>
      </c>
      <c r="DB13" s="9">
        <v>1</v>
      </c>
      <c r="DC13" s="9">
        <v>1</v>
      </c>
      <c r="DD13" s="9">
        <v>1</v>
      </c>
      <c r="DE13" s="9">
        <v>1</v>
      </c>
      <c r="DF13" s="9">
        <v>1</v>
      </c>
      <c r="DG13" s="9">
        <v>1</v>
      </c>
      <c r="DH13" s="9">
        <v>1</v>
      </c>
      <c r="DI13" s="9">
        <v>1</v>
      </c>
      <c r="DJ13" s="9">
        <v>1</v>
      </c>
      <c r="DK13" s="9">
        <v>1</v>
      </c>
      <c r="DL13" s="9">
        <v>1</v>
      </c>
      <c r="DM13" s="9">
        <v>1</v>
      </c>
      <c r="DN13" s="9">
        <v>1</v>
      </c>
      <c r="DO13" s="9">
        <v>1</v>
      </c>
      <c r="DP13" s="9">
        <v>1</v>
      </c>
      <c r="DQ13" s="9">
        <v>1</v>
      </c>
      <c r="DR13" s="9">
        <v>1</v>
      </c>
      <c r="DS13" s="9">
        <v>1</v>
      </c>
      <c r="DT13" s="9">
        <v>1</v>
      </c>
      <c r="DU13" s="9">
        <v>1</v>
      </c>
      <c r="DV13" s="9">
        <v>1</v>
      </c>
      <c r="DW13" s="9">
        <v>1</v>
      </c>
      <c r="DX13" s="9">
        <v>1</v>
      </c>
      <c r="DY13" s="9">
        <v>1</v>
      </c>
      <c r="DZ13" s="9">
        <v>1</v>
      </c>
      <c r="EA13" s="9">
        <v>1</v>
      </c>
      <c r="EB13" s="9">
        <v>1</v>
      </c>
      <c r="EC13" s="9">
        <v>1</v>
      </c>
      <c r="ED13" s="9">
        <v>1</v>
      </c>
      <c r="EE13" s="9">
        <v>1</v>
      </c>
      <c r="EF13" s="9">
        <v>1</v>
      </c>
      <c r="EG13" s="9">
        <v>1</v>
      </c>
      <c r="EH13" s="9">
        <v>1</v>
      </c>
      <c r="EI13" s="9">
        <v>1</v>
      </c>
      <c r="EJ13" s="9">
        <v>1</v>
      </c>
      <c r="EK13" s="9">
        <v>1</v>
      </c>
      <c r="EL13" s="9">
        <v>1</v>
      </c>
      <c r="EM13" s="9">
        <v>1</v>
      </c>
      <c r="EN13" s="9">
        <v>1</v>
      </c>
      <c r="EO13" s="9">
        <v>1</v>
      </c>
      <c r="EP13" s="9">
        <v>1</v>
      </c>
      <c r="EQ13" s="9">
        <v>1</v>
      </c>
      <c r="ER13" s="9">
        <v>1</v>
      </c>
      <c r="ES13" s="9">
        <v>1</v>
      </c>
      <c r="ET13" s="9">
        <v>1</v>
      </c>
      <c r="EU13" s="9">
        <v>1</v>
      </c>
      <c r="EV13" s="9">
        <v>1</v>
      </c>
      <c r="EW13" s="9">
        <v>1</v>
      </c>
      <c r="EX13" s="9">
        <v>1</v>
      </c>
      <c r="EY13" s="9">
        <v>1</v>
      </c>
      <c r="EZ13" s="9">
        <v>1</v>
      </c>
      <c r="FA13" s="9">
        <v>1</v>
      </c>
      <c r="FB13" s="9">
        <v>1</v>
      </c>
      <c r="FC13" s="9">
        <v>1</v>
      </c>
      <c r="FD13" s="9">
        <v>1</v>
      </c>
      <c r="FE13" s="9">
        <v>1</v>
      </c>
      <c r="FF13" s="9">
        <v>1</v>
      </c>
      <c r="FG13" s="9">
        <v>1</v>
      </c>
      <c r="FH13" s="9">
        <v>1</v>
      </c>
      <c r="FI13" s="9">
        <v>1</v>
      </c>
      <c r="FJ13" s="9">
        <v>1</v>
      </c>
      <c r="FK13" s="9">
        <v>1</v>
      </c>
      <c r="FL13" s="9">
        <v>1</v>
      </c>
      <c r="FM13" s="9">
        <v>1</v>
      </c>
      <c r="FN13" s="9">
        <v>1</v>
      </c>
      <c r="FO13" s="9">
        <v>1</v>
      </c>
      <c r="FP13" s="9">
        <v>1</v>
      </c>
      <c r="FQ13" s="9">
        <v>1</v>
      </c>
      <c r="FR13" s="9">
        <v>1</v>
      </c>
      <c r="FS13" s="9">
        <v>1</v>
      </c>
      <c r="FT13" s="9">
        <v>1</v>
      </c>
      <c r="FU13" s="9">
        <v>1</v>
      </c>
      <c r="FV13" s="9">
        <v>1</v>
      </c>
      <c r="FW13" s="9">
        <v>1</v>
      </c>
      <c r="FX13" s="9">
        <v>1</v>
      </c>
      <c r="FY13" s="9">
        <v>1</v>
      </c>
      <c r="FZ13" s="9">
        <v>1</v>
      </c>
      <c r="GA13" s="9">
        <v>1</v>
      </c>
      <c r="GB13" s="9">
        <v>1</v>
      </c>
      <c r="GC13" s="9">
        <v>1</v>
      </c>
      <c r="GD13" s="9">
        <v>1</v>
      </c>
      <c r="GE13" s="9">
        <v>1</v>
      </c>
      <c r="GF13" s="9">
        <v>1</v>
      </c>
      <c r="GG13" s="9">
        <v>1</v>
      </c>
      <c r="GH13" s="9">
        <v>1</v>
      </c>
      <c r="GI13" s="9">
        <v>1</v>
      </c>
      <c r="GJ13" s="9">
        <v>1</v>
      </c>
      <c r="GK13" s="9">
        <v>1</v>
      </c>
      <c r="GL13" s="9">
        <v>1</v>
      </c>
      <c r="GM13" s="9">
        <v>1</v>
      </c>
      <c r="GN13" s="9">
        <v>1</v>
      </c>
      <c r="GO13" s="9">
        <v>1</v>
      </c>
      <c r="GP13" s="9">
        <v>1</v>
      </c>
      <c r="GQ13" s="9">
        <v>1</v>
      </c>
      <c r="GR13" s="9">
        <v>1</v>
      </c>
      <c r="GS13" s="9">
        <v>1</v>
      </c>
      <c r="GT13" s="9">
        <v>1</v>
      </c>
      <c r="GU13" s="9">
        <v>1</v>
      </c>
      <c r="GV13" s="9">
        <v>1</v>
      </c>
      <c r="GW13" s="9">
        <v>1</v>
      </c>
      <c r="GX13" s="9">
        <v>1</v>
      </c>
      <c r="GY13" s="9">
        <v>1</v>
      </c>
      <c r="GZ13" s="9">
        <v>1</v>
      </c>
      <c r="HA13" s="9">
        <v>1</v>
      </c>
      <c r="HB13" s="9">
        <v>1</v>
      </c>
      <c r="HC13" s="9">
        <v>1</v>
      </c>
      <c r="HD13" s="9">
        <v>1</v>
      </c>
      <c r="HE13" s="9">
        <v>1</v>
      </c>
      <c r="HF13" s="9">
        <v>1</v>
      </c>
      <c r="HG13" s="9">
        <v>1</v>
      </c>
      <c r="HH13" s="9">
        <v>1</v>
      </c>
      <c r="HI13" s="9">
        <v>1</v>
      </c>
      <c r="HJ13" s="9">
        <v>1</v>
      </c>
      <c r="HK13" s="9">
        <v>1</v>
      </c>
      <c r="HL13" s="9">
        <v>1</v>
      </c>
      <c r="HM13" s="9">
        <v>1</v>
      </c>
      <c r="HN13" s="9">
        <v>1</v>
      </c>
      <c r="HO13" s="9">
        <v>1</v>
      </c>
      <c r="HP13" s="9">
        <v>1</v>
      </c>
      <c r="HQ13" s="9">
        <v>1</v>
      </c>
      <c r="HR13" s="9">
        <v>1</v>
      </c>
      <c r="HS13" s="9">
        <v>1</v>
      </c>
      <c r="HT13" s="9">
        <v>1</v>
      </c>
      <c r="HU13" s="9">
        <v>1</v>
      </c>
      <c r="HV13" s="9">
        <v>1</v>
      </c>
      <c r="HW13" s="9">
        <v>1</v>
      </c>
      <c r="HX13" s="9">
        <v>1</v>
      </c>
      <c r="HY13" s="9">
        <v>1</v>
      </c>
      <c r="HZ13" s="9">
        <v>1</v>
      </c>
      <c r="IA13" s="9">
        <v>1</v>
      </c>
      <c r="IB13" s="9">
        <v>1</v>
      </c>
      <c r="IC13" s="9">
        <v>1</v>
      </c>
      <c r="ID13" s="9">
        <v>1</v>
      </c>
      <c r="IE13" s="9">
        <v>1</v>
      </c>
      <c r="IF13" s="9">
        <v>1</v>
      </c>
      <c r="IG13" s="9">
        <v>1</v>
      </c>
      <c r="IH13" s="92">
        <v>1</v>
      </c>
      <c r="II13" s="92">
        <v>1</v>
      </c>
      <c r="IJ13" s="92">
        <v>1</v>
      </c>
      <c r="IK13" s="92">
        <v>1</v>
      </c>
      <c r="IL13" s="92">
        <v>1</v>
      </c>
      <c r="IM13" s="92">
        <v>1</v>
      </c>
      <c r="IN13" s="92">
        <v>1</v>
      </c>
      <c r="IO13" s="92">
        <v>1</v>
      </c>
      <c r="IP13" s="92">
        <v>1</v>
      </c>
      <c r="IQ13" s="92">
        <v>1</v>
      </c>
      <c r="IR13" s="92">
        <v>1</v>
      </c>
      <c r="IS13" s="92">
        <v>1</v>
      </c>
      <c r="IT13" s="92">
        <v>1</v>
      </c>
      <c r="IU13" s="92">
        <v>1</v>
      </c>
      <c r="IV13" s="92">
        <v>1</v>
      </c>
      <c r="IW13" s="92">
        <v>1</v>
      </c>
      <c r="IX13" s="92">
        <v>1</v>
      </c>
      <c r="IY13" s="92">
        <v>1</v>
      </c>
      <c r="IZ13" s="92">
        <v>1</v>
      </c>
      <c r="JA13" s="92">
        <v>1</v>
      </c>
      <c r="JB13" s="92">
        <v>1</v>
      </c>
      <c r="JC13" s="92">
        <v>1</v>
      </c>
      <c r="JD13" s="92">
        <v>1</v>
      </c>
      <c r="JE13" s="92">
        <v>1</v>
      </c>
      <c r="JF13" s="92">
        <v>1</v>
      </c>
      <c r="JG13" s="92">
        <v>1</v>
      </c>
      <c r="JH13" s="92">
        <v>1</v>
      </c>
      <c r="JI13" s="92">
        <v>1</v>
      </c>
      <c r="JJ13" s="92">
        <v>1</v>
      </c>
      <c r="JK13" s="92">
        <v>1</v>
      </c>
      <c r="JL13" s="92">
        <v>1</v>
      </c>
      <c r="JM13" s="92">
        <v>1</v>
      </c>
      <c r="JN13" s="92">
        <v>1</v>
      </c>
      <c r="JO13" s="92">
        <v>1</v>
      </c>
      <c r="JP13" s="92">
        <v>1</v>
      </c>
      <c r="JQ13" s="92">
        <v>1</v>
      </c>
      <c r="JR13" s="92">
        <v>1</v>
      </c>
      <c r="JS13" s="92">
        <v>1</v>
      </c>
      <c r="JT13" s="92">
        <v>1</v>
      </c>
      <c r="JU13" s="92">
        <v>1</v>
      </c>
      <c r="JV13" s="92">
        <v>1</v>
      </c>
      <c r="JW13" s="92">
        <v>1</v>
      </c>
      <c r="JX13" s="92">
        <v>1</v>
      </c>
      <c r="JY13" s="92">
        <v>1</v>
      </c>
      <c r="JZ13" s="92">
        <v>1</v>
      </c>
      <c r="KA13" s="92">
        <v>1</v>
      </c>
      <c r="KB13" s="92">
        <v>1</v>
      </c>
      <c r="KC13" s="92">
        <v>1</v>
      </c>
      <c r="KD13" s="92">
        <v>1</v>
      </c>
      <c r="KE13" s="92">
        <v>1</v>
      </c>
      <c r="KF13" s="92">
        <v>1</v>
      </c>
      <c r="KG13" s="92">
        <v>1</v>
      </c>
      <c r="KH13" s="92">
        <v>1</v>
      </c>
      <c r="KI13" s="92">
        <v>1</v>
      </c>
      <c r="KJ13" s="92">
        <v>1</v>
      </c>
      <c r="KK13" s="92">
        <v>1</v>
      </c>
      <c r="KL13" s="92">
        <v>1</v>
      </c>
      <c r="KM13" s="92">
        <v>1</v>
      </c>
      <c r="KN13" s="92">
        <v>1</v>
      </c>
      <c r="KO13" s="92">
        <v>1</v>
      </c>
      <c r="KP13" s="92">
        <v>1</v>
      </c>
      <c r="KQ13" s="92">
        <v>1</v>
      </c>
      <c r="KR13" s="92">
        <v>1</v>
      </c>
      <c r="KS13" s="92">
        <v>1</v>
      </c>
      <c r="KT13" s="92">
        <v>1</v>
      </c>
      <c r="KU13" s="92">
        <v>1</v>
      </c>
      <c r="KV13" s="92">
        <v>1</v>
      </c>
      <c r="KW13" s="92">
        <v>1</v>
      </c>
      <c r="KX13" s="92">
        <v>1</v>
      </c>
      <c r="KY13" s="92">
        <v>1</v>
      </c>
      <c r="KZ13" s="92">
        <v>1</v>
      </c>
      <c r="LA13" s="92">
        <v>1</v>
      </c>
      <c r="LB13" s="92">
        <v>1</v>
      </c>
      <c r="LC13" s="92">
        <v>1</v>
      </c>
      <c r="LD13" s="92">
        <v>1</v>
      </c>
      <c r="LE13" s="92">
        <v>1</v>
      </c>
      <c r="LF13" s="92">
        <v>1</v>
      </c>
      <c r="LG13" s="92">
        <v>1</v>
      </c>
      <c r="LH13" s="92">
        <v>1</v>
      </c>
      <c r="LI13" s="92">
        <v>1</v>
      </c>
      <c r="LJ13" s="92">
        <v>1</v>
      </c>
      <c r="LK13" s="92">
        <v>1</v>
      </c>
      <c r="LL13" s="92">
        <v>1</v>
      </c>
      <c r="LM13" s="92">
        <v>1</v>
      </c>
      <c r="LN13" s="92">
        <v>1</v>
      </c>
      <c r="LO13" s="92">
        <v>1</v>
      </c>
      <c r="LP13" s="92">
        <v>1</v>
      </c>
      <c r="LQ13" s="92">
        <v>1</v>
      </c>
      <c r="LR13" s="92">
        <v>1</v>
      </c>
      <c r="LS13" s="92">
        <v>1</v>
      </c>
      <c r="LT13" s="92">
        <v>1</v>
      </c>
      <c r="LU13" s="92">
        <v>1</v>
      </c>
      <c r="LV13" s="92">
        <v>1</v>
      </c>
      <c r="LW13" s="92">
        <v>1</v>
      </c>
      <c r="LX13" s="92">
        <v>1</v>
      </c>
      <c r="LY13" s="92">
        <v>1</v>
      </c>
      <c r="LZ13" s="92">
        <v>1</v>
      </c>
      <c r="MA13" s="92">
        <v>1</v>
      </c>
      <c r="MB13" s="92">
        <v>1</v>
      </c>
      <c r="MC13" s="92">
        <v>1</v>
      </c>
      <c r="MD13" s="92">
        <v>1</v>
      </c>
      <c r="ME13" s="92">
        <v>1</v>
      </c>
      <c r="MF13" s="92">
        <v>1</v>
      </c>
      <c r="MG13" s="92">
        <v>1</v>
      </c>
      <c r="MH13" s="93">
        <v>1</v>
      </c>
      <c r="MI13" s="93">
        <v>1</v>
      </c>
      <c r="MJ13" s="93">
        <v>1</v>
      </c>
      <c r="MK13" s="93">
        <v>1</v>
      </c>
      <c r="ML13" s="93">
        <v>1</v>
      </c>
      <c r="MM13" s="93">
        <v>1</v>
      </c>
      <c r="MN13" s="93">
        <v>1</v>
      </c>
      <c r="MO13" s="93">
        <v>1</v>
      </c>
      <c r="MP13" s="93">
        <v>1</v>
      </c>
      <c r="MQ13" s="93">
        <v>1</v>
      </c>
      <c r="MR13" s="93">
        <v>1</v>
      </c>
      <c r="MS13" s="93">
        <v>1</v>
      </c>
      <c r="MT13" s="93">
        <v>1</v>
      </c>
      <c r="MU13" s="93">
        <v>1</v>
      </c>
      <c r="MV13" s="93">
        <v>1</v>
      </c>
      <c r="MW13" s="93">
        <v>1</v>
      </c>
      <c r="MX13" s="93">
        <v>1</v>
      </c>
      <c r="MY13" s="93">
        <v>1</v>
      </c>
      <c r="MZ13" s="93">
        <v>1</v>
      </c>
      <c r="NA13" s="93">
        <v>1</v>
      </c>
      <c r="NB13" s="93">
        <v>1</v>
      </c>
      <c r="NC13" s="92">
        <v>1</v>
      </c>
      <c r="ND13" s="92">
        <v>1</v>
      </c>
      <c r="NE13" s="92">
        <v>1</v>
      </c>
      <c r="NF13" s="92">
        <v>1</v>
      </c>
      <c r="NG13" s="92">
        <v>1</v>
      </c>
      <c r="NH13" s="92">
        <v>1</v>
      </c>
      <c r="NI13" s="92">
        <v>1</v>
      </c>
      <c r="NJ13" s="92">
        <v>1</v>
      </c>
      <c r="NK13" s="92">
        <v>1</v>
      </c>
      <c r="NL13" s="94">
        <v>1</v>
      </c>
      <c r="NM13" s="94">
        <v>1</v>
      </c>
      <c r="NN13" s="94">
        <v>1</v>
      </c>
      <c r="NO13" s="94">
        <v>1</v>
      </c>
      <c r="NP13" s="94">
        <v>1</v>
      </c>
      <c r="NQ13" s="94">
        <v>1</v>
      </c>
      <c r="NR13" s="94">
        <v>1</v>
      </c>
      <c r="NS13" s="94">
        <v>1</v>
      </c>
      <c r="NT13" s="94">
        <v>1</v>
      </c>
      <c r="NU13" s="94">
        <v>1</v>
      </c>
      <c r="NV13" s="94">
        <v>1</v>
      </c>
      <c r="NW13" s="94">
        <v>1</v>
      </c>
      <c r="NX13" s="94">
        <v>1</v>
      </c>
      <c r="NY13" s="94">
        <v>1</v>
      </c>
      <c r="NZ13" s="94">
        <v>1</v>
      </c>
      <c r="OA13" s="94">
        <v>1</v>
      </c>
      <c r="OB13" s="94">
        <v>1</v>
      </c>
      <c r="OC13" s="94">
        <v>1</v>
      </c>
      <c r="OD13" s="94">
        <v>1</v>
      </c>
      <c r="OE13" s="94">
        <v>1</v>
      </c>
      <c r="OF13" s="94">
        <v>1</v>
      </c>
      <c r="OG13" s="94">
        <v>1</v>
      </c>
      <c r="OH13" s="94">
        <v>1</v>
      </c>
      <c r="OI13" s="94">
        <v>1</v>
      </c>
      <c r="OJ13" s="94">
        <v>1</v>
      </c>
      <c r="OK13" s="94">
        <v>1</v>
      </c>
      <c r="OL13" s="92">
        <v>1</v>
      </c>
      <c r="OM13" s="92">
        <v>1</v>
      </c>
      <c r="ON13" s="92">
        <v>1</v>
      </c>
      <c r="OO13" s="92">
        <v>1</v>
      </c>
      <c r="OP13" s="94">
        <v>1</v>
      </c>
      <c r="OQ13" s="94">
        <v>1</v>
      </c>
      <c r="OR13" s="94">
        <v>1</v>
      </c>
      <c r="OS13" s="94">
        <v>1</v>
      </c>
      <c r="OT13" s="94">
        <v>1</v>
      </c>
      <c r="OU13" s="94">
        <v>1</v>
      </c>
      <c r="OV13" s="94">
        <v>1</v>
      </c>
      <c r="OW13" s="94">
        <v>1</v>
      </c>
      <c r="OX13" s="94">
        <v>1</v>
      </c>
      <c r="OY13" s="94">
        <v>1</v>
      </c>
      <c r="OZ13" s="94">
        <v>1</v>
      </c>
      <c r="PA13" s="94">
        <v>1</v>
      </c>
      <c r="PB13" s="94">
        <v>1</v>
      </c>
      <c r="PC13" s="94">
        <v>1</v>
      </c>
      <c r="PD13" s="94">
        <v>1</v>
      </c>
      <c r="PE13" s="94">
        <v>1</v>
      </c>
      <c r="PF13" s="94">
        <v>1</v>
      </c>
      <c r="PG13" s="94">
        <v>1</v>
      </c>
      <c r="PH13" s="94">
        <v>1</v>
      </c>
      <c r="PI13" s="94">
        <v>1</v>
      </c>
      <c r="PJ13" s="94">
        <v>1</v>
      </c>
      <c r="PK13" s="94">
        <v>1</v>
      </c>
      <c r="PL13" s="94">
        <v>1</v>
      </c>
      <c r="PM13" s="94">
        <v>1</v>
      </c>
      <c r="PN13" s="94">
        <v>1</v>
      </c>
      <c r="PO13" s="94">
        <v>1</v>
      </c>
      <c r="PP13" s="94">
        <v>1</v>
      </c>
      <c r="PQ13" s="94">
        <v>1</v>
      </c>
      <c r="PR13" s="94">
        <v>1</v>
      </c>
      <c r="PS13" s="94">
        <v>1</v>
      </c>
      <c r="PT13" s="94">
        <v>1</v>
      </c>
      <c r="PU13" s="94">
        <v>1</v>
      </c>
      <c r="PV13" s="94">
        <v>1</v>
      </c>
      <c r="PW13" s="94">
        <v>1</v>
      </c>
      <c r="PX13" s="94">
        <v>1</v>
      </c>
      <c r="PY13" s="94">
        <v>1</v>
      </c>
      <c r="PZ13" s="94">
        <v>1</v>
      </c>
      <c r="QA13" s="94">
        <v>1</v>
      </c>
      <c r="QB13" s="94">
        <v>1</v>
      </c>
      <c r="QC13" s="94">
        <v>1</v>
      </c>
      <c r="QD13" s="94">
        <v>1</v>
      </c>
    </row>
    <row r="14" spans="1:446" ht="13.5" customHeight="1">
      <c r="A14" s="16" t="s">
        <v>11</v>
      </c>
      <c r="B14" s="17"/>
      <c r="C14" s="17" t="s">
        <v>356</v>
      </c>
      <c r="D14" s="17" t="s">
        <v>356</v>
      </c>
      <c r="E14" s="17" t="s">
        <v>356</v>
      </c>
      <c r="F14" s="17" t="s">
        <v>356</v>
      </c>
      <c r="G14" s="17" t="s">
        <v>356</v>
      </c>
      <c r="H14" s="17" t="s">
        <v>356</v>
      </c>
      <c r="I14" s="17" t="s">
        <v>356</v>
      </c>
      <c r="J14" s="17" t="s">
        <v>356</v>
      </c>
      <c r="K14" s="17" t="s">
        <v>356</v>
      </c>
      <c r="L14" s="17" t="s">
        <v>356</v>
      </c>
      <c r="M14" s="17" t="s">
        <v>356</v>
      </c>
      <c r="N14" s="17" t="s">
        <v>356</v>
      </c>
      <c r="O14" s="17" t="s">
        <v>356</v>
      </c>
      <c r="P14" s="17" t="s">
        <v>356</v>
      </c>
      <c r="Q14" s="17" t="s">
        <v>356</v>
      </c>
      <c r="R14" s="17" t="s">
        <v>356</v>
      </c>
      <c r="S14" s="17" t="s">
        <v>356</v>
      </c>
      <c r="T14" s="17" t="s">
        <v>356</v>
      </c>
      <c r="U14" s="17" t="s">
        <v>356</v>
      </c>
      <c r="V14" s="17" t="s">
        <v>356</v>
      </c>
      <c r="W14" s="17" t="s">
        <v>356</v>
      </c>
      <c r="X14" s="17" t="s">
        <v>356</v>
      </c>
      <c r="Y14" s="17" t="s">
        <v>356</v>
      </c>
      <c r="Z14" s="17" t="s">
        <v>356</v>
      </c>
      <c r="AA14" s="17" t="s">
        <v>356</v>
      </c>
      <c r="AB14" s="17" t="s">
        <v>356</v>
      </c>
      <c r="AC14" s="17" t="s">
        <v>356</v>
      </c>
      <c r="AD14" s="17" t="s">
        <v>356</v>
      </c>
      <c r="AE14" s="17" t="s">
        <v>356</v>
      </c>
      <c r="AF14" s="17" t="s">
        <v>356</v>
      </c>
      <c r="AG14" s="17" t="s">
        <v>356</v>
      </c>
      <c r="AH14" s="17" t="s">
        <v>356</v>
      </c>
      <c r="AI14" s="17" t="s">
        <v>356</v>
      </c>
      <c r="AJ14" s="17" t="s">
        <v>356</v>
      </c>
      <c r="AK14" s="17" t="s">
        <v>356</v>
      </c>
      <c r="AL14" s="17" t="s">
        <v>356</v>
      </c>
      <c r="AM14" s="17" t="s">
        <v>356</v>
      </c>
      <c r="AN14" s="17" t="s">
        <v>356</v>
      </c>
      <c r="AO14" s="17" t="s">
        <v>356</v>
      </c>
      <c r="AP14" s="17" t="s">
        <v>356</v>
      </c>
      <c r="AQ14" s="17" t="s">
        <v>356</v>
      </c>
      <c r="AR14" s="17" t="s">
        <v>356</v>
      </c>
      <c r="AS14" s="17" t="s">
        <v>356</v>
      </c>
      <c r="AT14" s="17" t="s">
        <v>356</v>
      </c>
      <c r="AU14" s="17" t="s">
        <v>356</v>
      </c>
      <c r="AV14" s="17" t="s">
        <v>356</v>
      </c>
      <c r="AW14" s="17" t="s">
        <v>356</v>
      </c>
      <c r="AX14" s="17" t="s">
        <v>356</v>
      </c>
      <c r="AY14" s="17" t="s">
        <v>356</v>
      </c>
      <c r="AZ14" s="17" t="s">
        <v>356</v>
      </c>
      <c r="BA14" s="17" t="s">
        <v>356</v>
      </c>
      <c r="BB14" s="17" t="s">
        <v>356</v>
      </c>
      <c r="BC14" s="17" t="s">
        <v>356</v>
      </c>
      <c r="BD14" s="17" t="s">
        <v>356</v>
      </c>
      <c r="BE14" s="18" t="s">
        <v>375</v>
      </c>
      <c r="BF14" s="19" t="s">
        <v>375</v>
      </c>
      <c r="BG14" s="19" t="s">
        <v>375</v>
      </c>
      <c r="BH14" s="19" t="s">
        <v>375</v>
      </c>
      <c r="BI14" s="19" t="s">
        <v>385</v>
      </c>
      <c r="BJ14" s="19" t="s">
        <v>385</v>
      </c>
      <c r="BK14" s="19" t="s">
        <v>385</v>
      </c>
      <c r="BL14" s="19" t="s">
        <v>385</v>
      </c>
      <c r="BM14" s="19" t="s">
        <v>385</v>
      </c>
      <c r="BN14" s="19" t="s">
        <v>385</v>
      </c>
      <c r="BO14" s="19" t="s">
        <v>385</v>
      </c>
      <c r="BP14" s="19" t="s">
        <v>385</v>
      </c>
      <c r="BQ14" s="19" t="s">
        <v>385</v>
      </c>
      <c r="BR14" s="19" t="s">
        <v>385</v>
      </c>
      <c r="BS14" s="19" t="s">
        <v>385</v>
      </c>
      <c r="BT14" s="19" t="s">
        <v>385</v>
      </c>
      <c r="BU14" s="19" t="s">
        <v>385</v>
      </c>
      <c r="BV14" s="19" t="s">
        <v>385</v>
      </c>
      <c r="BW14" s="19" t="s">
        <v>385</v>
      </c>
      <c r="BX14" s="19" t="s">
        <v>385</v>
      </c>
      <c r="BY14" s="19" t="s">
        <v>385</v>
      </c>
      <c r="BZ14" s="19" t="s">
        <v>385</v>
      </c>
      <c r="CA14" s="19" t="s">
        <v>385</v>
      </c>
      <c r="CB14" s="19" t="s">
        <v>385</v>
      </c>
      <c r="CC14" s="19" t="s">
        <v>385</v>
      </c>
      <c r="CD14" s="19" t="s">
        <v>385</v>
      </c>
      <c r="CE14" s="19" t="s">
        <v>385</v>
      </c>
      <c r="CF14" s="19" t="s">
        <v>385</v>
      </c>
      <c r="CG14" s="19" t="s">
        <v>385</v>
      </c>
      <c r="CH14" s="19" t="s">
        <v>385</v>
      </c>
      <c r="CI14" s="19" t="s">
        <v>385</v>
      </c>
      <c r="CJ14" s="19" t="s">
        <v>385</v>
      </c>
      <c r="CK14" s="19" t="s">
        <v>385</v>
      </c>
      <c r="CL14" s="19" t="s">
        <v>385</v>
      </c>
      <c r="CM14" s="19" t="s">
        <v>385</v>
      </c>
      <c r="CN14" s="19" t="s">
        <v>385</v>
      </c>
      <c r="CO14" s="19" t="s">
        <v>385</v>
      </c>
      <c r="CP14" s="19" t="s">
        <v>385</v>
      </c>
      <c r="CQ14" s="19" t="s">
        <v>385</v>
      </c>
      <c r="CR14" s="19" t="s">
        <v>385</v>
      </c>
      <c r="CS14" s="19" t="s">
        <v>385</v>
      </c>
      <c r="CT14" s="19" t="s">
        <v>385</v>
      </c>
      <c r="CU14" s="19" t="s">
        <v>385</v>
      </c>
      <c r="CV14" s="19" t="s">
        <v>385</v>
      </c>
      <c r="CW14" s="19" t="s">
        <v>385</v>
      </c>
      <c r="CX14" s="19" t="s">
        <v>385</v>
      </c>
      <c r="CY14" s="19" t="s">
        <v>385</v>
      </c>
      <c r="CZ14" s="67" t="s">
        <v>385</v>
      </c>
      <c r="DA14" s="19" t="s">
        <v>385</v>
      </c>
      <c r="DB14" s="19" t="s">
        <v>385</v>
      </c>
      <c r="DC14" s="19" t="s">
        <v>385</v>
      </c>
      <c r="DD14" s="19" t="s">
        <v>385</v>
      </c>
      <c r="DE14" s="19" t="s">
        <v>385</v>
      </c>
      <c r="DF14" s="19" t="s">
        <v>385</v>
      </c>
      <c r="DG14" s="19" t="s">
        <v>385</v>
      </c>
      <c r="DH14" s="19" t="s">
        <v>385</v>
      </c>
      <c r="DI14" s="19" t="s">
        <v>385</v>
      </c>
      <c r="DJ14" s="19" t="s">
        <v>385</v>
      </c>
      <c r="DK14" s="19" t="s">
        <v>385</v>
      </c>
      <c r="DL14" s="19" t="s">
        <v>385</v>
      </c>
      <c r="DM14" s="19" t="s">
        <v>385</v>
      </c>
      <c r="DN14" s="19" t="s">
        <v>385</v>
      </c>
      <c r="DO14" s="19" t="s">
        <v>385</v>
      </c>
      <c r="DP14" s="19" t="s">
        <v>385</v>
      </c>
      <c r="DQ14" s="19" t="s">
        <v>385</v>
      </c>
      <c r="DR14" s="19" t="s">
        <v>385</v>
      </c>
      <c r="DS14" s="19" t="s">
        <v>385</v>
      </c>
      <c r="DT14" s="19" t="s">
        <v>385</v>
      </c>
      <c r="DU14" s="19" t="s">
        <v>385</v>
      </c>
      <c r="DV14" s="19" t="s">
        <v>385</v>
      </c>
      <c r="DW14" s="19" t="s">
        <v>385</v>
      </c>
      <c r="DX14" s="19" t="s">
        <v>385</v>
      </c>
      <c r="DY14" s="19" t="s">
        <v>385</v>
      </c>
      <c r="DZ14" s="19" t="s">
        <v>385</v>
      </c>
      <c r="EA14" s="19" t="s">
        <v>385</v>
      </c>
      <c r="EB14" s="19" t="s">
        <v>385</v>
      </c>
      <c r="EC14" s="19" t="s">
        <v>385</v>
      </c>
      <c r="ED14" s="19" t="s">
        <v>385</v>
      </c>
      <c r="EE14" s="19" t="s">
        <v>385</v>
      </c>
      <c r="EF14" s="19" t="s">
        <v>385</v>
      </c>
      <c r="EG14" s="19" t="s">
        <v>385</v>
      </c>
      <c r="EH14" s="19" t="s">
        <v>385</v>
      </c>
      <c r="EI14" s="19" t="s">
        <v>385</v>
      </c>
      <c r="EJ14" s="19" t="s">
        <v>385</v>
      </c>
      <c r="EK14" s="19" t="s">
        <v>385</v>
      </c>
      <c r="EL14" s="19" t="s">
        <v>385</v>
      </c>
      <c r="EM14" s="19" t="s">
        <v>385</v>
      </c>
      <c r="EN14" s="19" t="s">
        <v>385</v>
      </c>
      <c r="EO14" s="19" t="s">
        <v>385</v>
      </c>
      <c r="EP14" s="19" t="s">
        <v>385</v>
      </c>
      <c r="EQ14" s="19" t="s">
        <v>385</v>
      </c>
      <c r="ER14" s="19" t="s">
        <v>385</v>
      </c>
      <c r="ES14" s="19" t="s">
        <v>385</v>
      </c>
      <c r="ET14" s="19" t="s">
        <v>385</v>
      </c>
      <c r="EU14" s="19" t="s">
        <v>385</v>
      </c>
      <c r="EV14" s="19" t="s">
        <v>385</v>
      </c>
      <c r="EW14" s="19" t="s">
        <v>385</v>
      </c>
      <c r="EX14" s="19" t="s">
        <v>385</v>
      </c>
      <c r="EY14" s="19" t="s">
        <v>385</v>
      </c>
      <c r="EZ14" s="19" t="s">
        <v>385</v>
      </c>
      <c r="FA14" s="19" t="s">
        <v>385</v>
      </c>
      <c r="FB14" s="19" t="s">
        <v>385</v>
      </c>
      <c r="FC14" s="19" t="s">
        <v>385</v>
      </c>
      <c r="FD14" s="19" t="s">
        <v>385</v>
      </c>
      <c r="FE14" s="19" t="s">
        <v>385</v>
      </c>
      <c r="FF14" s="19" t="s">
        <v>385</v>
      </c>
      <c r="FG14" s="19" t="s">
        <v>385</v>
      </c>
      <c r="FH14" s="19" t="s">
        <v>385</v>
      </c>
      <c r="FI14" s="19" t="s">
        <v>385</v>
      </c>
      <c r="FJ14" s="19" t="s">
        <v>385</v>
      </c>
      <c r="FK14" s="19" t="s">
        <v>385</v>
      </c>
      <c r="FL14" s="19" t="s">
        <v>385</v>
      </c>
      <c r="FM14" s="19" t="s">
        <v>385</v>
      </c>
      <c r="FN14" s="19" t="s">
        <v>385</v>
      </c>
      <c r="FO14" s="19" t="s">
        <v>385</v>
      </c>
      <c r="FP14" s="19" t="s">
        <v>385</v>
      </c>
      <c r="FQ14" s="19" t="s">
        <v>385</v>
      </c>
      <c r="FR14" s="19" t="s">
        <v>385</v>
      </c>
      <c r="FS14" s="19" t="s">
        <v>385</v>
      </c>
      <c r="FT14" s="19" t="s">
        <v>385</v>
      </c>
      <c r="FU14" s="19" t="s">
        <v>385</v>
      </c>
      <c r="FV14" s="19" t="s">
        <v>385</v>
      </c>
      <c r="FW14" s="19" t="s">
        <v>385</v>
      </c>
      <c r="FX14" s="19" t="s">
        <v>385</v>
      </c>
      <c r="FY14" s="19" t="s">
        <v>385</v>
      </c>
      <c r="FZ14" s="19" t="s">
        <v>385</v>
      </c>
      <c r="GA14" s="19" t="s">
        <v>385</v>
      </c>
      <c r="GB14" s="19" t="s">
        <v>385</v>
      </c>
      <c r="GC14" s="19" t="s">
        <v>385</v>
      </c>
      <c r="GD14" s="19" t="s">
        <v>385</v>
      </c>
      <c r="GE14" s="19" t="s">
        <v>385</v>
      </c>
      <c r="GF14" s="19" t="s">
        <v>385</v>
      </c>
      <c r="GG14" s="19" t="s">
        <v>385</v>
      </c>
      <c r="GH14" s="19" t="s">
        <v>385</v>
      </c>
      <c r="GI14" s="19" t="s">
        <v>385</v>
      </c>
      <c r="GJ14" s="19" t="s">
        <v>385</v>
      </c>
      <c r="GK14" s="19" t="s">
        <v>385</v>
      </c>
      <c r="GL14" s="19" t="s">
        <v>385</v>
      </c>
      <c r="GM14" s="19" t="s">
        <v>385</v>
      </c>
      <c r="GN14" s="19" t="s">
        <v>385</v>
      </c>
      <c r="GO14" s="19" t="s">
        <v>385</v>
      </c>
      <c r="GP14" s="19" t="s">
        <v>385</v>
      </c>
      <c r="GQ14" s="19" t="s">
        <v>385</v>
      </c>
      <c r="GR14" s="19" t="s">
        <v>385</v>
      </c>
      <c r="GS14" s="19" t="s">
        <v>385</v>
      </c>
      <c r="GT14" s="19" t="s">
        <v>385</v>
      </c>
      <c r="GU14" s="19" t="s">
        <v>385</v>
      </c>
      <c r="GV14" s="19" t="s">
        <v>385</v>
      </c>
      <c r="GW14" s="19" t="s">
        <v>385</v>
      </c>
      <c r="GX14" s="19" t="s">
        <v>385</v>
      </c>
      <c r="GY14" s="19" t="s">
        <v>385</v>
      </c>
      <c r="GZ14" s="19" t="s">
        <v>385</v>
      </c>
      <c r="HA14" s="19" t="s">
        <v>385</v>
      </c>
      <c r="HB14" s="19" t="s">
        <v>385</v>
      </c>
      <c r="HC14" s="19" t="s">
        <v>385</v>
      </c>
      <c r="HD14" s="19" t="s">
        <v>385</v>
      </c>
      <c r="HE14" s="19" t="s">
        <v>385</v>
      </c>
      <c r="HF14" s="19" t="s">
        <v>385</v>
      </c>
      <c r="HG14" s="19" t="s">
        <v>385</v>
      </c>
      <c r="HH14" s="19" t="s">
        <v>385</v>
      </c>
      <c r="HI14" s="19" t="s">
        <v>385</v>
      </c>
      <c r="HJ14" s="19" t="s">
        <v>385</v>
      </c>
      <c r="HK14" s="19" t="s">
        <v>385</v>
      </c>
      <c r="HL14" s="19" t="s">
        <v>385</v>
      </c>
      <c r="HM14" s="19" t="s">
        <v>385</v>
      </c>
      <c r="HN14" s="19" t="s">
        <v>385</v>
      </c>
      <c r="HO14" s="19" t="s">
        <v>385</v>
      </c>
      <c r="HP14" s="19" t="s">
        <v>385</v>
      </c>
      <c r="HQ14" s="19" t="s">
        <v>385</v>
      </c>
      <c r="HR14" s="19" t="s">
        <v>385</v>
      </c>
      <c r="HS14" s="19" t="s">
        <v>385</v>
      </c>
      <c r="HT14" s="19" t="s">
        <v>385</v>
      </c>
      <c r="HU14" s="19" t="s">
        <v>385</v>
      </c>
      <c r="HV14" s="19" t="s">
        <v>385</v>
      </c>
      <c r="HW14" s="19" t="s">
        <v>385</v>
      </c>
      <c r="HX14" s="19" t="s">
        <v>385</v>
      </c>
      <c r="HY14" s="19" t="s">
        <v>385</v>
      </c>
      <c r="HZ14" s="19" t="s">
        <v>385</v>
      </c>
      <c r="IA14" s="19" t="s">
        <v>385</v>
      </c>
      <c r="IB14" s="19" t="s">
        <v>385</v>
      </c>
      <c r="IC14" s="19" t="s">
        <v>385</v>
      </c>
      <c r="ID14" s="19" t="s">
        <v>385</v>
      </c>
      <c r="IE14" s="19" t="s">
        <v>385</v>
      </c>
      <c r="IF14" s="19" t="s">
        <v>385</v>
      </c>
      <c r="IG14" s="19" t="s">
        <v>385</v>
      </c>
      <c r="IH14" s="52" t="s">
        <v>385</v>
      </c>
      <c r="II14" s="52" t="s">
        <v>385</v>
      </c>
      <c r="IJ14" s="92" t="s">
        <v>385</v>
      </c>
      <c r="IK14" s="92" t="s">
        <v>385</v>
      </c>
      <c r="IL14" s="92" t="s">
        <v>385</v>
      </c>
      <c r="IM14" s="92" t="s">
        <v>385</v>
      </c>
      <c r="IN14" s="92" t="s">
        <v>385</v>
      </c>
      <c r="IO14" s="92" t="s">
        <v>385</v>
      </c>
      <c r="IP14" s="92" t="s">
        <v>385</v>
      </c>
      <c r="IQ14" s="92" t="s">
        <v>385</v>
      </c>
      <c r="IR14" s="92" t="s">
        <v>385</v>
      </c>
      <c r="IS14" s="92" t="s">
        <v>385</v>
      </c>
      <c r="IT14" s="92" t="s">
        <v>385</v>
      </c>
      <c r="IU14" s="92" t="s">
        <v>385</v>
      </c>
      <c r="IV14" s="52" t="s">
        <v>356</v>
      </c>
      <c r="IW14" s="52" t="s">
        <v>356</v>
      </c>
      <c r="IX14" s="52" t="s">
        <v>356</v>
      </c>
      <c r="IY14" s="52" t="s">
        <v>356</v>
      </c>
      <c r="IZ14" s="52" t="s">
        <v>356</v>
      </c>
      <c r="JA14" s="52" t="s">
        <v>356</v>
      </c>
      <c r="JB14" s="52" t="s">
        <v>356</v>
      </c>
      <c r="JC14" s="52" t="s">
        <v>356</v>
      </c>
      <c r="JD14" s="52" t="s">
        <v>356</v>
      </c>
      <c r="JE14" s="52" t="s">
        <v>356</v>
      </c>
      <c r="JF14" s="52" t="s">
        <v>356</v>
      </c>
      <c r="JG14" s="52" t="s">
        <v>356</v>
      </c>
      <c r="JH14" s="52" t="s">
        <v>356</v>
      </c>
      <c r="JI14" s="52" t="s">
        <v>356</v>
      </c>
      <c r="JJ14" s="52" t="s">
        <v>356</v>
      </c>
      <c r="JK14" s="52" t="s">
        <v>356</v>
      </c>
      <c r="JL14" s="52" t="s">
        <v>356</v>
      </c>
      <c r="JM14" s="52" t="s">
        <v>356</v>
      </c>
      <c r="JN14" s="52" t="s">
        <v>356</v>
      </c>
      <c r="JO14" s="52" t="s">
        <v>356</v>
      </c>
      <c r="JP14" s="52" t="s">
        <v>356</v>
      </c>
      <c r="JQ14" s="52" t="s">
        <v>356</v>
      </c>
      <c r="JR14" s="52" t="s">
        <v>356</v>
      </c>
      <c r="JS14" s="52" t="s">
        <v>356</v>
      </c>
      <c r="JT14" s="52" t="s">
        <v>356</v>
      </c>
      <c r="JU14" s="52" t="s">
        <v>356</v>
      </c>
      <c r="JV14" s="52" t="s">
        <v>356</v>
      </c>
      <c r="JW14" s="52" t="s">
        <v>356</v>
      </c>
      <c r="JX14" s="52" t="s">
        <v>356</v>
      </c>
      <c r="JY14" s="52" t="s">
        <v>356</v>
      </c>
      <c r="JZ14" s="52" t="s">
        <v>356</v>
      </c>
      <c r="KA14" s="52" t="s">
        <v>356</v>
      </c>
      <c r="KB14" s="52" t="s">
        <v>356</v>
      </c>
      <c r="KC14" s="52" t="s">
        <v>356</v>
      </c>
      <c r="KD14" s="52" t="s">
        <v>356</v>
      </c>
      <c r="KE14" s="52" t="s">
        <v>356</v>
      </c>
      <c r="KF14" s="52" t="s">
        <v>356</v>
      </c>
      <c r="KG14" s="52" t="s">
        <v>356</v>
      </c>
      <c r="KH14" s="52" t="s">
        <v>356</v>
      </c>
      <c r="KI14" s="52" t="s">
        <v>356</v>
      </c>
      <c r="KJ14" s="52" t="s">
        <v>356</v>
      </c>
      <c r="KK14" s="52" t="s">
        <v>356</v>
      </c>
      <c r="KL14" s="52" t="s">
        <v>356</v>
      </c>
      <c r="KM14" s="52" t="s">
        <v>356</v>
      </c>
      <c r="KN14" s="52" t="s">
        <v>356</v>
      </c>
      <c r="KO14" s="52" t="s">
        <v>356</v>
      </c>
      <c r="KP14" s="52" t="s">
        <v>356</v>
      </c>
      <c r="KQ14" s="52" t="s">
        <v>356</v>
      </c>
      <c r="KR14" s="52" t="s">
        <v>356</v>
      </c>
      <c r="KS14" s="52" t="s">
        <v>356</v>
      </c>
      <c r="KT14" s="52" t="s">
        <v>356</v>
      </c>
      <c r="KU14" s="52" t="s">
        <v>356</v>
      </c>
      <c r="KV14" s="52" t="s">
        <v>356</v>
      </c>
      <c r="KW14" s="52" t="s">
        <v>356</v>
      </c>
      <c r="KX14" s="52" t="s">
        <v>356</v>
      </c>
      <c r="KY14" s="52" t="s">
        <v>356</v>
      </c>
      <c r="KZ14" s="52" t="s">
        <v>356</v>
      </c>
      <c r="LA14" s="52" t="s">
        <v>356</v>
      </c>
      <c r="LB14" s="52" t="s">
        <v>356</v>
      </c>
      <c r="LC14" s="52" t="s">
        <v>356</v>
      </c>
      <c r="LD14" s="52" t="s">
        <v>356</v>
      </c>
      <c r="LE14" s="52" t="s">
        <v>356</v>
      </c>
      <c r="LF14" s="52" t="s">
        <v>356</v>
      </c>
      <c r="LG14" s="52" t="s">
        <v>356</v>
      </c>
      <c r="LH14" s="52" t="s">
        <v>356</v>
      </c>
      <c r="LI14" s="52" t="s">
        <v>356</v>
      </c>
      <c r="LJ14" s="52" t="s">
        <v>356</v>
      </c>
      <c r="LK14" s="52" t="s">
        <v>356</v>
      </c>
      <c r="LL14" s="52" t="s">
        <v>356</v>
      </c>
      <c r="LM14" s="52" t="s">
        <v>356</v>
      </c>
      <c r="LN14" s="52" t="s">
        <v>356</v>
      </c>
      <c r="LO14" s="52" t="s">
        <v>356</v>
      </c>
      <c r="LP14" s="52" t="s">
        <v>356</v>
      </c>
      <c r="LQ14" s="52" t="s">
        <v>356</v>
      </c>
      <c r="LR14" s="52" t="s">
        <v>356</v>
      </c>
      <c r="LS14" s="52" t="s">
        <v>356</v>
      </c>
      <c r="LT14" s="52" t="s">
        <v>356</v>
      </c>
      <c r="LU14" s="52" t="s">
        <v>356</v>
      </c>
      <c r="LV14" s="52" t="s">
        <v>356</v>
      </c>
      <c r="LW14" s="52" t="s">
        <v>356</v>
      </c>
      <c r="LX14" s="52" t="s">
        <v>356</v>
      </c>
      <c r="LY14" s="52" t="s">
        <v>356</v>
      </c>
      <c r="LZ14" s="52" t="s">
        <v>356</v>
      </c>
      <c r="MA14" s="52" t="s">
        <v>356</v>
      </c>
      <c r="MB14" s="52" t="s">
        <v>356</v>
      </c>
      <c r="MC14" s="52" t="s">
        <v>356</v>
      </c>
      <c r="MD14" s="52" t="s">
        <v>356</v>
      </c>
      <c r="ME14" s="52" t="s">
        <v>356</v>
      </c>
      <c r="MF14" s="52" t="s">
        <v>356</v>
      </c>
      <c r="MG14" s="52" t="s">
        <v>356</v>
      </c>
      <c r="MH14" s="100" t="s">
        <v>385</v>
      </c>
      <c r="MI14" s="100" t="s">
        <v>385</v>
      </c>
      <c r="MJ14" s="100" t="s">
        <v>385</v>
      </c>
      <c r="MK14" s="100" t="s">
        <v>385</v>
      </c>
      <c r="ML14" s="100" t="s">
        <v>385</v>
      </c>
      <c r="MM14" s="100" t="s">
        <v>385</v>
      </c>
      <c r="MN14" s="100" t="s">
        <v>385</v>
      </c>
      <c r="MO14" s="100" t="s">
        <v>385</v>
      </c>
      <c r="MP14" s="100" t="s">
        <v>385</v>
      </c>
      <c r="MQ14" s="100" t="s">
        <v>385</v>
      </c>
      <c r="MR14" s="100" t="s">
        <v>385</v>
      </c>
      <c r="MS14" s="100" t="s">
        <v>385</v>
      </c>
      <c r="MT14" s="100" t="s">
        <v>385</v>
      </c>
      <c r="MU14" s="100" t="s">
        <v>385</v>
      </c>
      <c r="MV14" s="100" t="s">
        <v>385</v>
      </c>
      <c r="MW14" s="100" t="s">
        <v>385</v>
      </c>
      <c r="MX14" s="100" t="s">
        <v>385</v>
      </c>
      <c r="MY14" s="100" t="s">
        <v>385</v>
      </c>
      <c r="MZ14" s="100" t="s">
        <v>385</v>
      </c>
      <c r="NA14" s="100" t="s">
        <v>385</v>
      </c>
      <c r="NB14" s="100" t="s">
        <v>385</v>
      </c>
      <c r="NC14" s="52" t="s">
        <v>1086</v>
      </c>
      <c r="ND14" s="52" t="s">
        <v>1086</v>
      </c>
      <c r="NE14" s="52" t="s">
        <v>1086</v>
      </c>
      <c r="NF14" s="52" t="s">
        <v>1086</v>
      </c>
      <c r="NG14" s="52" t="s">
        <v>356</v>
      </c>
      <c r="NH14" s="52" t="s">
        <v>356</v>
      </c>
      <c r="NI14" s="52" t="s">
        <v>385</v>
      </c>
      <c r="NJ14" s="52" t="s">
        <v>385</v>
      </c>
      <c r="NK14" s="52" t="s">
        <v>385</v>
      </c>
      <c r="NL14" s="52" t="s">
        <v>385</v>
      </c>
      <c r="NM14" s="52" t="s">
        <v>385</v>
      </c>
      <c r="NN14" s="52" t="s">
        <v>385</v>
      </c>
      <c r="NO14" s="52" t="s">
        <v>385</v>
      </c>
      <c r="NP14" s="52" t="s">
        <v>385</v>
      </c>
      <c r="NQ14" s="52" t="s">
        <v>385</v>
      </c>
      <c r="NR14" s="52" t="s">
        <v>385</v>
      </c>
      <c r="NS14" s="52" t="s">
        <v>385</v>
      </c>
      <c r="NT14" s="52" t="s">
        <v>385</v>
      </c>
      <c r="NU14" s="52" t="s">
        <v>385</v>
      </c>
      <c r="NV14" s="52" t="s">
        <v>385</v>
      </c>
      <c r="NW14" s="52" t="s">
        <v>385</v>
      </c>
      <c r="NX14" s="52" t="s">
        <v>385</v>
      </c>
      <c r="NY14" s="52" t="s">
        <v>385</v>
      </c>
      <c r="NZ14" s="52" t="s">
        <v>385</v>
      </c>
      <c r="OA14" s="52" t="s">
        <v>385</v>
      </c>
      <c r="OB14" s="52" t="s">
        <v>385</v>
      </c>
      <c r="OC14" s="52" t="s">
        <v>385</v>
      </c>
      <c r="OD14" s="52" t="s">
        <v>385</v>
      </c>
      <c r="OE14" s="52" t="s">
        <v>385</v>
      </c>
      <c r="OF14" s="52" t="s">
        <v>385</v>
      </c>
      <c r="OG14" s="52" t="s">
        <v>385</v>
      </c>
      <c r="OH14" s="52" t="s">
        <v>385</v>
      </c>
      <c r="OI14" s="52" t="s">
        <v>385</v>
      </c>
      <c r="OJ14" s="52" t="s">
        <v>385</v>
      </c>
      <c r="OK14" s="52" t="s">
        <v>385</v>
      </c>
      <c r="OL14" s="52" t="s">
        <v>385</v>
      </c>
      <c r="OM14" s="52" t="s">
        <v>385</v>
      </c>
      <c r="ON14" s="52" t="s">
        <v>385</v>
      </c>
      <c r="OO14" s="52" t="s">
        <v>385</v>
      </c>
      <c r="OP14" s="52" t="s">
        <v>356</v>
      </c>
      <c r="OQ14" s="52" t="s">
        <v>356</v>
      </c>
      <c r="OR14" s="52" t="s">
        <v>356</v>
      </c>
      <c r="OS14" s="52" t="s">
        <v>356</v>
      </c>
      <c r="OT14" s="52" t="s">
        <v>356</v>
      </c>
      <c r="OU14" s="52" t="s">
        <v>356</v>
      </c>
      <c r="OV14" s="52" t="s">
        <v>356</v>
      </c>
      <c r="OW14" s="52" t="s">
        <v>356</v>
      </c>
      <c r="OX14" s="52" t="s">
        <v>356</v>
      </c>
      <c r="OY14" s="52" t="s">
        <v>356</v>
      </c>
      <c r="OZ14" s="52" t="s">
        <v>356</v>
      </c>
      <c r="PA14" s="52" t="s">
        <v>356</v>
      </c>
      <c r="PB14" s="52" t="s">
        <v>356</v>
      </c>
      <c r="PC14" s="52" t="s">
        <v>356</v>
      </c>
      <c r="PD14" s="52" t="s">
        <v>356</v>
      </c>
      <c r="PE14" s="52" t="s">
        <v>356</v>
      </c>
      <c r="PF14" s="52" t="s">
        <v>356</v>
      </c>
      <c r="PG14" s="52" t="s">
        <v>356</v>
      </c>
      <c r="PH14" s="52" t="s">
        <v>356</v>
      </c>
      <c r="PI14" s="52" t="s">
        <v>356</v>
      </c>
      <c r="PJ14" s="52" t="s">
        <v>356</v>
      </c>
      <c r="PK14" s="52" t="s">
        <v>356</v>
      </c>
      <c r="PL14" s="52" t="s">
        <v>356</v>
      </c>
      <c r="PM14" s="52" t="s">
        <v>356</v>
      </c>
      <c r="PN14" s="52" t="s">
        <v>356</v>
      </c>
      <c r="PO14" s="52" t="s">
        <v>356</v>
      </c>
      <c r="PP14" s="52" t="s">
        <v>356</v>
      </c>
      <c r="PQ14" s="52" t="s">
        <v>356</v>
      </c>
      <c r="PR14" s="52" t="s">
        <v>356</v>
      </c>
      <c r="PS14" s="52" t="s">
        <v>356</v>
      </c>
      <c r="PT14" s="52" t="s">
        <v>356</v>
      </c>
      <c r="PU14" s="52" t="s">
        <v>356</v>
      </c>
      <c r="PV14" s="52" t="s">
        <v>356</v>
      </c>
      <c r="PW14" s="52" t="s">
        <v>356</v>
      </c>
      <c r="PX14" s="52" t="s">
        <v>356</v>
      </c>
      <c r="PY14" s="52" t="s">
        <v>356</v>
      </c>
      <c r="PZ14" s="52" t="s">
        <v>356</v>
      </c>
      <c r="QA14" s="52" t="s">
        <v>356</v>
      </c>
      <c r="QB14" s="52" t="s">
        <v>356</v>
      </c>
      <c r="QC14" s="52" t="s">
        <v>356</v>
      </c>
      <c r="QD14" s="52" t="s">
        <v>356</v>
      </c>
    </row>
    <row r="15" spans="1:446" ht="13.5" customHeight="1">
      <c r="A15" s="15" t="s">
        <v>12</v>
      </c>
      <c r="B15" s="3"/>
      <c r="C15" s="3" t="s">
        <v>357</v>
      </c>
      <c r="D15" s="3" t="s">
        <v>357</v>
      </c>
      <c r="E15" s="3" t="s">
        <v>357</v>
      </c>
      <c r="F15" s="3" t="s">
        <v>357</v>
      </c>
      <c r="G15" s="3" t="s">
        <v>357</v>
      </c>
      <c r="H15" s="3" t="s">
        <v>357</v>
      </c>
      <c r="I15" s="3" t="s">
        <v>357</v>
      </c>
      <c r="J15" s="3" t="s">
        <v>357</v>
      </c>
      <c r="K15" s="3" t="s">
        <v>357</v>
      </c>
      <c r="L15" s="3" t="s">
        <v>357</v>
      </c>
      <c r="M15" s="3" t="s">
        <v>357</v>
      </c>
      <c r="N15" s="3" t="s">
        <v>357</v>
      </c>
      <c r="O15" s="3" t="s">
        <v>357</v>
      </c>
      <c r="P15" s="3" t="s">
        <v>357</v>
      </c>
      <c r="Q15" s="3" t="s">
        <v>357</v>
      </c>
      <c r="R15" s="3" t="s">
        <v>357</v>
      </c>
      <c r="S15" s="3" t="s">
        <v>357</v>
      </c>
      <c r="T15" s="3" t="s">
        <v>357</v>
      </c>
      <c r="U15" s="3" t="s">
        <v>357</v>
      </c>
      <c r="V15" s="3" t="s">
        <v>357</v>
      </c>
      <c r="W15" s="3" t="s">
        <v>357</v>
      </c>
      <c r="X15" s="3" t="s">
        <v>357</v>
      </c>
      <c r="Y15" s="3" t="s">
        <v>357</v>
      </c>
      <c r="Z15" s="3" t="s">
        <v>357</v>
      </c>
      <c r="AA15" s="3" t="s">
        <v>357</v>
      </c>
      <c r="AB15" s="3" t="s">
        <v>357</v>
      </c>
      <c r="AC15" s="3" t="s">
        <v>357</v>
      </c>
      <c r="AD15" s="3" t="s">
        <v>357</v>
      </c>
      <c r="AE15" s="3" t="s">
        <v>357</v>
      </c>
      <c r="AF15" s="3" t="s">
        <v>357</v>
      </c>
      <c r="AG15" s="3" t="s">
        <v>357</v>
      </c>
      <c r="AH15" s="3" t="s">
        <v>357</v>
      </c>
      <c r="AI15" s="3" t="s">
        <v>357</v>
      </c>
      <c r="AJ15" s="3" t="s">
        <v>357</v>
      </c>
      <c r="AK15" s="3" t="s">
        <v>357</v>
      </c>
      <c r="AL15" s="3" t="s">
        <v>357</v>
      </c>
      <c r="AM15" s="3" t="s">
        <v>357</v>
      </c>
      <c r="AN15" s="3" t="s">
        <v>357</v>
      </c>
      <c r="AO15" s="3" t="s">
        <v>357</v>
      </c>
      <c r="AP15" s="3" t="s">
        <v>357</v>
      </c>
      <c r="AQ15" s="3" t="s">
        <v>357</v>
      </c>
      <c r="AR15" s="3" t="s">
        <v>357</v>
      </c>
      <c r="AS15" s="3" t="s">
        <v>357</v>
      </c>
      <c r="AT15" s="3" t="s">
        <v>357</v>
      </c>
      <c r="AU15" s="3" t="s">
        <v>357</v>
      </c>
      <c r="AV15" s="3" t="s">
        <v>357</v>
      </c>
      <c r="AW15" s="3" t="s">
        <v>357</v>
      </c>
      <c r="AX15" s="3" t="s">
        <v>357</v>
      </c>
      <c r="AY15" s="3" t="s">
        <v>357</v>
      </c>
      <c r="AZ15" s="3" t="s">
        <v>357</v>
      </c>
      <c r="BA15" s="3" t="s">
        <v>357</v>
      </c>
      <c r="BB15" s="3" t="s">
        <v>357</v>
      </c>
      <c r="BC15" s="3" t="s">
        <v>357</v>
      </c>
      <c r="BD15" s="3" t="s">
        <v>357</v>
      </c>
      <c r="BE15" s="4" t="s">
        <v>376</v>
      </c>
      <c r="BF15" s="4" t="s">
        <v>376</v>
      </c>
      <c r="BG15" s="4" t="s">
        <v>376</v>
      </c>
      <c r="BH15" s="4" t="s">
        <v>376</v>
      </c>
      <c r="BI15" s="4" t="s">
        <v>386</v>
      </c>
      <c r="BJ15" s="4" t="s">
        <v>386</v>
      </c>
      <c r="BK15" s="4" t="s">
        <v>386</v>
      </c>
      <c r="BL15" s="4" t="s">
        <v>386</v>
      </c>
      <c r="BM15" s="4" t="s">
        <v>386</v>
      </c>
      <c r="BN15" s="4" t="s">
        <v>386</v>
      </c>
      <c r="BO15" s="4" t="s">
        <v>393</v>
      </c>
      <c r="BP15" s="4" t="s">
        <v>393</v>
      </c>
      <c r="BQ15" s="4" t="s">
        <v>393</v>
      </c>
      <c r="BR15" s="4" t="s">
        <v>393</v>
      </c>
      <c r="BS15" s="4" t="s">
        <v>393</v>
      </c>
      <c r="BT15" s="4" t="s">
        <v>393</v>
      </c>
      <c r="BU15" s="4" t="s">
        <v>398</v>
      </c>
      <c r="BV15" s="4" t="s">
        <v>398</v>
      </c>
      <c r="BW15" s="4" t="s">
        <v>398</v>
      </c>
      <c r="BX15" s="4" t="s">
        <v>398</v>
      </c>
      <c r="BY15" s="4" t="s">
        <v>398</v>
      </c>
      <c r="BZ15" s="4" t="s">
        <v>398</v>
      </c>
      <c r="CA15" s="4" t="s">
        <v>393</v>
      </c>
      <c r="CB15" s="4" t="s">
        <v>393</v>
      </c>
      <c r="CC15" s="4" t="s">
        <v>393</v>
      </c>
      <c r="CD15" s="4" t="s">
        <v>393</v>
      </c>
      <c r="CE15" s="4" t="s">
        <v>393</v>
      </c>
      <c r="CF15" s="4" t="s">
        <v>393</v>
      </c>
      <c r="CG15" s="4" t="s">
        <v>393</v>
      </c>
      <c r="CH15" s="4" t="s">
        <v>393</v>
      </c>
      <c r="CI15" s="4" t="s">
        <v>393</v>
      </c>
      <c r="CJ15" s="4" t="s">
        <v>393</v>
      </c>
      <c r="CK15" s="4" t="s">
        <v>393</v>
      </c>
      <c r="CL15" s="4" t="s">
        <v>393</v>
      </c>
      <c r="CM15" s="4" t="s">
        <v>386</v>
      </c>
      <c r="CN15" s="4" t="s">
        <v>386</v>
      </c>
      <c r="CO15" s="4" t="s">
        <v>386</v>
      </c>
      <c r="CP15" s="4" t="s">
        <v>386</v>
      </c>
      <c r="CQ15" s="4" t="s">
        <v>386</v>
      </c>
      <c r="CR15" s="4" t="s">
        <v>386</v>
      </c>
      <c r="CS15" s="4" t="s">
        <v>408</v>
      </c>
      <c r="CT15" s="4" t="s">
        <v>408</v>
      </c>
      <c r="CU15" s="4" t="s">
        <v>408</v>
      </c>
      <c r="CV15" s="76" t="s">
        <v>386</v>
      </c>
      <c r="CW15" s="76" t="s">
        <v>386</v>
      </c>
      <c r="CX15" s="4" t="s">
        <v>386</v>
      </c>
      <c r="CY15" s="4" t="s">
        <v>386</v>
      </c>
      <c r="CZ15" s="62" t="s">
        <v>386</v>
      </c>
      <c r="DA15" s="4" t="s">
        <v>420</v>
      </c>
      <c r="DB15" s="4" t="s">
        <v>420</v>
      </c>
      <c r="DC15" s="4" t="s">
        <v>420</v>
      </c>
      <c r="DD15" s="4" t="s">
        <v>420</v>
      </c>
      <c r="DE15" s="4" t="s">
        <v>420</v>
      </c>
      <c r="DF15" s="4" t="s">
        <v>420</v>
      </c>
      <c r="DG15" s="4" t="s">
        <v>420</v>
      </c>
      <c r="DH15" s="4" t="s">
        <v>420</v>
      </c>
      <c r="DI15" s="4" t="s">
        <v>420</v>
      </c>
      <c r="DJ15" s="4" t="s">
        <v>420</v>
      </c>
      <c r="DK15" s="4" t="s">
        <v>420</v>
      </c>
      <c r="DL15" s="4" t="s">
        <v>420</v>
      </c>
      <c r="DM15" s="4" t="s">
        <v>420</v>
      </c>
      <c r="DN15" s="4" t="s">
        <v>420</v>
      </c>
      <c r="DO15" s="4" t="s">
        <v>420</v>
      </c>
      <c r="DP15" s="4" t="s">
        <v>420</v>
      </c>
      <c r="DQ15" s="4" t="s">
        <v>420</v>
      </c>
      <c r="DR15" s="4" t="s">
        <v>420</v>
      </c>
      <c r="DS15" s="4" t="s">
        <v>420</v>
      </c>
      <c r="DT15" s="4" t="s">
        <v>420</v>
      </c>
      <c r="DU15" s="4" t="s">
        <v>420</v>
      </c>
      <c r="DV15" s="4" t="s">
        <v>420</v>
      </c>
      <c r="DW15" s="4" t="s">
        <v>420</v>
      </c>
      <c r="DX15" s="4" t="s">
        <v>420</v>
      </c>
      <c r="DY15" s="4" t="s">
        <v>420</v>
      </c>
      <c r="DZ15" s="4" t="s">
        <v>420</v>
      </c>
      <c r="EA15" s="4" t="s">
        <v>420</v>
      </c>
      <c r="EB15" s="4" t="s">
        <v>420</v>
      </c>
      <c r="EC15" s="4" t="s">
        <v>420</v>
      </c>
      <c r="ED15" s="4" t="s">
        <v>420</v>
      </c>
      <c r="EE15" s="4" t="s">
        <v>420</v>
      </c>
      <c r="EF15" s="4" t="s">
        <v>420</v>
      </c>
      <c r="EG15" s="4" t="s">
        <v>420</v>
      </c>
      <c r="EH15" s="4" t="s">
        <v>420</v>
      </c>
      <c r="EI15" s="4" t="s">
        <v>420</v>
      </c>
      <c r="EJ15" s="4" t="s">
        <v>420</v>
      </c>
      <c r="EK15" s="4" t="s">
        <v>420</v>
      </c>
      <c r="EL15" s="4" t="s">
        <v>420</v>
      </c>
      <c r="EM15" s="4" t="s">
        <v>420</v>
      </c>
      <c r="EN15" s="4" t="s">
        <v>420</v>
      </c>
      <c r="EO15" s="4" t="s">
        <v>420</v>
      </c>
      <c r="EP15" s="4" t="s">
        <v>420</v>
      </c>
      <c r="EQ15" s="4" t="s">
        <v>420</v>
      </c>
      <c r="ER15" s="4" t="s">
        <v>420</v>
      </c>
      <c r="ES15" s="4" t="s">
        <v>420</v>
      </c>
      <c r="ET15" s="4" t="s">
        <v>420</v>
      </c>
      <c r="EU15" s="4" t="s">
        <v>420</v>
      </c>
      <c r="EV15" s="4" t="s">
        <v>420</v>
      </c>
      <c r="EW15" s="4" t="s">
        <v>420</v>
      </c>
      <c r="EX15" s="4" t="s">
        <v>420</v>
      </c>
      <c r="EY15" s="4" t="s">
        <v>420</v>
      </c>
      <c r="EZ15" s="4" t="s">
        <v>420</v>
      </c>
      <c r="FA15" s="4" t="s">
        <v>420</v>
      </c>
      <c r="FB15" s="4" t="s">
        <v>420</v>
      </c>
      <c r="FC15" s="4" t="s">
        <v>420</v>
      </c>
      <c r="FD15" s="4" t="s">
        <v>420</v>
      </c>
      <c r="FE15" s="4" t="s">
        <v>420</v>
      </c>
      <c r="FF15" s="4" t="s">
        <v>420</v>
      </c>
      <c r="FG15" s="4" t="s">
        <v>420</v>
      </c>
      <c r="FH15" s="4" t="s">
        <v>420</v>
      </c>
      <c r="FI15" s="4" t="s">
        <v>420</v>
      </c>
      <c r="FJ15" s="4" t="s">
        <v>420</v>
      </c>
      <c r="FK15" s="4" t="s">
        <v>420</v>
      </c>
      <c r="FL15" s="4" t="s">
        <v>420</v>
      </c>
      <c r="FM15" s="4" t="s">
        <v>420</v>
      </c>
      <c r="FN15" s="4" t="s">
        <v>420</v>
      </c>
      <c r="FO15" s="4" t="s">
        <v>393</v>
      </c>
      <c r="FP15" s="4" t="s">
        <v>447</v>
      </c>
      <c r="FQ15" s="4" t="s">
        <v>447</v>
      </c>
      <c r="FR15" s="4" t="s">
        <v>451</v>
      </c>
      <c r="FS15" s="4" t="s">
        <v>451</v>
      </c>
      <c r="FT15" s="4" t="s">
        <v>447</v>
      </c>
      <c r="FU15" s="4" t="s">
        <v>447</v>
      </c>
      <c r="FV15" s="4" t="s">
        <v>447</v>
      </c>
      <c r="FW15" s="4" t="s">
        <v>447</v>
      </c>
      <c r="FX15" s="4" t="s">
        <v>447</v>
      </c>
      <c r="FY15" s="4" t="s">
        <v>451</v>
      </c>
      <c r="FZ15" s="4" t="s">
        <v>451</v>
      </c>
      <c r="GA15" s="4" t="s">
        <v>447</v>
      </c>
      <c r="GB15" s="4" t="s">
        <v>447</v>
      </c>
      <c r="GC15" s="4" t="s">
        <v>447</v>
      </c>
      <c r="GD15" s="4" t="s">
        <v>447</v>
      </c>
      <c r="GE15" s="4" t="s">
        <v>447</v>
      </c>
      <c r="GF15" s="4" t="s">
        <v>451</v>
      </c>
      <c r="GG15" s="4" t="s">
        <v>451</v>
      </c>
      <c r="GH15" s="4" t="s">
        <v>451</v>
      </c>
      <c r="GI15" s="4" t="s">
        <v>451</v>
      </c>
      <c r="GJ15" s="4" t="s">
        <v>447</v>
      </c>
      <c r="GK15" s="4" t="s">
        <v>447</v>
      </c>
      <c r="GL15" s="4" t="s">
        <v>447</v>
      </c>
      <c r="GM15" s="4" t="s">
        <v>447</v>
      </c>
      <c r="GN15" s="4" t="s">
        <v>447</v>
      </c>
      <c r="GO15" s="4" t="s">
        <v>447</v>
      </c>
      <c r="GP15" s="4" t="s">
        <v>447</v>
      </c>
      <c r="GQ15" s="4" t="s">
        <v>451</v>
      </c>
      <c r="GR15" s="4" t="s">
        <v>451</v>
      </c>
      <c r="GS15" s="4" t="s">
        <v>451</v>
      </c>
      <c r="GT15" s="4" t="s">
        <v>451</v>
      </c>
      <c r="GU15" s="4" t="s">
        <v>451</v>
      </c>
      <c r="GV15" s="4" t="s">
        <v>451</v>
      </c>
      <c r="GW15" s="4" t="s">
        <v>386</v>
      </c>
      <c r="GX15" s="4" t="s">
        <v>386</v>
      </c>
      <c r="GY15" s="4" t="s">
        <v>386</v>
      </c>
      <c r="GZ15" s="4" t="s">
        <v>420</v>
      </c>
      <c r="HA15" s="4" t="s">
        <v>420</v>
      </c>
      <c r="HB15" s="4" t="s">
        <v>420</v>
      </c>
      <c r="HC15" s="4" t="s">
        <v>420</v>
      </c>
      <c r="HD15" s="4" t="s">
        <v>420</v>
      </c>
      <c r="HE15" s="4" t="s">
        <v>420</v>
      </c>
      <c r="HF15" s="4" t="s">
        <v>420</v>
      </c>
      <c r="HG15" s="4" t="s">
        <v>420</v>
      </c>
      <c r="HH15" s="4" t="s">
        <v>420</v>
      </c>
      <c r="HI15" s="4" t="s">
        <v>420</v>
      </c>
      <c r="HJ15" s="4" t="s">
        <v>420</v>
      </c>
      <c r="HK15" s="4" t="s">
        <v>420</v>
      </c>
      <c r="HL15" s="4" t="s">
        <v>420</v>
      </c>
      <c r="HM15" s="4" t="s">
        <v>420</v>
      </c>
      <c r="HN15" s="4" t="s">
        <v>398</v>
      </c>
      <c r="HO15" s="4" t="s">
        <v>398</v>
      </c>
      <c r="HP15" s="4" t="s">
        <v>386</v>
      </c>
      <c r="HQ15" s="4" t="s">
        <v>386</v>
      </c>
      <c r="HR15" s="4" t="s">
        <v>386</v>
      </c>
      <c r="HS15" s="4" t="s">
        <v>386</v>
      </c>
      <c r="HT15" s="4" t="s">
        <v>386</v>
      </c>
      <c r="HU15" s="4" t="s">
        <v>386</v>
      </c>
      <c r="HV15" s="4" t="s">
        <v>393</v>
      </c>
      <c r="HW15" s="4" t="s">
        <v>393</v>
      </c>
      <c r="HX15" s="4" t="s">
        <v>393</v>
      </c>
      <c r="HY15" s="4" t="s">
        <v>393</v>
      </c>
      <c r="HZ15" s="4" t="s">
        <v>393</v>
      </c>
      <c r="IA15" s="4" t="s">
        <v>393</v>
      </c>
      <c r="IB15" s="4" t="s">
        <v>398</v>
      </c>
      <c r="IC15" s="4" t="s">
        <v>398</v>
      </c>
      <c r="ID15" s="4" t="s">
        <v>398</v>
      </c>
      <c r="IE15" s="4" t="s">
        <v>398</v>
      </c>
      <c r="IF15" s="4" t="s">
        <v>398</v>
      </c>
      <c r="IG15" s="4" t="s">
        <v>398</v>
      </c>
      <c r="IH15" s="92" t="s">
        <v>386</v>
      </c>
      <c r="II15" s="92" t="s">
        <v>386</v>
      </c>
      <c r="IJ15" s="92" t="s">
        <v>386</v>
      </c>
      <c r="IK15" s="92" t="s">
        <v>386</v>
      </c>
      <c r="IL15" s="92" t="s">
        <v>386</v>
      </c>
      <c r="IM15" s="92" t="s">
        <v>386</v>
      </c>
      <c r="IN15" s="92" t="s">
        <v>386</v>
      </c>
      <c r="IO15" s="92" t="s">
        <v>386</v>
      </c>
      <c r="IP15" s="92" t="s">
        <v>386</v>
      </c>
      <c r="IQ15" s="92" t="s">
        <v>386</v>
      </c>
      <c r="IR15" s="92" t="s">
        <v>386</v>
      </c>
      <c r="IS15" s="92" t="s">
        <v>386</v>
      </c>
      <c r="IT15" s="92" t="s">
        <v>386</v>
      </c>
      <c r="IU15" s="92" t="s">
        <v>386</v>
      </c>
      <c r="IV15" s="92" t="s">
        <v>1087</v>
      </c>
      <c r="IW15" s="92" t="s">
        <v>1088</v>
      </c>
      <c r="IX15" s="92" t="s">
        <v>1088</v>
      </c>
      <c r="IY15" s="92" t="s">
        <v>1088</v>
      </c>
      <c r="IZ15" s="92" t="s">
        <v>1088</v>
      </c>
      <c r="JA15" s="92" t="s">
        <v>1087</v>
      </c>
      <c r="JB15" s="92" t="s">
        <v>1087</v>
      </c>
      <c r="JC15" s="92" t="s">
        <v>1088</v>
      </c>
      <c r="JD15" s="92" t="s">
        <v>1088</v>
      </c>
      <c r="JE15" s="92" t="s">
        <v>1088</v>
      </c>
      <c r="JF15" s="92" t="s">
        <v>1087</v>
      </c>
      <c r="JG15" s="92" t="s">
        <v>1087</v>
      </c>
      <c r="JH15" s="92" t="s">
        <v>1087</v>
      </c>
      <c r="JI15" s="92" t="s">
        <v>1089</v>
      </c>
      <c r="JJ15" s="92" t="s">
        <v>1089</v>
      </c>
      <c r="JK15" s="92" t="s">
        <v>1089</v>
      </c>
      <c r="JL15" s="92" t="s">
        <v>1089</v>
      </c>
      <c r="JM15" s="92" t="s">
        <v>1089</v>
      </c>
      <c r="JN15" s="92" t="s">
        <v>1089</v>
      </c>
      <c r="JO15" s="92" t="s">
        <v>1089</v>
      </c>
      <c r="JP15" s="92" t="s">
        <v>1089</v>
      </c>
      <c r="JQ15" s="92" t="s">
        <v>1089</v>
      </c>
      <c r="JR15" s="92" t="s">
        <v>1089</v>
      </c>
      <c r="JS15" s="92" t="s">
        <v>1089</v>
      </c>
      <c r="JT15" s="92" t="s">
        <v>1089</v>
      </c>
      <c r="JU15" s="92" t="s">
        <v>1089</v>
      </c>
      <c r="JV15" s="92" t="s">
        <v>1089</v>
      </c>
      <c r="JW15" s="92" t="s">
        <v>1089</v>
      </c>
      <c r="JX15" s="92" t="s">
        <v>1089</v>
      </c>
      <c r="JY15" s="92" t="s">
        <v>1089</v>
      </c>
      <c r="JZ15" s="92" t="s">
        <v>1089</v>
      </c>
      <c r="KA15" s="92" t="s">
        <v>1089</v>
      </c>
      <c r="KB15" s="92" t="s">
        <v>1089</v>
      </c>
      <c r="KC15" s="92" t="s">
        <v>1089</v>
      </c>
      <c r="KD15" s="92" t="s">
        <v>1089</v>
      </c>
      <c r="KE15" s="92" t="s">
        <v>1089</v>
      </c>
      <c r="KF15" s="92" t="s">
        <v>1089</v>
      </c>
      <c r="KG15" s="92" t="s">
        <v>1089</v>
      </c>
      <c r="KH15" s="92" t="s">
        <v>1089</v>
      </c>
      <c r="KI15" s="92" t="s">
        <v>1089</v>
      </c>
      <c r="KJ15" s="92" t="s">
        <v>1089</v>
      </c>
      <c r="KK15" s="92" t="s">
        <v>1089</v>
      </c>
      <c r="KL15" s="92" t="s">
        <v>1089</v>
      </c>
      <c r="KM15" s="92" t="s">
        <v>1089</v>
      </c>
      <c r="KN15" s="92" t="s">
        <v>1089</v>
      </c>
      <c r="KO15" s="92" t="s">
        <v>1089</v>
      </c>
      <c r="KP15" s="92" t="s">
        <v>1089</v>
      </c>
      <c r="KQ15" s="92" t="s">
        <v>1089</v>
      </c>
      <c r="KR15" s="92" t="s">
        <v>1089</v>
      </c>
      <c r="KS15" s="92" t="s">
        <v>1089</v>
      </c>
      <c r="KT15" s="92" t="s">
        <v>1089</v>
      </c>
      <c r="KU15" s="92" t="s">
        <v>1089</v>
      </c>
      <c r="KV15" s="92" t="s">
        <v>1089</v>
      </c>
      <c r="KW15" s="92" t="s">
        <v>1089</v>
      </c>
      <c r="KX15" s="92" t="s">
        <v>1089</v>
      </c>
      <c r="KY15" s="92" t="s">
        <v>1089</v>
      </c>
      <c r="KZ15" s="92" t="s">
        <v>1089</v>
      </c>
      <c r="LA15" s="92" t="s">
        <v>1089</v>
      </c>
      <c r="LB15" s="92" t="s">
        <v>1089</v>
      </c>
      <c r="LC15" s="92" t="s">
        <v>1089</v>
      </c>
      <c r="LD15" s="92" t="s">
        <v>1089</v>
      </c>
      <c r="LE15" s="92" t="s">
        <v>1089</v>
      </c>
      <c r="LF15" s="92" t="s">
        <v>1089</v>
      </c>
      <c r="LG15" s="92" t="s">
        <v>1089</v>
      </c>
      <c r="LH15" s="92" t="s">
        <v>1089</v>
      </c>
      <c r="LI15" s="92" t="s">
        <v>1089</v>
      </c>
      <c r="LJ15" s="92" t="s">
        <v>1089</v>
      </c>
      <c r="LK15" s="92" t="s">
        <v>1089</v>
      </c>
      <c r="LL15" s="92" t="s">
        <v>1089</v>
      </c>
      <c r="LM15" s="92" t="s">
        <v>1089</v>
      </c>
      <c r="LN15" s="92" t="s">
        <v>1089</v>
      </c>
      <c r="LO15" s="92" t="s">
        <v>1089</v>
      </c>
      <c r="LP15" s="92" t="s">
        <v>1089</v>
      </c>
      <c r="LQ15" s="92" t="s">
        <v>1089</v>
      </c>
      <c r="LR15" s="92" t="s">
        <v>1089</v>
      </c>
      <c r="LS15" s="92" t="s">
        <v>1089</v>
      </c>
      <c r="LT15" s="92" t="s">
        <v>1089</v>
      </c>
      <c r="LU15" s="92" t="s">
        <v>1089</v>
      </c>
      <c r="LV15" s="92" t="s">
        <v>1090</v>
      </c>
      <c r="LW15" s="92" t="s">
        <v>1090</v>
      </c>
      <c r="LX15" s="92" t="s">
        <v>1090</v>
      </c>
      <c r="LY15" s="92" t="s">
        <v>1090</v>
      </c>
      <c r="LZ15" s="92" t="s">
        <v>1090</v>
      </c>
      <c r="MA15" s="92" t="s">
        <v>1090</v>
      </c>
      <c r="MB15" s="92" t="s">
        <v>1090</v>
      </c>
      <c r="MC15" s="92" t="s">
        <v>1090</v>
      </c>
      <c r="MD15" s="92" t="s">
        <v>357</v>
      </c>
      <c r="ME15" s="92" t="s">
        <v>357</v>
      </c>
      <c r="MF15" s="92" t="s">
        <v>357</v>
      </c>
      <c r="MG15" s="92" t="s">
        <v>357</v>
      </c>
      <c r="MH15" s="93" t="s">
        <v>386</v>
      </c>
      <c r="MI15" s="93" t="s">
        <v>386</v>
      </c>
      <c r="MJ15" s="93" t="s">
        <v>386</v>
      </c>
      <c r="MK15" s="93" t="s">
        <v>386</v>
      </c>
      <c r="ML15" s="93" t="s">
        <v>386</v>
      </c>
      <c r="MM15" s="93" t="s">
        <v>386</v>
      </c>
      <c r="MN15" s="93" t="s">
        <v>386</v>
      </c>
      <c r="MO15" s="93" t="s">
        <v>386</v>
      </c>
      <c r="MP15" s="93" t="s">
        <v>386</v>
      </c>
      <c r="MQ15" s="93" t="s">
        <v>386</v>
      </c>
      <c r="MR15" s="93" t="s">
        <v>386</v>
      </c>
      <c r="MS15" s="93" t="s">
        <v>386</v>
      </c>
      <c r="MT15" s="93" t="s">
        <v>386</v>
      </c>
      <c r="MU15" s="93" t="s">
        <v>386</v>
      </c>
      <c r="MV15" s="93" t="s">
        <v>386</v>
      </c>
      <c r="MW15" s="93" t="s">
        <v>386</v>
      </c>
      <c r="MX15" s="93" t="s">
        <v>386</v>
      </c>
      <c r="MY15" s="93" t="s">
        <v>386</v>
      </c>
      <c r="MZ15" s="93" t="s">
        <v>386</v>
      </c>
      <c r="NA15" s="93" t="s">
        <v>386</v>
      </c>
      <c r="NB15" s="93" t="s">
        <v>386</v>
      </c>
      <c r="NC15" s="92" t="s">
        <v>1091</v>
      </c>
      <c r="ND15" s="92" t="s">
        <v>1091</v>
      </c>
      <c r="NE15" s="92" t="s">
        <v>1091</v>
      </c>
      <c r="NF15" s="92" t="s">
        <v>1091</v>
      </c>
      <c r="NG15" s="92" t="s">
        <v>357</v>
      </c>
      <c r="NH15" s="92" t="s">
        <v>357</v>
      </c>
      <c r="NI15" s="92" t="s">
        <v>398</v>
      </c>
      <c r="NJ15" s="92" t="s">
        <v>398</v>
      </c>
      <c r="NK15" s="92" t="s">
        <v>398</v>
      </c>
      <c r="NL15" s="94" t="s">
        <v>1092</v>
      </c>
      <c r="NM15" s="94" t="s">
        <v>1092</v>
      </c>
      <c r="NN15" s="94" t="s">
        <v>1092</v>
      </c>
      <c r="NO15" s="94" t="s">
        <v>1092</v>
      </c>
      <c r="NP15" s="94" t="s">
        <v>1092</v>
      </c>
      <c r="NQ15" s="94" t="s">
        <v>1092</v>
      </c>
      <c r="NR15" s="94" t="s">
        <v>1092</v>
      </c>
      <c r="NS15" s="94" t="s">
        <v>1092</v>
      </c>
      <c r="NT15" s="94" t="s">
        <v>1092</v>
      </c>
      <c r="NU15" s="94" t="s">
        <v>1092</v>
      </c>
      <c r="NV15" s="94" t="s">
        <v>1092</v>
      </c>
      <c r="NW15" s="94" t="s">
        <v>1092</v>
      </c>
      <c r="NX15" s="94" t="s">
        <v>1092</v>
      </c>
      <c r="NY15" s="94" t="s">
        <v>1092</v>
      </c>
      <c r="NZ15" s="94" t="s">
        <v>1092</v>
      </c>
      <c r="OA15" s="94" t="s">
        <v>1092</v>
      </c>
      <c r="OB15" s="94" t="s">
        <v>1092</v>
      </c>
      <c r="OC15" s="94" t="s">
        <v>1092</v>
      </c>
      <c r="OD15" s="94" t="s">
        <v>1092</v>
      </c>
      <c r="OE15" s="94" t="s">
        <v>1092</v>
      </c>
      <c r="OF15" s="94" t="s">
        <v>1092</v>
      </c>
      <c r="OG15" s="94" t="s">
        <v>1092</v>
      </c>
      <c r="OH15" s="94" t="s">
        <v>1092</v>
      </c>
      <c r="OI15" s="94" t="s">
        <v>1092</v>
      </c>
      <c r="OJ15" s="94" t="s">
        <v>1092</v>
      </c>
      <c r="OK15" s="94" t="s">
        <v>1092</v>
      </c>
      <c r="OL15" s="92" t="s">
        <v>1092</v>
      </c>
      <c r="OM15" s="92" t="s">
        <v>1092</v>
      </c>
      <c r="ON15" s="92" t="s">
        <v>1092</v>
      </c>
      <c r="OO15" s="92" t="s">
        <v>1092</v>
      </c>
      <c r="OP15" s="94" t="s">
        <v>357</v>
      </c>
      <c r="OQ15" s="94" t="s">
        <v>357</v>
      </c>
      <c r="OR15" s="94" t="s">
        <v>357</v>
      </c>
      <c r="OS15" s="94" t="s">
        <v>357</v>
      </c>
      <c r="OT15" s="94" t="s">
        <v>357</v>
      </c>
      <c r="OU15" s="94" t="s">
        <v>357</v>
      </c>
      <c r="OV15" s="94" t="s">
        <v>357</v>
      </c>
      <c r="OW15" s="94" t="s">
        <v>357</v>
      </c>
      <c r="OX15" s="94" t="s">
        <v>357</v>
      </c>
      <c r="OY15" s="94" t="s">
        <v>357</v>
      </c>
      <c r="OZ15" s="94" t="s">
        <v>357</v>
      </c>
      <c r="PA15" s="94" t="s">
        <v>357</v>
      </c>
      <c r="PB15" s="94" t="s">
        <v>357</v>
      </c>
      <c r="PC15" s="94" t="s">
        <v>357</v>
      </c>
      <c r="PD15" s="94" t="s">
        <v>357</v>
      </c>
      <c r="PE15" s="94" t="s">
        <v>357</v>
      </c>
      <c r="PF15" s="94" t="s">
        <v>357</v>
      </c>
      <c r="PG15" s="94" t="s">
        <v>357</v>
      </c>
      <c r="PH15" s="94" t="s">
        <v>357</v>
      </c>
      <c r="PI15" s="94" t="s">
        <v>357</v>
      </c>
      <c r="PJ15" s="94" t="s">
        <v>357</v>
      </c>
      <c r="PK15" s="94" t="s">
        <v>357</v>
      </c>
      <c r="PL15" s="94" t="s">
        <v>357</v>
      </c>
      <c r="PM15" s="94" t="s">
        <v>357</v>
      </c>
      <c r="PN15" s="94" t="s">
        <v>357</v>
      </c>
      <c r="PO15" s="94" t="s">
        <v>357</v>
      </c>
      <c r="PP15" s="94" t="s">
        <v>357</v>
      </c>
      <c r="PQ15" s="94" t="s">
        <v>357</v>
      </c>
      <c r="PR15" s="94" t="s">
        <v>357</v>
      </c>
      <c r="PS15" s="94" t="s">
        <v>357</v>
      </c>
      <c r="PT15" s="94" t="s">
        <v>357</v>
      </c>
      <c r="PU15" s="94" t="s">
        <v>357</v>
      </c>
      <c r="PV15" s="94" t="s">
        <v>357</v>
      </c>
      <c r="PW15" s="94" t="s">
        <v>357</v>
      </c>
      <c r="PX15" s="94" t="s">
        <v>357</v>
      </c>
      <c r="PY15" s="94" t="s">
        <v>357</v>
      </c>
      <c r="PZ15" s="94" t="s">
        <v>357</v>
      </c>
      <c r="QA15" s="94" t="s">
        <v>357</v>
      </c>
      <c r="QB15" s="94" t="s">
        <v>357</v>
      </c>
      <c r="QC15" s="94" t="s">
        <v>357</v>
      </c>
      <c r="QD15" s="94" t="s">
        <v>357</v>
      </c>
    </row>
    <row r="16" spans="1:446" ht="13.5" customHeight="1">
      <c r="A16" s="15" t="s">
        <v>13</v>
      </c>
      <c r="B16" s="3"/>
      <c r="C16" s="3" t="s">
        <v>358</v>
      </c>
      <c r="D16" s="3" t="s">
        <v>358</v>
      </c>
      <c r="E16" s="3" t="s">
        <v>358</v>
      </c>
      <c r="F16" s="3" t="s">
        <v>358</v>
      </c>
      <c r="G16" s="3" t="s">
        <v>358</v>
      </c>
      <c r="H16" s="3" t="s">
        <v>358</v>
      </c>
      <c r="I16" s="3" t="s">
        <v>358</v>
      </c>
      <c r="J16" s="3" t="s">
        <v>358</v>
      </c>
      <c r="K16" s="3" t="s">
        <v>358</v>
      </c>
      <c r="L16" s="3" t="s">
        <v>358</v>
      </c>
      <c r="M16" s="3" t="s">
        <v>358</v>
      </c>
      <c r="N16" s="3" t="s">
        <v>358</v>
      </c>
      <c r="O16" s="3" t="s">
        <v>358</v>
      </c>
      <c r="P16" s="3" t="s">
        <v>358</v>
      </c>
      <c r="Q16" s="3" t="s">
        <v>358</v>
      </c>
      <c r="R16" s="3" t="s">
        <v>358</v>
      </c>
      <c r="S16" s="3" t="s">
        <v>358</v>
      </c>
      <c r="T16" s="3" t="s">
        <v>358</v>
      </c>
      <c r="U16" s="3" t="s">
        <v>358</v>
      </c>
      <c r="V16" s="3" t="s">
        <v>358</v>
      </c>
      <c r="W16" s="3" t="s">
        <v>358</v>
      </c>
      <c r="X16" s="3" t="s">
        <v>358</v>
      </c>
      <c r="Y16" s="3" t="s">
        <v>358</v>
      </c>
      <c r="Z16" s="3" t="s">
        <v>358</v>
      </c>
      <c r="AA16" s="3" t="s">
        <v>358</v>
      </c>
      <c r="AB16" s="3" t="s">
        <v>358</v>
      </c>
      <c r="AC16" s="3" t="s">
        <v>358</v>
      </c>
      <c r="AD16" s="3" t="s">
        <v>358</v>
      </c>
      <c r="AE16" s="3" t="s">
        <v>358</v>
      </c>
      <c r="AF16" s="3" t="s">
        <v>358</v>
      </c>
      <c r="AG16" s="3" t="s">
        <v>358</v>
      </c>
      <c r="AH16" s="3" t="s">
        <v>358</v>
      </c>
      <c r="AI16" s="3" t="s">
        <v>358</v>
      </c>
      <c r="AJ16" s="3" t="s">
        <v>358</v>
      </c>
      <c r="AK16" s="3" t="s">
        <v>358</v>
      </c>
      <c r="AL16" s="3" t="s">
        <v>358</v>
      </c>
      <c r="AM16" s="3" t="s">
        <v>358</v>
      </c>
      <c r="AN16" s="3" t="s">
        <v>358</v>
      </c>
      <c r="AO16" s="3" t="s">
        <v>358</v>
      </c>
      <c r="AP16" s="3" t="s">
        <v>358</v>
      </c>
      <c r="AQ16" s="3" t="s">
        <v>358</v>
      </c>
      <c r="AR16" s="3" t="s">
        <v>358</v>
      </c>
      <c r="AS16" s="3" t="s">
        <v>358</v>
      </c>
      <c r="AT16" s="3" t="s">
        <v>358</v>
      </c>
      <c r="AU16" s="3" t="s">
        <v>358</v>
      </c>
      <c r="AV16" s="3" t="s">
        <v>363</v>
      </c>
      <c r="AW16" s="3" t="s">
        <v>363</v>
      </c>
      <c r="AX16" s="3" t="s">
        <v>363</v>
      </c>
      <c r="AY16" s="3" t="s">
        <v>363</v>
      </c>
      <c r="AZ16" s="3" t="s">
        <v>363</v>
      </c>
      <c r="BA16" s="3" t="s">
        <v>363</v>
      </c>
      <c r="BB16" s="3" t="s">
        <v>363</v>
      </c>
      <c r="BC16" s="3" t="s">
        <v>363</v>
      </c>
      <c r="BD16" s="3" t="s">
        <v>363</v>
      </c>
      <c r="BE16" s="4" t="s">
        <v>377</v>
      </c>
      <c r="BF16" s="4" t="s">
        <v>377</v>
      </c>
      <c r="BG16" s="4" t="s">
        <v>377</v>
      </c>
      <c r="BH16" s="4" t="s">
        <v>377</v>
      </c>
      <c r="BI16" s="4" t="s">
        <v>387</v>
      </c>
      <c r="BJ16" s="4" t="s">
        <v>387</v>
      </c>
      <c r="BK16" s="4" t="s">
        <v>387</v>
      </c>
      <c r="BL16" s="4" t="s">
        <v>387</v>
      </c>
      <c r="BM16" s="4" t="s">
        <v>387</v>
      </c>
      <c r="BN16" s="4" t="s">
        <v>387</v>
      </c>
      <c r="BO16" s="4" t="s">
        <v>394</v>
      </c>
      <c r="BP16" s="4" t="s">
        <v>394</v>
      </c>
      <c r="BQ16" s="4" t="s">
        <v>394</v>
      </c>
      <c r="BR16" s="4" t="s">
        <v>394</v>
      </c>
      <c r="BS16" s="4" t="s">
        <v>394</v>
      </c>
      <c r="BT16" s="4" t="s">
        <v>394</v>
      </c>
      <c r="BU16" s="4" t="s">
        <v>399</v>
      </c>
      <c r="BV16" s="4" t="s">
        <v>399</v>
      </c>
      <c r="BW16" s="4" t="s">
        <v>399</v>
      </c>
      <c r="BX16" s="4" t="s">
        <v>399</v>
      </c>
      <c r="BY16" s="4" t="s">
        <v>399</v>
      </c>
      <c r="BZ16" s="4" t="s">
        <v>399</v>
      </c>
      <c r="CA16" s="4" t="s">
        <v>394</v>
      </c>
      <c r="CB16" s="4" t="s">
        <v>394</v>
      </c>
      <c r="CC16" s="4" t="s">
        <v>394</v>
      </c>
      <c r="CD16" s="4" t="s">
        <v>394</v>
      </c>
      <c r="CE16" s="4" t="s">
        <v>394</v>
      </c>
      <c r="CF16" s="4" t="s">
        <v>394</v>
      </c>
      <c r="CG16" s="4" t="s">
        <v>394</v>
      </c>
      <c r="CH16" s="4" t="s">
        <v>394</v>
      </c>
      <c r="CI16" s="4" t="s">
        <v>394</v>
      </c>
      <c r="CJ16" s="4" t="s">
        <v>394</v>
      </c>
      <c r="CK16" s="4" t="s">
        <v>394</v>
      </c>
      <c r="CL16" s="4" t="s">
        <v>394</v>
      </c>
      <c r="CM16" s="4" t="s">
        <v>387</v>
      </c>
      <c r="CN16" s="4" t="s">
        <v>387</v>
      </c>
      <c r="CO16" s="4" t="s">
        <v>387</v>
      </c>
      <c r="CP16" s="4" t="s">
        <v>387</v>
      </c>
      <c r="CQ16" s="4" t="s">
        <v>387</v>
      </c>
      <c r="CR16" s="4" t="s">
        <v>387</v>
      </c>
      <c r="CS16" s="4" t="s">
        <v>409</v>
      </c>
      <c r="CT16" s="4" t="s">
        <v>409</v>
      </c>
      <c r="CU16" s="4" t="s">
        <v>409</v>
      </c>
      <c r="CV16" s="76" t="s">
        <v>387</v>
      </c>
      <c r="CW16" s="76" t="s">
        <v>387</v>
      </c>
      <c r="CX16" s="4" t="s">
        <v>387</v>
      </c>
      <c r="CY16" s="4" t="s">
        <v>387</v>
      </c>
      <c r="CZ16" s="62" t="s">
        <v>387</v>
      </c>
      <c r="DA16" s="4" t="s">
        <v>421</v>
      </c>
      <c r="DB16" s="4" t="s">
        <v>421</v>
      </c>
      <c r="DC16" s="4" t="s">
        <v>421</v>
      </c>
      <c r="DD16" s="4" t="s">
        <v>421</v>
      </c>
      <c r="DE16" s="4" t="s">
        <v>421</v>
      </c>
      <c r="DF16" s="4" t="s">
        <v>421</v>
      </c>
      <c r="DG16" s="4" t="s">
        <v>421</v>
      </c>
      <c r="DH16" s="4" t="s">
        <v>421</v>
      </c>
      <c r="DI16" s="4" t="s">
        <v>421</v>
      </c>
      <c r="DJ16" s="4" t="s">
        <v>421</v>
      </c>
      <c r="DK16" s="4" t="s">
        <v>421</v>
      </c>
      <c r="DL16" s="4" t="s">
        <v>421</v>
      </c>
      <c r="DM16" s="4" t="s">
        <v>421</v>
      </c>
      <c r="DN16" s="4" t="s">
        <v>421</v>
      </c>
      <c r="DO16" s="4" t="s">
        <v>421</v>
      </c>
      <c r="DP16" s="4" t="s">
        <v>421</v>
      </c>
      <c r="DQ16" s="4" t="s">
        <v>421</v>
      </c>
      <c r="DR16" s="4" t="s">
        <v>421</v>
      </c>
      <c r="DS16" s="4" t="s">
        <v>421</v>
      </c>
      <c r="DT16" s="4" t="s">
        <v>421</v>
      </c>
      <c r="DU16" s="4" t="s">
        <v>421</v>
      </c>
      <c r="DV16" s="4" t="s">
        <v>421</v>
      </c>
      <c r="DW16" s="4" t="s">
        <v>421</v>
      </c>
      <c r="DX16" s="4" t="s">
        <v>421</v>
      </c>
      <c r="DY16" s="4" t="s">
        <v>421</v>
      </c>
      <c r="DZ16" s="4" t="s">
        <v>421</v>
      </c>
      <c r="EA16" s="4" t="s">
        <v>421</v>
      </c>
      <c r="EB16" s="4" t="s">
        <v>421</v>
      </c>
      <c r="EC16" s="4" t="s">
        <v>421</v>
      </c>
      <c r="ED16" s="4" t="s">
        <v>421</v>
      </c>
      <c r="EE16" s="4" t="s">
        <v>421</v>
      </c>
      <c r="EF16" s="4" t="s">
        <v>421</v>
      </c>
      <c r="EG16" s="4" t="s">
        <v>421</v>
      </c>
      <c r="EH16" s="4" t="s">
        <v>421</v>
      </c>
      <c r="EI16" s="4" t="s">
        <v>421</v>
      </c>
      <c r="EJ16" s="4" t="s">
        <v>421</v>
      </c>
      <c r="EK16" s="4" t="s">
        <v>421</v>
      </c>
      <c r="EL16" s="4" t="s">
        <v>421</v>
      </c>
      <c r="EM16" s="4" t="s">
        <v>421</v>
      </c>
      <c r="EN16" s="4" t="s">
        <v>421</v>
      </c>
      <c r="EO16" s="4" t="s">
        <v>421</v>
      </c>
      <c r="EP16" s="4" t="s">
        <v>421</v>
      </c>
      <c r="EQ16" s="4" t="s">
        <v>421</v>
      </c>
      <c r="ER16" s="4" t="s">
        <v>421</v>
      </c>
      <c r="ES16" s="4" t="s">
        <v>421</v>
      </c>
      <c r="ET16" s="4" t="s">
        <v>421</v>
      </c>
      <c r="EU16" s="4" t="s">
        <v>421</v>
      </c>
      <c r="EV16" s="4" t="s">
        <v>421</v>
      </c>
      <c r="EW16" s="4" t="s">
        <v>421</v>
      </c>
      <c r="EX16" s="4" t="s">
        <v>421</v>
      </c>
      <c r="EY16" s="4" t="s">
        <v>421</v>
      </c>
      <c r="EZ16" s="4" t="s">
        <v>421</v>
      </c>
      <c r="FA16" s="4" t="s">
        <v>421</v>
      </c>
      <c r="FB16" s="4" t="s">
        <v>421</v>
      </c>
      <c r="FC16" s="4" t="s">
        <v>421</v>
      </c>
      <c r="FD16" s="4" t="s">
        <v>421</v>
      </c>
      <c r="FE16" s="4" t="s">
        <v>421</v>
      </c>
      <c r="FF16" s="4" t="s">
        <v>421</v>
      </c>
      <c r="FG16" s="4" t="s">
        <v>421</v>
      </c>
      <c r="FH16" s="4" t="s">
        <v>421</v>
      </c>
      <c r="FI16" s="4" t="s">
        <v>421</v>
      </c>
      <c r="FJ16" s="4" t="s">
        <v>421</v>
      </c>
      <c r="FK16" s="4" t="s">
        <v>421</v>
      </c>
      <c r="FL16" s="4" t="s">
        <v>421</v>
      </c>
      <c r="FM16" s="4" t="s">
        <v>421</v>
      </c>
      <c r="FN16" s="4" t="s">
        <v>421</v>
      </c>
      <c r="FO16" s="4" t="s">
        <v>445</v>
      </c>
      <c r="FP16" s="4" t="s">
        <v>448</v>
      </c>
      <c r="FQ16" s="4" t="s">
        <v>448</v>
      </c>
      <c r="FR16" s="4" t="s">
        <v>452</v>
      </c>
      <c r="FS16" s="4" t="s">
        <v>452</v>
      </c>
      <c r="FT16" s="4" t="s">
        <v>448</v>
      </c>
      <c r="FU16" s="4" t="s">
        <v>448</v>
      </c>
      <c r="FV16" s="4" t="s">
        <v>448</v>
      </c>
      <c r="FW16" s="4" t="s">
        <v>448</v>
      </c>
      <c r="FX16" s="4" t="s">
        <v>448</v>
      </c>
      <c r="FY16" s="4" t="s">
        <v>452</v>
      </c>
      <c r="FZ16" s="4" t="s">
        <v>452</v>
      </c>
      <c r="GA16" s="4" t="s">
        <v>448</v>
      </c>
      <c r="GB16" s="4" t="s">
        <v>448</v>
      </c>
      <c r="GC16" s="4" t="s">
        <v>448</v>
      </c>
      <c r="GD16" s="4" t="s">
        <v>448</v>
      </c>
      <c r="GE16" s="4" t="s">
        <v>448</v>
      </c>
      <c r="GF16" s="4" t="s">
        <v>452</v>
      </c>
      <c r="GG16" s="4" t="s">
        <v>452</v>
      </c>
      <c r="GH16" s="4" t="s">
        <v>452</v>
      </c>
      <c r="GI16" s="4" t="s">
        <v>452</v>
      </c>
      <c r="GJ16" s="4" t="s">
        <v>448</v>
      </c>
      <c r="GK16" s="4" t="s">
        <v>448</v>
      </c>
      <c r="GL16" s="4" t="s">
        <v>448</v>
      </c>
      <c r="GM16" s="4" t="s">
        <v>448</v>
      </c>
      <c r="GN16" s="4" t="s">
        <v>448</v>
      </c>
      <c r="GO16" s="4" t="s">
        <v>448</v>
      </c>
      <c r="GP16" s="4" t="s">
        <v>448</v>
      </c>
      <c r="GQ16" s="4" t="s">
        <v>452</v>
      </c>
      <c r="GR16" s="4" t="s">
        <v>452</v>
      </c>
      <c r="GS16" s="4" t="s">
        <v>452</v>
      </c>
      <c r="GT16" s="4" t="s">
        <v>452</v>
      </c>
      <c r="GU16" s="4" t="s">
        <v>452</v>
      </c>
      <c r="GV16" s="4" t="s">
        <v>452</v>
      </c>
      <c r="GW16" s="4" t="s">
        <v>387</v>
      </c>
      <c r="GX16" s="4" t="s">
        <v>387</v>
      </c>
      <c r="GY16" s="4" t="s">
        <v>387</v>
      </c>
      <c r="GZ16" s="4" t="s">
        <v>421</v>
      </c>
      <c r="HA16" s="4" t="s">
        <v>421</v>
      </c>
      <c r="HB16" s="4" t="s">
        <v>421</v>
      </c>
      <c r="HC16" s="4" t="s">
        <v>421</v>
      </c>
      <c r="HD16" s="4" t="s">
        <v>421</v>
      </c>
      <c r="HE16" s="4" t="s">
        <v>421</v>
      </c>
      <c r="HF16" s="4" t="s">
        <v>421</v>
      </c>
      <c r="HG16" s="4" t="s">
        <v>421</v>
      </c>
      <c r="HH16" s="4" t="s">
        <v>421</v>
      </c>
      <c r="HI16" s="4" t="s">
        <v>421</v>
      </c>
      <c r="HJ16" s="4" t="s">
        <v>421</v>
      </c>
      <c r="HK16" s="4" t="s">
        <v>421</v>
      </c>
      <c r="HL16" s="4" t="s">
        <v>421</v>
      </c>
      <c r="HM16" s="4" t="s">
        <v>421</v>
      </c>
      <c r="HN16" s="4" t="s">
        <v>399</v>
      </c>
      <c r="HO16" s="4" t="s">
        <v>399</v>
      </c>
      <c r="HP16" s="4" t="s">
        <v>387</v>
      </c>
      <c r="HQ16" s="4" t="s">
        <v>387</v>
      </c>
      <c r="HR16" s="4" t="s">
        <v>387</v>
      </c>
      <c r="HS16" s="4" t="s">
        <v>387</v>
      </c>
      <c r="HT16" s="4" t="s">
        <v>387</v>
      </c>
      <c r="HU16" s="4" t="s">
        <v>387</v>
      </c>
      <c r="HV16" s="4" t="s">
        <v>394</v>
      </c>
      <c r="HW16" s="4" t="s">
        <v>394</v>
      </c>
      <c r="HX16" s="4" t="s">
        <v>394</v>
      </c>
      <c r="HY16" s="4" t="s">
        <v>394</v>
      </c>
      <c r="HZ16" s="4" t="s">
        <v>394</v>
      </c>
      <c r="IA16" s="4" t="s">
        <v>394</v>
      </c>
      <c r="IB16" s="4" t="s">
        <v>399</v>
      </c>
      <c r="IC16" s="4" t="s">
        <v>399</v>
      </c>
      <c r="ID16" s="4" t="s">
        <v>399</v>
      </c>
      <c r="IE16" s="4" t="s">
        <v>399</v>
      </c>
      <c r="IF16" s="4" t="s">
        <v>399</v>
      </c>
      <c r="IG16" s="4" t="s">
        <v>399</v>
      </c>
      <c r="IH16" s="92" t="s">
        <v>386</v>
      </c>
      <c r="II16" s="92" t="s">
        <v>386</v>
      </c>
      <c r="IJ16" s="92" t="s">
        <v>1093</v>
      </c>
      <c r="IK16" s="92" t="s">
        <v>1093</v>
      </c>
      <c r="IL16" s="92" t="s">
        <v>1094</v>
      </c>
      <c r="IM16" s="92" t="s">
        <v>1093</v>
      </c>
      <c r="IN16" s="92" t="s">
        <v>1093</v>
      </c>
      <c r="IO16" s="92" t="s">
        <v>1094</v>
      </c>
      <c r="IP16" s="92" t="s">
        <v>1093</v>
      </c>
      <c r="IQ16" s="92" t="s">
        <v>1094</v>
      </c>
      <c r="IR16" s="92" t="s">
        <v>1093</v>
      </c>
      <c r="IS16" s="92" t="s">
        <v>1093</v>
      </c>
      <c r="IT16" s="92" t="s">
        <v>1094</v>
      </c>
      <c r="IU16" s="92" t="s">
        <v>1093</v>
      </c>
      <c r="IV16" s="92" t="s">
        <v>1095</v>
      </c>
      <c r="IW16" s="92" t="s">
        <v>1096</v>
      </c>
      <c r="IX16" s="92" t="s">
        <v>1096</v>
      </c>
      <c r="IY16" s="92" t="s">
        <v>1096</v>
      </c>
      <c r="IZ16" s="92" t="s">
        <v>1096</v>
      </c>
      <c r="JA16" s="92" t="s">
        <v>1095</v>
      </c>
      <c r="JB16" s="92" t="s">
        <v>1095</v>
      </c>
      <c r="JC16" s="92" t="s">
        <v>1096</v>
      </c>
      <c r="JD16" s="92" t="s">
        <v>1096</v>
      </c>
      <c r="JE16" s="92" t="s">
        <v>1096</v>
      </c>
      <c r="JF16" s="92" t="s">
        <v>1095</v>
      </c>
      <c r="JG16" s="92" t="s">
        <v>1095</v>
      </c>
      <c r="JH16" s="92" t="s">
        <v>1095</v>
      </c>
      <c r="JI16" s="92" t="s">
        <v>1097</v>
      </c>
      <c r="JJ16" s="92" t="s">
        <v>1098</v>
      </c>
      <c r="JK16" s="92" t="s">
        <v>1098</v>
      </c>
      <c r="JL16" s="92" t="s">
        <v>1099</v>
      </c>
      <c r="JM16" s="92" t="s">
        <v>1100</v>
      </c>
      <c r="JN16" s="92" t="s">
        <v>1101</v>
      </c>
      <c r="JO16" s="92" t="s">
        <v>1101</v>
      </c>
      <c r="JP16" s="92" t="s">
        <v>1102</v>
      </c>
      <c r="JQ16" s="92" t="s">
        <v>1103</v>
      </c>
      <c r="JR16" s="92" t="s">
        <v>1104</v>
      </c>
      <c r="JS16" s="92" t="s">
        <v>1104</v>
      </c>
      <c r="JT16" s="92" t="s">
        <v>1105</v>
      </c>
      <c r="JU16" s="92" t="s">
        <v>1105</v>
      </c>
      <c r="JV16" s="92" t="s">
        <v>1105</v>
      </c>
      <c r="JW16" s="92" t="s">
        <v>1105</v>
      </c>
      <c r="JX16" s="92" t="s">
        <v>1105</v>
      </c>
      <c r="JY16" s="92" t="s">
        <v>1105</v>
      </c>
      <c r="JZ16" s="92" t="s">
        <v>1106</v>
      </c>
      <c r="KA16" s="92" t="s">
        <v>1106</v>
      </c>
      <c r="KB16" s="92" t="s">
        <v>1106</v>
      </c>
      <c r="KC16" s="92" t="s">
        <v>1106</v>
      </c>
      <c r="KD16" s="92" t="s">
        <v>1106</v>
      </c>
      <c r="KE16" s="92" t="s">
        <v>1107</v>
      </c>
      <c r="KF16" s="92" t="s">
        <v>1107</v>
      </c>
      <c r="KG16" s="92" t="s">
        <v>1107</v>
      </c>
      <c r="KH16" s="92" t="s">
        <v>1107</v>
      </c>
      <c r="KI16" s="92" t="s">
        <v>1107</v>
      </c>
      <c r="KJ16" s="92" t="s">
        <v>1107</v>
      </c>
      <c r="KK16" s="92" t="s">
        <v>1107</v>
      </c>
      <c r="KL16" s="92" t="s">
        <v>1107</v>
      </c>
      <c r="KM16" s="92" t="s">
        <v>1108</v>
      </c>
      <c r="KN16" s="92" t="s">
        <v>1108</v>
      </c>
      <c r="KO16" s="92" t="s">
        <v>1108</v>
      </c>
      <c r="KP16" s="92" t="s">
        <v>1107</v>
      </c>
      <c r="KQ16" s="92" t="s">
        <v>1108</v>
      </c>
      <c r="KR16" s="92" t="s">
        <v>1108</v>
      </c>
      <c r="KS16" s="92" t="s">
        <v>1108</v>
      </c>
      <c r="KT16" s="92" t="s">
        <v>1108</v>
      </c>
      <c r="KU16" s="92" t="s">
        <v>1105</v>
      </c>
      <c r="KV16" s="92" t="s">
        <v>1105</v>
      </c>
      <c r="KW16" s="92" t="s">
        <v>1105</v>
      </c>
      <c r="KX16" s="92" t="s">
        <v>1105</v>
      </c>
      <c r="KY16" s="92" t="s">
        <v>1105</v>
      </c>
      <c r="KZ16" s="92" t="s">
        <v>1105</v>
      </c>
      <c r="LA16" s="92" t="s">
        <v>1109</v>
      </c>
      <c r="LB16" s="92" t="s">
        <v>1109</v>
      </c>
      <c r="LC16" s="92" t="s">
        <v>1109</v>
      </c>
      <c r="LD16" s="92" t="s">
        <v>1109</v>
      </c>
      <c r="LE16" s="92" t="s">
        <v>1109</v>
      </c>
      <c r="LF16" s="92" t="s">
        <v>1109</v>
      </c>
      <c r="LG16" s="92"/>
      <c r="LH16" s="92"/>
      <c r="LI16" s="92"/>
      <c r="LJ16" s="92" t="s">
        <v>1107</v>
      </c>
      <c r="LK16" s="92" t="s">
        <v>1107</v>
      </c>
      <c r="LL16" s="92" t="s">
        <v>1107</v>
      </c>
      <c r="LM16" s="92" t="s">
        <v>1107</v>
      </c>
      <c r="LN16" s="92" t="s">
        <v>1107</v>
      </c>
      <c r="LO16" s="92" t="s">
        <v>1107</v>
      </c>
      <c r="LP16" s="92" t="s">
        <v>1107</v>
      </c>
      <c r="LQ16" s="92" t="s">
        <v>1107</v>
      </c>
      <c r="LR16" s="92" t="s">
        <v>1107</v>
      </c>
      <c r="LS16" s="92" t="s">
        <v>1107</v>
      </c>
      <c r="LT16" s="92" t="s">
        <v>1107</v>
      </c>
      <c r="LU16" s="92" t="s">
        <v>1107</v>
      </c>
      <c r="LV16" s="92" t="s">
        <v>1110</v>
      </c>
      <c r="LW16" s="92" t="s">
        <v>1110</v>
      </c>
      <c r="LX16" s="92" t="s">
        <v>1110</v>
      </c>
      <c r="LY16" s="92" t="s">
        <v>1110</v>
      </c>
      <c r="LZ16" s="92" t="s">
        <v>1110</v>
      </c>
      <c r="MA16" s="92" t="s">
        <v>1110</v>
      </c>
      <c r="MB16" s="92" t="s">
        <v>1110</v>
      </c>
      <c r="MC16" s="92" t="s">
        <v>1110</v>
      </c>
      <c r="MD16" s="92" t="s">
        <v>1111</v>
      </c>
      <c r="ME16" s="92" t="s">
        <v>1111</v>
      </c>
      <c r="MF16" s="92" t="s">
        <v>1111</v>
      </c>
      <c r="MG16" s="92" t="s">
        <v>1111</v>
      </c>
      <c r="MH16" s="93" t="s">
        <v>387</v>
      </c>
      <c r="MI16" s="93" t="s">
        <v>387</v>
      </c>
      <c r="MJ16" s="93" t="s">
        <v>387</v>
      </c>
      <c r="MK16" s="93" t="s">
        <v>387</v>
      </c>
      <c r="ML16" s="93" t="s">
        <v>387</v>
      </c>
      <c r="MM16" s="93" t="s">
        <v>387</v>
      </c>
      <c r="MN16" s="93" t="s">
        <v>387</v>
      </c>
      <c r="MO16" s="93" t="s">
        <v>387</v>
      </c>
      <c r="MP16" s="93" t="s">
        <v>387</v>
      </c>
      <c r="MQ16" s="93" t="s">
        <v>387</v>
      </c>
      <c r="MR16" s="93" t="s">
        <v>387</v>
      </c>
      <c r="MS16" s="93" t="s">
        <v>387</v>
      </c>
      <c r="MT16" s="93" t="s">
        <v>387</v>
      </c>
      <c r="MU16" s="93" t="s">
        <v>387</v>
      </c>
      <c r="MV16" s="93" t="s">
        <v>387</v>
      </c>
      <c r="MW16" s="93" t="s">
        <v>387</v>
      </c>
      <c r="MX16" s="93" t="s">
        <v>387</v>
      </c>
      <c r="MY16" s="93" t="s">
        <v>387</v>
      </c>
      <c r="MZ16" s="93" t="s">
        <v>387</v>
      </c>
      <c r="NA16" s="93" t="s">
        <v>387</v>
      </c>
      <c r="NB16" s="93" t="s">
        <v>387</v>
      </c>
      <c r="NC16" s="92" t="s">
        <v>1112</v>
      </c>
      <c r="ND16" s="92" t="s">
        <v>1112</v>
      </c>
      <c r="NE16" s="92" t="s">
        <v>1112</v>
      </c>
      <c r="NF16" s="92" t="s">
        <v>1112</v>
      </c>
      <c r="NG16" s="92" t="s">
        <v>1113</v>
      </c>
      <c r="NH16" s="92" t="s">
        <v>1113</v>
      </c>
      <c r="NI16" s="92" t="s">
        <v>1114</v>
      </c>
      <c r="NJ16" s="92" t="s">
        <v>1114</v>
      </c>
      <c r="NK16" s="92" t="s">
        <v>1114</v>
      </c>
      <c r="NL16" s="94" t="s">
        <v>1115</v>
      </c>
      <c r="NM16" s="94" t="s">
        <v>1115</v>
      </c>
      <c r="NN16" s="94" t="s">
        <v>1115</v>
      </c>
      <c r="NO16" s="94" t="s">
        <v>1115</v>
      </c>
      <c r="NP16" s="94" t="s">
        <v>1115</v>
      </c>
      <c r="NQ16" s="94" t="s">
        <v>1115</v>
      </c>
      <c r="NR16" s="94" t="s">
        <v>1115</v>
      </c>
      <c r="NS16" s="94" t="s">
        <v>1115</v>
      </c>
      <c r="NT16" s="94" t="s">
        <v>1115</v>
      </c>
      <c r="NU16" s="94" t="s">
        <v>1116</v>
      </c>
      <c r="NV16" s="94" t="s">
        <v>1117</v>
      </c>
      <c r="NW16" s="94" t="s">
        <v>1117</v>
      </c>
      <c r="NX16" s="94" t="s">
        <v>1118</v>
      </c>
      <c r="NY16" s="94" t="s">
        <v>1118</v>
      </c>
      <c r="NZ16" s="94" t="s">
        <v>1118</v>
      </c>
      <c r="OA16" s="94" t="s">
        <v>1119</v>
      </c>
      <c r="OB16" s="94" t="s">
        <v>1120</v>
      </c>
      <c r="OC16" s="94" t="s">
        <v>1121</v>
      </c>
      <c r="OD16" s="94" t="s">
        <v>1122</v>
      </c>
      <c r="OE16" s="94" t="s">
        <v>1123</v>
      </c>
      <c r="OF16" s="94" t="s">
        <v>1124</v>
      </c>
      <c r="OG16" s="94" t="s">
        <v>1125</v>
      </c>
      <c r="OH16" s="94" t="s">
        <v>1126</v>
      </c>
      <c r="OI16" s="94" t="s">
        <v>1127</v>
      </c>
      <c r="OJ16" s="94" t="s">
        <v>1128</v>
      </c>
      <c r="OK16" s="94" t="s">
        <v>1129</v>
      </c>
      <c r="OL16" s="92" t="s">
        <v>1130</v>
      </c>
      <c r="OM16" s="92" t="s">
        <v>1125</v>
      </c>
      <c r="ON16" s="92" t="s">
        <v>1126</v>
      </c>
      <c r="OO16" s="92" t="s">
        <v>1127</v>
      </c>
      <c r="OP16" s="94" t="s">
        <v>1131</v>
      </c>
      <c r="OQ16" s="94" t="s">
        <v>1132</v>
      </c>
      <c r="OR16" s="94" t="s">
        <v>1133</v>
      </c>
      <c r="OS16" s="94" t="s">
        <v>1134</v>
      </c>
      <c r="OT16" s="94" t="s">
        <v>1135</v>
      </c>
      <c r="OU16" s="94" t="s">
        <v>1136</v>
      </c>
      <c r="OV16" s="94" t="s">
        <v>1137</v>
      </c>
      <c r="OW16" s="94" t="s">
        <v>1138</v>
      </c>
      <c r="OX16" s="94" t="s">
        <v>1139</v>
      </c>
      <c r="OY16" s="94" t="s">
        <v>1140</v>
      </c>
      <c r="OZ16" s="94" t="s">
        <v>1141</v>
      </c>
      <c r="PA16" s="94" t="s">
        <v>1142</v>
      </c>
      <c r="PB16" s="94" t="s">
        <v>1143</v>
      </c>
      <c r="PC16" s="94" t="s">
        <v>1144</v>
      </c>
      <c r="PD16" s="94" t="s">
        <v>1145</v>
      </c>
      <c r="PE16" s="94" t="s">
        <v>1146</v>
      </c>
      <c r="PF16" s="94" t="s">
        <v>1147</v>
      </c>
      <c r="PG16" s="94" t="s">
        <v>1148</v>
      </c>
      <c r="PH16" s="94" t="s">
        <v>1149</v>
      </c>
      <c r="PI16" s="94" t="s">
        <v>1150</v>
      </c>
      <c r="PJ16" s="94" t="s">
        <v>1151</v>
      </c>
      <c r="PK16" s="94" t="s">
        <v>1152</v>
      </c>
      <c r="PL16" s="94" t="s">
        <v>1153</v>
      </c>
      <c r="PM16" s="94" t="s">
        <v>1154</v>
      </c>
      <c r="PN16" s="94" t="s">
        <v>1155</v>
      </c>
      <c r="PO16" s="94" t="s">
        <v>1156</v>
      </c>
      <c r="PP16" s="94" t="s">
        <v>1157</v>
      </c>
      <c r="PQ16" s="94" t="s">
        <v>1158</v>
      </c>
      <c r="PR16" s="94" t="s">
        <v>1159</v>
      </c>
      <c r="PS16" s="94" t="s">
        <v>1160</v>
      </c>
      <c r="PT16" s="94" t="s">
        <v>1161</v>
      </c>
      <c r="PU16" s="94" t="s">
        <v>1162</v>
      </c>
      <c r="PV16" s="94" t="s">
        <v>1163</v>
      </c>
      <c r="PW16" s="94" t="s">
        <v>1164</v>
      </c>
      <c r="PX16" s="94" t="s">
        <v>1165</v>
      </c>
      <c r="PY16" s="94" t="s">
        <v>1166</v>
      </c>
      <c r="PZ16" s="94" t="s">
        <v>1167</v>
      </c>
      <c r="QA16" s="94" t="s">
        <v>1168</v>
      </c>
      <c r="QB16" s="94" t="s">
        <v>1169</v>
      </c>
      <c r="QC16" s="94" t="s">
        <v>1170</v>
      </c>
      <c r="QD16" s="94" t="s">
        <v>1171</v>
      </c>
    </row>
    <row r="17" spans="1:446" ht="13.5" customHeight="1">
      <c r="A17" s="2" t="s">
        <v>14</v>
      </c>
      <c r="B17" s="2" t="s">
        <v>334</v>
      </c>
      <c r="C17" s="2">
        <v>4.2</v>
      </c>
      <c r="D17" s="2">
        <v>4.2</v>
      </c>
      <c r="E17" s="2">
        <v>4.2</v>
      </c>
      <c r="F17" s="2">
        <v>4.2</v>
      </c>
      <c r="G17" s="2">
        <v>4.2</v>
      </c>
      <c r="H17" s="2">
        <v>4.2</v>
      </c>
      <c r="I17" s="2">
        <v>4.2</v>
      </c>
      <c r="J17" s="2">
        <v>4.2</v>
      </c>
      <c r="K17" s="2">
        <v>4.2</v>
      </c>
      <c r="L17" s="2">
        <v>4.2</v>
      </c>
      <c r="M17" s="2">
        <v>4.2</v>
      </c>
      <c r="N17" s="2">
        <v>4.2</v>
      </c>
      <c r="O17" s="2">
        <v>4.2</v>
      </c>
      <c r="P17" s="2">
        <v>4.2</v>
      </c>
      <c r="Q17" s="2">
        <v>4.2</v>
      </c>
      <c r="R17" s="2">
        <v>4.2</v>
      </c>
      <c r="S17" s="2">
        <v>4.2</v>
      </c>
      <c r="T17" s="2">
        <v>4.2</v>
      </c>
      <c r="U17" s="2">
        <v>4.2</v>
      </c>
      <c r="V17" s="2">
        <v>4.2</v>
      </c>
      <c r="W17" s="2">
        <v>4.2</v>
      </c>
      <c r="X17" s="2">
        <v>4.2</v>
      </c>
      <c r="Y17" s="2">
        <v>4.2</v>
      </c>
      <c r="Z17" s="2">
        <v>4.2</v>
      </c>
      <c r="AA17" s="2">
        <v>4.2</v>
      </c>
      <c r="AB17" s="2">
        <v>4.2</v>
      </c>
      <c r="AC17" s="2">
        <v>4.2</v>
      </c>
      <c r="AD17" s="2">
        <v>4.2</v>
      </c>
      <c r="AE17" s="2">
        <v>4.2</v>
      </c>
      <c r="AF17" s="2">
        <v>4.2</v>
      </c>
      <c r="AG17" s="2">
        <v>4.2</v>
      </c>
      <c r="AH17" s="2">
        <v>4.2</v>
      </c>
      <c r="AI17" s="2">
        <v>4.2</v>
      </c>
      <c r="AJ17" s="2">
        <v>4.2</v>
      </c>
      <c r="AK17" s="2">
        <v>4.2</v>
      </c>
      <c r="AL17" s="2">
        <v>4.2</v>
      </c>
      <c r="AM17" s="2">
        <v>4.2</v>
      </c>
      <c r="AN17" s="2">
        <v>4.2</v>
      </c>
      <c r="AO17" s="2">
        <v>4.2</v>
      </c>
      <c r="AP17" s="2">
        <v>4.2</v>
      </c>
      <c r="AQ17" s="2">
        <v>4.2</v>
      </c>
      <c r="AR17" s="2">
        <v>4.2</v>
      </c>
      <c r="AS17" s="2">
        <v>4.2</v>
      </c>
      <c r="AT17" s="2">
        <v>4.2</v>
      </c>
      <c r="AU17" s="2">
        <v>4.2</v>
      </c>
      <c r="AV17" s="2">
        <v>4.2</v>
      </c>
      <c r="AW17" s="2">
        <v>4.2</v>
      </c>
      <c r="AX17" s="2">
        <v>4.2</v>
      </c>
      <c r="AY17" s="2">
        <v>4.2</v>
      </c>
      <c r="AZ17" s="2">
        <v>4.2</v>
      </c>
      <c r="BA17" s="2">
        <v>4.2</v>
      </c>
      <c r="BB17" s="2">
        <v>4.2</v>
      </c>
      <c r="BC17" s="2">
        <v>4.2</v>
      </c>
      <c r="BD17" s="2">
        <v>4.2</v>
      </c>
      <c r="BE17" s="2">
        <v>4.8</v>
      </c>
      <c r="BF17" s="2">
        <v>4.8</v>
      </c>
      <c r="BG17" s="2">
        <v>4.8</v>
      </c>
      <c r="BH17" s="2">
        <v>4.8</v>
      </c>
      <c r="BI17" s="9">
        <v>3.7</v>
      </c>
      <c r="BJ17" s="9">
        <v>3.7</v>
      </c>
      <c r="BK17" s="9">
        <v>3.7</v>
      </c>
      <c r="BL17" s="9">
        <v>3.7</v>
      </c>
      <c r="BM17" s="9">
        <v>3.7</v>
      </c>
      <c r="BN17" s="9">
        <v>3.7</v>
      </c>
      <c r="BO17" s="9">
        <v>4.7</v>
      </c>
      <c r="BP17" s="9">
        <v>4.7</v>
      </c>
      <c r="BQ17" s="9">
        <v>4.7</v>
      </c>
      <c r="BR17" s="9">
        <v>4.7</v>
      </c>
      <c r="BS17" s="9">
        <v>4.7</v>
      </c>
      <c r="BT17" s="9">
        <v>4.7</v>
      </c>
      <c r="BU17" s="9">
        <v>3.8</v>
      </c>
      <c r="BV17" s="9">
        <v>3.8</v>
      </c>
      <c r="BW17" s="9">
        <v>3.8</v>
      </c>
      <c r="BX17" s="9">
        <v>3.8</v>
      </c>
      <c r="BY17" s="9">
        <v>3.8</v>
      </c>
      <c r="BZ17" s="9">
        <v>3.8</v>
      </c>
      <c r="CA17" s="9">
        <v>4.7</v>
      </c>
      <c r="CB17" s="9">
        <v>4.7</v>
      </c>
      <c r="CC17" s="9">
        <v>4.7</v>
      </c>
      <c r="CD17" s="9">
        <v>4.7</v>
      </c>
      <c r="CE17" s="9">
        <v>4.7</v>
      </c>
      <c r="CF17" s="9">
        <v>4.7</v>
      </c>
      <c r="CG17" s="9">
        <v>4.7</v>
      </c>
      <c r="CH17" s="9">
        <v>4.7</v>
      </c>
      <c r="CI17" s="9">
        <v>4.7</v>
      </c>
      <c r="CJ17" s="9">
        <v>4.7</v>
      </c>
      <c r="CK17" s="9">
        <v>4.7</v>
      </c>
      <c r="CL17" s="9">
        <v>4.7</v>
      </c>
      <c r="CM17" s="9">
        <v>3.7</v>
      </c>
      <c r="CN17" s="9">
        <v>3.7</v>
      </c>
      <c r="CO17" s="9">
        <v>3.7</v>
      </c>
      <c r="CP17" s="9">
        <v>3.7</v>
      </c>
      <c r="CQ17" s="9">
        <v>3.7</v>
      </c>
      <c r="CR17" s="9">
        <v>3.7</v>
      </c>
      <c r="CS17" s="9">
        <v>4.7</v>
      </c>
      <c r="CT17" s="9">
        <v>4.7</v>
      </c>
      <c r="CU17" s="9">
        <v>4.7</v>
      </c>
      <c r="CV17" s="81">
        <v>4.4000000000000004</v>
      </c>
      <c r="CW17" s="81">
        <v>4.4000000000000004</v>
      </c>
      <c r="CX17" s="9">
        <v>4</v>
      </c>
      <c r="CY17" s="9">
        <v>4.4000000000000004</v>
      </c>
      <c r="CZ17" s="66">
        <v>4.4000000000000004</v>
      </c>
      <c r="DA17" s="9">
        <v>4.9000000000000004</v>
      </c>
      <c r="DB17" s="9">
        <v>4.9000000000000004</v>
      </c>
      <c r="DC17" s="9">
        <v>4.9000000000000004</v>
      </c>
      <c r="DD17" s="9">
        <v>4.9000000000000004</v>
      </c>
      <c r="DE17" s="9">
        <v>4.9000000000000004</v>
      </c>
      <c r="DF17" s="9">
        <v>4.9000000000000004</v>
      </c>
      <c r="DG17" s="9">
        <v>4.9000000000000004</v>
      </c>
      <c r="DH17" s="9">
        <v>4.9000000000000004</v>
      </c>
      <c r="DI17" s="9">
        <v>4.9000000000000004</v>
      </c>
      <c r="DJ17" s="9">
        <v>4.9000000000000004</v>
      </c>
      <c r="DK17" s="9">
        <v>4.9000000000000004</v>
      </c>
      <c r="DL17" s="9">
        <v>4.9000000000000004</v>
      </c>
      <c r="DM17" s="9">
        <v>4.9000000000000004</v>
      </c>
      <c r="DN17" s="9">
        <v>4.9000000000000004</v>
      </c>
      <c r="DO17" s="9">
        <v>4.9000000000000004</v>
      </c>
      <c r="DP17" s="9">
        <v>4.9000000000000004</v>
      </c>
      <c r="DQ17" s="9">
        <v>4.9000000000000004</v>
      </c>
      <c r="DR17" s="9">
        <v>4.9000000000000004</v>
      </c>
      <c r="DS17" s="9">
        <v>4.9000000000000004</v>
      </c>
      <c r="DT17" s="9">
        <v>4.9000000000000004</v>
      </c>
      <c r="DU17" s="9">
        <v>4.9000000000000004</v>
      </c>
      <c r="DV17" s="9">
        <v>4.9000000000000004</v>
      </c>
      <c r="DW17" s="9">
        <v>4.9000000000000004</v>
      </c>
      <c r="DX17" s="9">
        <v>4.9000000000000004</v>
      </c>
      <c r="DY17" s="9">
        <v>4.9000000000000004</v>
      </c>
      <c r="DZ17" s="9">
        <v>4.9000000000000004</v>
      </c>
      <c r="EA17" s="9">
        <v>4.9000000000000004</v>
      </c>
      <c r="EB17" s="9">
        <v>4.9000000000000004</v>
      </c>
      <c r="EC17" s="9">
        <v>4.9000000000000004</v>
      </c>
      <c r="ED17" s="9">
        <v>4.9000000000000004</v>
      </c>
      <c r="EE17" s="9">
        <v>4.9000000000000004</v>
      </c>
      <c r="EF17" s="9">
        <v>4.9000000000000004</v>
      </c>
      <c r="EG17" s="9">
        <v>4.9000000000000004</v>
      </c>
      <c r="EH17" s="9">
        <v>4.9000000000000004</v>
      </c>
      <c r="EI17" s="9">
        <v>4.9000000000000004</v>
      </c>
      <c r="EJ17" s="9">
        <v>4.9000000000000004</v>
      </c>
      <c r="EK17" s="9">
        <v>4.9000000000000004</v>
      </c>
      <c r="EL17" s="9">
        <v>4.9000000000000004</v>
      </c>
      <c r="EM17" s="9">
        <v>4.9000000000000004</v>
      </c>
      <c r="EN17" s="9">
        <v>4.9000000000000004</v>
      </c>
      <c r="EO17" s="9">
        <v>4.9000000000000004</v>
      </c>
      <c r="EP17" s="9">
        <v>4.9000000000000004</v>
      </c>
      <c r="EQ17" s="9">
        <v>4.9000000000000004</v>
      </c>
      <c r="ER17" s="9">
        <v>4.9000000000000004</v>
      </c>
      <c r="ES17" s="9">
        <v>4.9000000000000004</v>
      </c>
      <c r="ET17" s="9">
        <v>4.9000000000000004</v>
      </c>
      <c r="EU17" s="9">
        <v>4.9000000000000004</v>
      </c>
      <c r="EV17" s="9">
        <v>4.9000000000000004</v>
      </c>
      <c r="EW17" s="9">
        <v>4.9000000000000004</v>
      </c>
      <c r="EX17" s="9">
        <v>4.9000000000000004</v>
      </c>
      <c r="EY17" s="9">
        <v>4.9000000000000004</v>
      </c>
      <c r="EZ17" s="9">
        <v>4.9000000000000004</v>
      </c>
      <c r="FA17" s="9">
        <v>4.9000000000000004</v>
      </c>
      <c r="FB17" s="9">
        <v>4.9000000000000004</v>
      </c>
      <c r="FC17" s="9">
        <v>4.9000000000000004</v>
      </c>
      <c r="FD17" s="9">
        <v>4.9000000000000004</v>
      </c>
      <c r="FE17" s="9">
        <v>4.9000000000000004</v>
      </c>
      <c r="FF17" s="9">
        <v>4.9000000000000004</v>
      </c>
      <c r="FG17" s="9">
        <v>4.9000000000000004</v>
      </c>
      <c r="FH17" s="9">
        <v>4.9000000000000004</v>
      </c>
      <c r="FI17" s="9">
        <v>4.9000000000000004</v>
      </c>
      <c r="FJ17" s="9">
        <v>4.9000000000000004</v>
      </c>
      <c r="FK17" s="9">
        <v>4.9000000000000004</v>
      </c>
      <c r="FL17" s="9">
        <v>4.9000000000000004</v>
      </c>
      <c r="FM17" s="9">
        <v>4.9000000000000004</v>
      </c>
      <c r="FN17" s="9">
        <v>4.9000000000000004</v>
      </c>
      <c r="FO17" s="9">
        <v>4.7</v>
      </c>
      <c r="FP17" s="20">
        <v>4.3</v>
      </c>
      <c r="FQ17" s="20">
        <v>4.3</v>
      </c>
      <c r="FR17" s="20">
        <v>5</v>
      </c>
      <c r="FS17" s="20">
        <v>5</v>
      </c>
      <c r="FT17" s="20">
        <v>4.3</v>
      </c>
      <c r="FU17" s="20">
        <v>4.3</v>
      </c>
      <c r="FV17" s="20">
        <v>4.3</v>
      </c>
      <c r="FW17" s="20">
        <v>4.3</v>
      </c>
      <c r="FX17" s="20">
        <v>4.3</v>
      </c>
      <c r="FY17" s="20">
        <v>5</v>
      </c>
      <c r="FZ17" s="20">
        <v>5</v>
      </c>
      <c r="GA17" s="20">
        <v>4.3</v>
      </c>
      <c r="GB17" s="20">
        <v>4.3</v>
      </c>
      <c r="GC17" s="20">
        <v>4.3</v>
      </c>
      <c r="GD17" s="20">
        <v>4.3</v>
      </c>
      <c r="GE17" s="20">
        <v>4.3</v>
      </c>
      <c r="GF17" s="20">
        <v>5</v>
      </c>
      <c r="GG17" s="20">
        <v>5</v>
      </c>
      <c r="GH17" s="20">
        <v>5</v>
      </c>
      <c r="GI17" s="20">
        <v>5</v>
      </c>
      <c r="GJ17" s="20">
        <v>4.3</v>
      </c>
      <c r="GK17" s="20">
        <v>4.3</v>
      </c>
      <c r="GL17" s="20">
        <v>4.3</v>
      </c>
      <c r="GM17" s="20">
        <v>4.3</v>
      </c>
      <c r="GN17" s="20">
        <v>4.3</v>
      </c>
      <c r="GO17" s="20">
        <v>4.3</v>
      </c>
      <c r="GP17" s="20">
        <v>4.3</v>
      </c>
      <c r="GQ17" s="9">
        <v>5.0999999999999996</v>
      </c>
      <c r="GR17" s="9">
        <v>5.0999999999999996</v>
      </c>
      <c r="GS17" s="9">
        <v>5.0999999999999996</v>
      </c>
      <c r="GT17" s="9">
        <v>5.0999999999999996</v>
      </c>
      <c r="GU17" s="9">
        <v>5.0999999999999996</v>
      </c>
      <c r="GV17" s="9">
        <v>5.0999999999999996</v>
      </c>
      <c r="GW17" s="9">
        <v>3.7</v>
      </c>
      <c r="GX17" s="9">
        <v>3.7</v>
      </c>
      <c r="GY17" s="9">
        <v>3.7</v>
      </c>
      <c r="GZ17" s="9">
        <v>4.8</v>
      </c>
      <c r="HA17" s="9">
        <v>4.8</v>
      </c>
      <c r="HB17" s="9">
        <v>4.8</v>
      </c>
      <c r="HC17" s="9">
        <v>4.8</v>
      </c>
      <c r="HD17" s="9">
        <v>4.8</v>
      </c>
      <c r="HE17" s="9">
        <v>4.8</v>
      </c>
      <c r="HF17" s="9">
        <v>4.8</v>
      </c>
      <c r="HG17" s="9">
        <v>4.8</v>
      </c>
      <c r="HH17" s="9">
        <v>4.8</v>
      </c>
      <c r="HI17" s="9">
        <v>4.8</v>
      </c>
      <c r="HJ17" s="9">
        <v>4.8</v>
      </c>
      <c r="HK17" s="9">
        <v>4.8</v>
      </c>
      <c r="HL17" s="9">
        <v>4.8</v>
      </c>
      <c r="HM17" s="9">
        <v>4.8</v>
      </c>
      <c r="HN17" s="9">
        <v>3.8</v>
      </c>
      <c r="HO17" s="9">
        <v>3.8</v>
      </c>
      <c r="HP17" s="9">
        <v>3.7</v>
      </c>
      <c r="HQ17" s="9">
        <v>3.7</v>
      </c>
      <c r="HR17" s="9">
        <v>3.7</v>
      </c>
      <c r="HS17" s="9">
        <v>3.7</v>
      </c>
      <c r="HT17" s="9">
        <v>3.7</v>
      </c>
      <c r="HU17" s="9">
        <v>3.7</v>
      </c>
      <c r="HV17" s="9">
        <v>4.7</v>
      </c>
      <c r="HW17" s="9">
        <v>4.7</v>
      </c>
      <c r="HX17" s="9">
        <v>4.7</v>
      </c>
      <c r="HY17" s="9">
        <v>4.7</v>
      </c>
      <c r="HZ17" s="9">
        <v>4.7</v>
      </c>
      <c r="IA17" s="9">
        <v>4.7</v>
      </c>
      <c r="IB17" s="9">
        <v>3.8</v>
      </c>
      <c r="IC17" s="9">
        <v>3.8</v>
      </c>
      <c r="ID17" s="9">
        <v>3.8</v>
      </c>
      <c r="IE17" s="9">
        <v>3.8</v>
      </c>
      <c r="IF17" s="9">
        <v>3.8</v>
      </c>
      <c r="IG17" s="9">
        <v>3.8</v>
      </c>
      <c r="IH17" s="102">
        <v>3.8</v>
      </c>
      <c r="II17" s="102">
        <v>3.8</v>
      </c>
      <c r="IJ17" s="102">
        <v>3.8</v>
      </c>
      <c r="IK17" s="102">
        <v>3.8</v>
      </c>
      <c r="IL17" s="102">
        <v>3.8</v>
      </c>
      <c r="IM17" s="102">
        <v>3.8</v>
      </c>
      <c r="IN17" s="102">
        <v>3.8</v>
      </c>
      <c r="IO17" s="102">
        <v>3.8</v>
      </c>
      <c r="IP17" s="102">
        <v>3.8</v>
      </c>
      <c r="IQ17" s="102">
        <v>3.8</v>
      </c>
      <c r="IR17" s="102">
        <v>3.8</v>
      </c>
      <c r="IS17" s="102">
        <v>3.8</v>
      </c>
      <c r="IT17" s="102">
        <v>3.8</v>
      </c>
      <c r="IU17" s="102">
        <v>3.8</v>
      </c>
      <c r="IV17" s="102">
        <v>4.7</v>
      </c>
      <c r="IW17" s="102">
        <v>4.5999999999999996</v>
      </c>
      <c r="IX17" s="102">
        <v>4.5999999999999996</v>
      </c>
      <c r="IY17" s="102">
        <v>4.5999999999999996</v>
      </c>
      <c r="IZ17" s="102">
        <v>4.5999999999999996</v>
      </c>
      <c r="JA17" s="102">
        <v>4.7</v>
      </c>
      <c r="JB17" s="102">
        <v>4.7</v>
      </c>
      <c r="JC17" s="102">
        <v>4.5999999999999996</v>
      </c>
      <c r="JD17" s="102">
        <v>4.5999999999999996</v>
      </c>
      <c r="JE17" s="102">
        <v>4.5999999999999996</v>
      </c>
      <c r="JF17" s="102">
        <v>4.7</v>
      </c>
      <c r="JG17" s="102">
        <v>4.7</v>
      </c>
      <c r="JH17" s="102">
        <v>4.7</v>
      </c>
      <c r="JI17" s="102">
        <v>3.4</v>
      </c>
      <c r="JJ17" s="102">
        <v>3.4</v>
      </c>
      <c r="JK17" s="102">
        <v>3.4</v>
      </c>
      <c r="JL17" s="102">
        <v>3.4</v>
      </c>
      <c r="JM17" s="102">
        <v>3.4</v>
      </c>
      <c r="JN17" s="102">
        <v>3.4</v>
      </c>
      <c r="JO17" s="102">
        <v>3.4</v>
      </c>
      <c r="JP17" s="102">
        <v>3.4</v>
      </c>
      <c r="JQ17" s="102">
        <v>3.4</v>
      </c>
      <c r="JR17" s="102">
        <v>3.4</v>
      </c>
      <c r="JS17" s="102">
        <v>3.4</v>
      </c>
      <c r="JT17" s="102">
        <v>3.4</v>
      </c>
      <c r="JU17" s="102">
        <v>3.4</v>
      </c>
      <c r="JV17" s="102">
        <v>3.4</v>
      </c>
      <c r="JW17" s="102">
        <v>3.4</v>
      </c>
      <c r="JX17" s="102">
        <v>3.4</v>
      </c>
      <c r="JY17" s="102">
        <v>3.4</v>
      </c>
      <c r="JZ17" s="102">
        <v>3.4</v>
      </c>
      <c r="KA17" s="102">
        <v>3.4</v>
      </c>
      <c r="KB17" s="102">
        <v>3.4</v>
      </c>
      <c r="KC17" s="102">
        <v>3.4</v>
      </c>
      <c r="KD17" s="102">
        <v>3.4</v>
      </c>
      <c r="KE17" s="102">
        <v>3.4</v>
      </c>
      <c r="KF17" s="102">
        <v>3.4</v>
      </c>
      <c r="KG17" s="102">
        <v>3.4</v>
      </c>
      <c r="KH17" s="102">
        <v>3.4</v>
      </c>
      <c r="KI17" s="102">
        <v>3.4</v>
      </c>
      <c r="KJ17" s="102">
        <v>3.4</v>
      </c>
      <c r="KK17" s="102">
        <v>3.4</v>
      </c>
      <c r="KL17" s="102">
        <v>3.4</v>
      </c>
      <c r="KM17" s="102">
        <v>3.4</v>
      </c>
      <c r="KN17" s="102">
        <v>3.4</v>
      </c>
      <c r="KO17" s="102">
        <v>3.4</v>
      </c>
      <c r="KP17" s="102">
        <v>3.4</v>
      </c>
      <c r="KQ17" s="102">
        <v>3.4</v>
      </c>
      <c r="KR17" s="102">
        <v>3.4</v>
      </c>
      <c r="KS17" s="102">
        <v>3.4</v>
      </c>
      <c r="KT17" s="102">
        <v>3.4</v>
      </c>
      <c r="KU17" s="102">
        <v>3.4</v>
      </c>
      <c r="KV17" s="102">
        <v>3.4</v>
      </c>
      <c r="KW17" s="102">
        <v>3.4</v>
      </c>
      <c r="KX17" s="102">
        <v>3.4</v>
      </c>
      <c r="KY17" s="102">
        <v>3.4</v>
      </c>
      <c r="KZ17" s="102">
        <v>3.4</v>
      </c>
      <c r="LA17" s="102">
        <v>3.4</v>
      </c>
      <c r="LB17" s="102">
        <v>3.4</v>
      </c>
      <c r="LC17" s="102">
        <v>3.4</v>
      </c>
      <c r="LD17" s="102">
        <v>3.4</v>
      </c>
      <c r="LE17" s="102">
        <v>3.4</v>
      </c>
      <c r="LF17" s="102">
        <v>3.4</v>
      </c>
      <c r="LG17" s="102">
        <v>3.4</v>
      </c>
      <c r="LH17" s="102">
        <v>3.4</v>
      </c>
      <c r="LI17" s="102">
        <v>3.4</v>
      </c>
      <c r="LJ17" s="102">
        <v>3.4</v>
      </c>
      <c r="LK17" s="102">
        <v>3.4</v>
      </c>
      <c r="LL17" s="102">
        <v>3.4</v>
      </c>
      <c r="LM17" s="102">
        <v>3.4</v>
      </c>
      <c r="LN17" s="102">
        <v>3.4</v>
      </c>
      <c r="LO17" s="102">
        <v>3.4</v>
      </c>
      <c r="LP17" s="102">
        <v>3.4</v>
      </c>
      <c r="LQ17" s="102">
        <v>3.4</v>
      </c>
      <c r="LR17" s="102">
        <v>3.4</v>
      </c>
      <c r="LS17" s="102">
        <v>3.4</v>
      </c>
      <c r="LT17" s="102">
        <v>3.4</v>
      </c>
      <c r="LU17" s="102">
        <v>3.4</v>
      </c>
      <c r="LV17" s="102">
        <v>4.3</v>
      </c>
      <c r="LW17" s="102">
        <v>4.3</v>
      </c>
      <c r="LX17" s="102">
        <v>4.3</v>
      </c>
      <c r="LY17" s="102">
        <v>4.3</v>
      </c>
      <c r="LZ17" s="102">
        <v>4.3</v>
      </c>
      <c r="MA17" s="102">
        <v>4.3</v>
      </c>
      <c r="MB17" s="102">
        <v>4.3</v>
      </c>
      <c r="MC17" s="102">
        <v>4.3</v>
      </c>
      <c r="MD17" s="102">
        <v>4.2</v>
      </c>
      <c r="ME17" s="102">
        <v>4.2</v>
      </c>
      <c r="MF17" s="102">
        <v>4.2</v>
      </c>
      <c r="MG17" s="102">
        <v>4.2</v>
      </c>
      <c r="MH17" s="103">
        <v>3.8</v>
      </c>
      <c r="MI17" s="103">
        <v>3.8</v>
      </c>
      <c r="MJ17" s="103">
        <v>3.8</v>
      </c>
      <c r="MK17" s="103">
        <v>3.8</v>
      </c>
      <c r="ML17" s="103">
        <v>3.8</v>
      </c>
      <c r="MM17" s="103">
        <v>3.8</v>
      </c>
      <c r="MN17" s="103">
        <v>3.8</v>
      </c>
      <c r="MO17" s="103">
        <v>3.8</v>
      </c>
      <c r="MP17" s="103">
        <v>3.8</v>
      </c>
      <c r="MQ17" s="103">
        <v>3.8</v>
      </c>
      <c r="MR17" s="103">
        <v>3.8</v>
      </c>
      <c r="MS17" s="103">
        <v>3.8</v>
      </c>
      <c r="MT17" s="103">
        <v>3.8</v>
      </c>
      <c r="MU17" s="103">
        <v>3.8</v>
      </c>
      <c r="MV17" s="103">
        <v>3.8</v>
      </c>
      <c r="MW17" s="103">
        <v>3.8</v>
      </c>
      <c r="MX17" s="103">
        <v>3.8</v>
      </c>
      <c r="MY17" s="103">
        <v>3.8</v>
      </c>
      <c r="MZ17" s="103">
        <v>3.8</v>
      </c>
      <c r="NA17" s="103">
        <v>3.8</v>
      </c>
      <c r="NB17" s="103">
        <v>3.8</v>
      </c>
      <c r="NC17" s="104">
        <v>4.5999999999999996</v>
      </c>
      <c r="ND17" s="104">
        <v>4.5999999999999996</v>
      </c>
      <c r="NE17" s="104">
        <v>4.5999999999999996</v>
      </c>
      <c r="NF17" s="104">
        <v>4.5999999999999996</v>
      </c>
      <c r="NG17" s="104">
        <v>4.2</v>
      </c>
      <c r="NH17" s="104">
        <v>4.2</v>
      </c>
      <c r="NI17" s="104">
        <v>3.8</v>
      </c>
      <c r="NJ17" s="104">
        <v>3.8</v>
      </c>
      <c r="NK17" s="104">
        <v>3.8</v>
      </c>
      <c r="NL17" s="102">
        <v>4.5</v>
      </c>
      <c r="NM17" s="102">
        <v>4.5</v>
      </c>
      <c r="NN17" s="102">
        <v>4.5</v>
      </c>
      <c r="NO17" s="102">
        <v>4.5</v>
      </c>
      <c r="NP17" s="102">
        <v>4.5</v>
      </c>
      <c r="NQ17" s="102">
        <v>4.5</v>
      </c>
      <c r="NR17" s="102">
        <v>4.5</v>
      </c>
      <c r="NS17" s="102">
        <v>4.5</v>
      </c>
      <c r="NT17" s="102">
        <v>4.5</v>
      </c>
      <c r="NU17" s="102">
        <v>4.5</v>
      </c>
      <c r="NV17" s="102">
        <v>4.5</v>
      </c>
      <c r="NW17" s="102">
        <v>4.5</v>
      </c>
      <c r="NX17" s="102">
        <v>4.5</v>
      </c>
      <c r="NY17" s="102">
        <v>4.5</v>
      </c>
      <c r="NZ17" s="102">
        <v>4.5</v>
      </c>
      <c r="OA17" s="102">
        <v>4.5</v>
      </c>
      <c r="OB17" s="102">
        <v>4.5</v>
      </c>
      <c r="OC17" s="102">
        <v>4.5</v>
      </c>
      <c r="OD17" s="102">
        <v>4.5</v>
      </c>
      <c r="OE17" s="102">
        <v>4.5</v>
      </c>
      <c r="OF17" s="102">
        <v>4.5</v>
      </c>
      <c r="OG17" s="102">
        <v>4.5</v>
      </c>
      <c r="OH17" s="102">
        <v>4.5</v>
      </c>
      <c r="OI17" s="102">
        <v>4.5</v>
      </c>
      <c r="OJ17" s="102">
        <v>4.5</v>
      </c>
      <c r="OK17" s="102">
        <v>4.5</v>
      </c>
      <c r="OL17" s="104">
        <v>4.5</v>
      </c>
      <c r="OM17" s="104">
        <v>4.5</v>
      </c>
      <c r="ON17" s="104">
        <v>4.5</v>
      </c>
      <c r="OO17" s="104">
        <v>4.5</v>
      </c>
      <c r="OP17" s="102">
        <v>4.2</v>
      </c>
      <c r="OQ17" s="102">
        <v>4.2</v>
      </c>
      <c r="OR17" s="102">
        <v>4.2</v>
      </c>
      <c r="OS17" s="102">
        <v>4.2</v>
      </c>
      <c r="OT17" s="102">
        <v>4.2</v>
      </c>
      <c r="OU17" s="102">
        <v>4.2</v>
      </c>
      <c r="OV17" s="102">
        <v>4.2</v>
      </c>
      <c r="OW17" s="102">
        <v>4.2</v>
      </c>
      <c r="OX17" s="102">
        <v>4.2</v>
      </c>
      <c r="OY17" s="102">
        <v>4.2</v>
      </c>
      <c r="OZ17" s="102">
        <v>4.2</v>
      </c>
      <c r="PA17" s="102">
        <v>4.2</v>
      </c>
      <c r="PB17" s="102">
        <v>4.2</v>
      </c>
      <c r="PC17" s="102">
        <v>4.2</v>
      </c>
      <c r="PD17" s="102">
        <v>4.2</v>
      </c>
      <c r="PE17" s="102">
        <v>4.2</v>
      </c>
      <c r="PF17" s="102">
        <v>4.2</v>
      </c>
      <c r="PG17" s="102">
        <v>4.2</v>
      </c>
      <c r="PH17" s="102">
        <v>4.2</v>
      </c>
      <c r="PI17" s="102">
        <v>4.2</v>
      </c>
      <c r="PJ17" s="102">
        <v>4.2</v>
      </c>
      <c r="PK17" s="102">
        <v>4.2</v>
      </c>
      <c r="PL17" s="102">
        <v>4.2</v>
      </c>
      <c r="PM17" s="102">
        <v>4.2</v>
      </c>
      <c r="PN17" s="102">
        <v>4.2</v>
      </c>
      <c r="PO17" s="102">
        <v>4.2</v>
      </c>
      <c r="PP17" s="102">
        <v>4.2</v>
      </c>
      <c r="PQ17" s="102">
        <v>4.2</v>
      </c>
      <c r="PR17" s="102">
        <v>4.2</v>
      </c>
      <c r="PS17" s="102">
        <v>4.2</v>
      </c>
      <c r="PT17" s="102">
        <v>4.2</v>
      </c>
      <c r="PU17" s="102">
        <v>4.2</v>
      </c>
      <c r="PV17" s="102">
        <v>4.2</v>
      </c>
      <c r="PW17" s="102">
        <v>4.2</v>
      </c>
      <c r="PX17" s="102">
        <v>4.2</v>
      </c>
      <c r="PY17" s="102">
        <v>4.2</v>
      </c>
      <c r="PZ17" s="102">
        <v>4.2</v>
      </c>
      <c r="QA17" s="102">
        <v>4.2</v>
      </c>
      <c r="QB17" s="102">
        <v>4.2</v>
      </c>
      <c r="QC17" s="102">
        <v>4.2</v>
      </c>
      <c r="QD17" s="102">
        <v>4.2</v>
      </c>
    </row>
    <row r="18" spans="1:446" ht="13.5" customHeight="1">
      <c r="A18" s="2" t="s">
        <v>15</v>
      </c>
      <c r="B18" s="2" t="s">
        <v>335</v>
      </c>
      <c r="C18" s="2">
        <v>0.61499999999999999</v>
      </c>
      <c r="D18" s="2">
        <v>0.61499999999999999</v>
      </c>
      <c r="E18" s="2">
        <v>0.61499999999999999</v>
      </c>
      <c r="F18" s="2">
        <v>0.61499999999999999</v>
      </c>
      <c r="G18" s="2">
        <v>0.61499999999999999</v>
      </c>
      <c r="H18" s="2">
        <v>0.61499999999999999</v>
      </c>
      <c r="I18" s="2">
        <v>0.61499999999999999</v>
      </c>
      <c r="J18" s="2">
        <v>0.61499999999999999</v>
      </c>
      <c r="K18" s="2">
        <v>0.61499999999999999</v>
      </c>
      <c r="L18" s="2">
        <v>0.61499999999999999</v>
      </c>
      <c r="M18" s="2">
        <v>0.61499999999999999</v>
      </c>
      <c r="N18" s="2">
        <v>0.61499999999999999</v>
      </c>
      <c r="O18" s="2">
        <v>0.61499999999999999</v>
      </c>
      <c r="P18" s="2">
        <v>0.61499999999999999</v>
      </c>
      <c r="Q18" s="2">
        <v>0.61499999999999999</v>
      </c>
      <c r="R18" s="2">
        <v>0.61499999999999999</v>
      </c>
      <c r="S18" s="2">
        <v>0.61499999999999999</v>
      </c>
      <c r="T18" s="2">
        <v>0.61499999999999999</v>
      </c>
      <c r="U18" s="2">
        <v>0.61499999999999999</v>
      </c>
      <c r="V18" s="2">
        <v>0.61499999999999999</v>
      </c>
      <c r="W18" s="2">
        <v>0.61499999999999999</v>
      </c>
      <c r="X18" s="2">
        <v>0.61499999999999999</v>
      </c>
      <c r="Y18" s="2">
        <v>0.61499999999999999</v>
      </c>
      <c r="Z18" s="2">
        <v>0.61499999999999999</v>
      </c>
      <c r="AA18" s="2">
        <v>0.61499999999999999</v>
      </c>
      <c r="AB18" s="2">
        <v>0.61499999999999999</v>
      </c>
      <c r="AC18" s="2">
        <v>0.61499999999999999</v>
      </c>
      <c r="AD18" s="2">
        <v>0.61499999999999999</v>
      </c>
      <c r="AE18" s="2">
        <v>0.61499999999999999</v>
      </c>
      <c r="AF18" s="2">
        <v>0.61499999999999999</v>
      </c>
      <c r="AG18" s="2">
        <v>0.61499999999999999</v>
      </c>
      <c r="AH18" s="2">
        <v>0.61499999999999999</v>
      </c>
      <c r="AI18" s="2">
        <v>0.61499999999999999</v>
      </c>
      <c r="AJ18" s="2">
        <v>0.61499999999999999</v>
      </c>
      <c r="AK18" s="2">
        <v>0.61499999999999999</v>
      </c>
      <c r="AL18" s="2">
        <v>0.61499999999999999</v>
      </c>
      <c r="AM18" s="2">
        <v>0.61499999999999999</v>
      </c>
      <c r="AN18" s="2">
        <v>0.61499999999999999</v>
      </c>
      <c r="AO18" s="2">
        <v>0.61499999999999999</v>
      </c>
      <c r="AP18" s="2">
        <v>0.61499999999999999</v>
      </c>
      <c r="AQ18" s="2">
        <v>0.61499999999999999</v>
      </c>
      <c r="AR18" s="2">
        <v>0.61499999999999999</v>
      </c>
      <c r="AS18" s="2">
        <v>0.61499999999999999</v>
      </c>
      <c r="AT18" s="2">
        <v>0.61499999999999999</v>
      </c>
      <c r="AU18" s="2">
        <v>0.61499999999999999</v>
      </c>
      <c r="AV18" s="2">
        <v>0.61499999999999999</v>
      </c>
      <c r="AW18" s="2">
        <v>0.61499999999999999</v>
      </c>
      <c r="AX18" s="2">
        <v>0.61499999999999999</v>
      </c>
      <c r="AY18" s="2">
        <v>0.61499999999999999</v>
      </c>
      <c r="AZ18" s="2">
        <v>0.61499999999999999</v>
      </c>
      <c r="BA18" s="2">
        <v>0.61499999999999999</v>
      </c>
      <c r="BB18" s="2">
        <v>0.61499999999999999</v>
      </c>
      <c r="BC18" s="2">
        <v>0.61499999999999999</v>
      </c>
      <c r="BD18" s="2">
        <v>0.61499999999999999</v>
      </c>
      <c r="BE18" s="9">
        <v>0.91300000000000003</v>
      </c>
      <c r="BF18" s="9">
        <v>0.91300000000000003</v>
      </c>
      <c r="BG18" s="9">
        <v>0.91300000000000003</v>
      </c>
      <c r="BH18" s="9">
        <v>0.91300000000000003</v>
      </c>
      <c r="BI18" s="9">
        <v>0.92</v>
      </c>
      <c r="BJ18" s="9">
        <v>0.92</v>
      </c>
      <c r="BK18" s="9">
        <v>0.92</v>
      </c>
      <c r="BL18" s="9">
        <v>0.92</v>
      </c>
      <c r="BM18" s="9">
        <v>0.92</v>
      </c>
      <c r="BN18" s="9">
        <v>0.92</v>
      </c>
      <c r="BO18" s="9">
        <v>0.93</v>
      </c>
      <c r="BP18" s="9">
        <v>0.93</v>
      </c>
      <c r="BQ18" s="9">
        <v>0.93</v>
      </c>
      <c r="BR18" s="9">
        <v>0.93</v>
      </c>
      <c r="BS18" s="9">
        <v>0.93</v>
      </c>
      <c r="BT18" s="9">
        <v>0.93</v>
      </c>
      <c r="BU18" s="9">
        <v>0.99</v>
      </c>
      <c r="BV18" s="9">
        <v>0.99</v>
      </c>
      <c r="BW18" s="9">
        <v>0.99</v>
      </c>
      <c r="BX18" s="9">
        <v>0.99</v>
      </c>
      <c r="BY18" s="9">
        <v>0.99</v>
      </c>
      <c r="BZ18" s="9">
        <v>0.99</v>
      </c>
      <c r="CA18" s="9">
        <v>0.93</v>
      </c>
      <c r="CB18" s="9">
        <v>0.93</v>
      </c>
      <c r="CC18" s="9">
        <v>0.93</v>
      </c>
      <c r="CD18" s="9">
        <v>0.93</v>
      </c>
      <c r="CE18" s="9">
        <v>0.93</v>
      </c>
      <c r="CF18" s="9">
        <v>0.93</v>
      </c>
      <c r="CG18" s="9">
        <v>0.93</v>
      </c>
      <c r="CH18" s="9">
        <v>0.93</v>
      </c>
      <c r="CI18" s="9">
        <v>0.93</v>
      </c>
      <c r="CJ18" s="9">
        <v>0.93</v>
      </c>
      <c r="CK18" s="9">
        <v>0.93</v>
      </c>
      <c r="CL18" s="9">
        <v>0.93</v>
      </c>
      <c r="CM18" s="9">
        <v>0.92</v>
      </c>
      <c r="CN18" s="9">
        <v>0.92</v>
      </c>
      <c r="CO18" s="9">
        <v>0.92</v>
      </c>
      <c r="CP18" s="9">
        <v>0.92</v>
      </c>
      <c r="CQ18" s="9">
        <v>0.92</v>
      </c>
      <c r="CR18" s="9">
        <v>0.92</v>
      </c>
      <c r="CS18" s="9">
        <v>0.81830000000000003</v>
      </c>
      <c r="CT18" s="9">
        <v>0.81830000000000003</v>
      </c>
      <c r="CU18" s="9">
        <v>0.81830000000000003</v>
      </c>
      <c r="CV18" s="81">
        <v>0.92679999999999996</v>
      </c>
      <c r="CW18" s="81">
        <v>0.91500000000000004</v>
      </c>
      <c r="CX18" s="9">
        <v>0.92679999999999996</v>
      </c>
      <c r="CY18" s="9">
        <v>0.92</v>
      </c>
      <c r="CZ18" s="66">
        <v>0.92</v>
      </c>
      <c r="DA18" s="9">
        <v>0.82</v>
      </c>
      <c r="DB18" s="9">
        <v>0.82</v>
      </c>
      <c r="DC18" s="9">
        <v>0.82</v>
      </c>
      <c r="DD18" s="9">
        <v>0.82</v>
      </c>
      <c r="DE18" s="9">
        <v>0.82</v>
      </c>
      <c r="DF18" s="9">
        <v>0.82</v>
      </c>
      <c r="DG18" s="9">
        <v>0.82</v>
      </c>
      <c r="DH18" s="9">
        <v>0.82</v>
      </c>
      <c r="DI18" s="9">
        <v>0.82</v>
      </c>
      <c r="DJ18" s="9">
        <v>0.82</v>
      </c>
      <c r="DK18" s="9">
        <v>0.82</v>
      </c>
      <c r="DL18" s="9">
        <v>0.82</v>
      </c>
      <c r="DM18" s="9">
        <v>0.82</v>
      </c>
      <c r="DN18" s="9">
        <v>0.82</v>
      </c>
      <c r="DO18" s="9">
        <v>0.82</v>
      </c>
      <c r="DP18" s="9">
        <v>0.82</v>
      </c>
      <c r="DQ18" s="9">
        <v>0.82</v>
      </c>
      <c r="DR18" s="9">
        <v>0.82</v>
      </c>
      <c r="DS18" s="9">
        <v>0.82</v>
      </c>
      <c r="DT18" s="9">
        <v>0.82</v>
      </c>
      <c r="DU18" s="9">
        <v>0.82</v>
      </c>
      <c r="DV18" s="9">
        <v>0.82</v>
      </c>
      <c r="DW18" s="9">
        <v>0.82</v>
      </c>
      <c r="DX18" s="9">
        <v>0.82</v>
      </c>
      <c r="DY18" s="9">
        <v>0.82</v>
      </c>
      <c r="DZ18" s="9">
        <v>0.82</v>
      </c>
      <c r="EA18" s="9">
        <v>0.82</v>
      </c>
      <c r="EB18" s="9">
        <v>0.82</v>
      </c>
      <c r="EC18" s="9">
        <v>0.82</v>
      </c>
      <c r="ED18" s="9">
        <v>0.82</v>
      </c>
      <c r="EE18" s="9">
        <v>0.82</v>
      </c>
      <c r="EF18" s="9">
        <v>0.82</v>
      </c>
      <c r="EG18" s="9">
        <v>0.82</v>
      </c>
      <c r="EH18" s="9">
        <v>0.82</v>
      </c>
      <c r="EI18" s="9">
        <v>0.82</v>
      </c>
      <c r="EJ18" s="9">
        <v>0.82</v>
      </c>
      <c r="EK18" s="9">
        <v>0.82</v>
      </c>
      <c r="EL18" s="9">
        <v>0.82</v>
      </c>
      <c r="EM18" s="9">
        <v>0.82</v>
      </c>
      <c r="EN18" s="9">
        <v>0.82</v>
      </c>
      <c r="EO18" s="9">
        <v>0.82</v>
      </c>
      <c r="EP18" s="9">
        <v>0.82</v>
      </c>
      <c r="EQ18" s="9">
        <v>0.82</v>
      </c>
      <c r="ER18" s="9">
        <v>0.82</v>
      </c>
      <c r="ES18" s="9">
        <v>0.82</v>
      </c>
      <c r="ET18" s="9">
        <v>0.82</v>
      </c>
      <c r="EU18" s="9">
        <v>0.82</v>
      </c>
      <c r="EV18" s="9">
        <v>0.82</v>
      </c>
      <c r="EW18" s="9">
        <v>0.82</v>
      </c>
      <c r="EX18" s="9">
        <v>0.82</v>
      </c>
      <c r="EY18" s="9">
        <v>0.82</v>
      </c>
      <c r="EZ18" s="9">
        <v>0.82</v>
      </c>
      <c r="FA18" s="9">
        <v>0.82</v>
      </c>
      <c r="FB18" s="9">
        <v>0.82</v>
      </c>
      <c r="FC18" s="9">
        <v>0.82</v>
      </c>
      <c r="FD18" s="9">
        <v>0.82</v>
      </c>
      <c r="FE18" s="9">
        <v>0.82</v>
      </c>
      <c r="FF18" s="9">
        <v>0.82</v>
      </c>
      <c r="FG18" s="9">
        <v>0.82</v>
      </c>
      <c r="FH18" s="9">
        <v>0.82</v>
      </c>
      <c r="FI18" s="9">
        <v>0.82</v>
      </c>
      <c r="FJ18" s="9">
        <v>0.82</v>
      </c>
      <c r="FK18" s="9">
        <v>0.82</v>
      </c>
      <c r="FL18" s="9">
        <v>0.82</v>
      </c>
      <c r="FM18" s="9">
        <v>0.82</v>
      </c>
      <c r="FN18" s="9">
        <v>0.82</v>
      </c>
      <c r="FO18" s="20">
        <v>0.93</v>
      </c>
      <c r="FP18" s="20">
        <v>0.94</v>
      </c>
      <c r="FQ18" s="20">
        <v>0.94</v>
      </c>
      <c r="FR18" s="20">
        <v>0.81</v>
      </c>
      <c r="FS18" s="20">
        <v>0.81</v>
      </c>
      <c r="FT18" s="20">
        <v>0.94</v>
      </c>
      <c r="FU18" s="20">
        <v>0.94</v>
      </c>
      <c r="FV18" s="20">
        <v>0.94</v>
      </c>
      <c r="FW18" s="20">
        <v>0.94</v>
      </c>
      <c r="FX18" s="20">
        <v>0.94</v>
      </c>
      <c r="FY18" s="20">
        <v>0.81</v>
      </c>
      <c r="FZ18" s="20">
        <v>0.81</v>
      </c>
      <c r="GA18" s="20">
        <v>0.94</v>
      </c>
      <c r="GB18" s="20">
        <v>0.94</v>
      </c>
      <c r="GC18" s="20">
        <v>0.94</v>
      </c>
      <c r="GD18" s="20">
        <v>0.94</v>
      </c>
      <c r="GE18" s="20">
        <v>0.94</v>
      </c>
      <c r="GF18" s="20">
        <v>0.81</v>
      </c>
      <c r="GG18" s="20">
        <v>0.81</v>
      </c>
      <c r="GH18" s="20">
        <v>0.81</v>
      </c>
      <c r="GI18" s="20">
        <v>0.81</v>
      </c>
      <c r="GJ18" s="20">
        <v>0.94</v>
      </c>
      <c r="GK18" s="20">
        <v>0.94</v>
      </c>
      <c r="GL18" s="20">
        <v>0.94</v>
      </c>
      <c r="GM18" s="20">
        <v>0.94</v>
      </c>
      <c r="GN18" s="20">
        <v>0.94</v>
      </c>
      <c r="GO18" s="20">
        <v>0.94</v>
      </c>
      <c r="GP18" s="20">
        <v>0.94</v>
      </c>
      <c r="GQ18" s="20">
        <v>0.81</v>
      </c>
      <c r="GR18" s="9">
        <v>0.81</v>
      </c>
      <c r="GS18" s="9">
        <v>0.81</v>
      </c>
      <c r="GT18" s="9">
        <v>0.88</v>
      </c>
      <c r="GU18" s="9">
        <v>0.81</v>
      </c>
      <c r="GV18" s="9">
        <v>0.81</v>
      </c>
      <c r="GW18" s="9">
        <v>0.92169999999999996</v>
      </c>
      <c r="GX18" s="9">
        <v>0.92169999999999996</v>
      </c>
      <c r="GY18" s="9">
        <v>0.92169999999999996</v>
      </c>
      <c r="GZ18" s="9">
        <v>0.80700000000000005</v>
      </c>
      <c r="HA18" s="9">
        <v>0.80700000000000005</v>
      </c>
      <c r="HB18" s="9">
        <v>0.80700000000000005</v>
      </c>
      <c r="HC18" s="9">
        <v>0.80700000000000005</v>
      </c>
      <c r="HD18" s="9">
        <v>0.80700000000000005</v>
      </c>
      <c r="HE18" s="9">
        <v>0.80700000000000005</v>
      </c>
      <c r="HF18" s="9">
        <v>0.80700000000000005</v>
      </c>
      <c r="HG18" s="9">
        <v>0.80700000000000005</v>
      </c>
      <c r="HH18" s="9">
        <v>0.80700000000000005</v>
      </c>
      <c r="HI18" s="9">
        <v>0.80700000000000005</v>
      </c>
      <c r="HJ18" s="9">
        <v>0.80700000000000005</v>
      </c>
      <c r="HK18" s="9">
        <v>0.80700000000000005</v>
      </c>
      <c r="HL18" s="9">
        <v>0.80700000000000005</v>
      </c>
      <c r="HM18" s="9">
        <v>0.80700000000000005</v>
      </c>
      <c r="HN18" s="9">
        <v>0.79800000000000004</v>
      </c>
      <c r="HO18" s="9">
        <v>0.79800000000000004</v>
      </c>
      <c r="HP18" s="9">
        <v>0.92</v>
      </c>
      <c r="HQ18" s="9">
        <v>0.92</v>
      </c>
      <c r="HR18" s="9">
        <v>0.92</v>
      </c>
      <c r="HS18" s="9">
        <v>0.92</v>
      </c>
      <c r="HT18" s="9">
        <v>0.92</v>
      </c>
      <c r="HU18" s="9">
        <v>0.92</v>
      </c>
      <c r="HV18" s="9">
        <v>0.93</v>
      </c>
      <c r="HW18" s="9">
        <v>0.93</v>
      </c>
      <c r="HX18" s="9">
        <v>0.93</v>
      </c>
      <c r="HY18" s="9">
        <v>0.93</v>
      </c>
      <c r="HZ18" s="9">
        <v>0.93</v>
      </c>
      <c r="IA18" s="9">
        <v>0.93</v>
      </c>
      <c r="IB18" s="9">
        <v>0.99</v>
      </c>
      <c r="IC18" s="9">
        <v>0.99</v>
      </c>
      <c r="ID18" s="9">
        <v>0.99</v>
      </c>
      <c r="IE18" s="9">
        <v>0.99</v>
      </c>
      <c r="IF18" s="9">
        <v>0.99</v>
      </c>
      <c r="IG18" s="9">
        <v>0.99</v>
      </c>
      <c r="IH18" s="92">
        <v>0.91500000000000004</v>
      </c>
      <c r="II18" s="92">
        <v>0.91500000000000004</v>
      </c>
      <c r="IJ18" s="92">
        <v>0.88559140000000003</v>
      </c>
      <c r="IK18" s="92">
        <v>0.88559140000000003</v>
      </c>
      <c r="IL18" s="92">
        <v>0.88559140000000003</v>
      </c>
      <c r="IM18" s="92">
        <v>0.8870886</v>
      </c>
      <c r="IN18" s="92">
        <v>0.8870886</v>
      </c>
      <c r="IO18" s="92">
        <v>0.8870886</v>
      </c>
      <c r="IP18" s="92">
        <v>0.83028037379999997</v>
      </c>
      <c r="IQ18" s="92">
        <v>0.83028037379999997</v>
      </c>
      <c r="IR18" s="92">
        <v>0.83028037379999997</v>
      </c>
      <c r="IS18" s="92">
        <v>0.85750000000000004</v>
      </c>
      <c r="IT18" s="92">
        <v>0.85750000000000004</v>
      </c>
      <c r="IU18" s="92">
        <v>0.85750000000000004</v>
      </c>
      <c r="IV18" s="92">
        <v>0.88</v>
      </c>
      <c r="IW18" s="92">
        <v>0.97</v>
      </c>
      <c r="IX18" s="92">
        <v>0.97</v>
      </c>
      <c r="IY18" s="92">
        <v>0.97</v>
      </c>
      <c r="IZ18" s="92">
        <v>0.97</v>
      </c>
      <c r="JA18" s="92">
        <v>0.88</v>
      </c>
      <c r="JB18" s="92">
        <v>0.88</v>
      </c>
      <c r="JC18" s="92">
        <v>0.97</v>
      </c>
      <c r="JD18" s="92">
        <v>0.97</v>
      </c>
      <c r="JE18" s="92">
        <v>0.97</v>
      </c>
      <c r="JF18" s="92">
        <v>0.88</v>
      </c>
      <c r="JG18" s="92">
        <v>0.88</v>
      </c>
      <c r="JH18" s="92">
        <v>0.88</v>
      </c>
      <c r="JI18" s="92">
        <v>0.82679999999999998</v>
      </c>
      <c r="JJ18" s="92">
        <v>0.82679999999999998</v>
      </c>
      <c r="JK18" s="92">
        <v>0.82679999999999998</v>
      </c>
      <c r="JL18" s="92">
        <v>0.83530000000000004</v>
      </c>
      <c r="JM18" s="92">
        <v>0.83530000000000004</v>
      </c>
      <c r="JN18" s="92">
        <v>0.83530000000000004</v>
      </c>
      <c r="JO18" s="92">
        <v>0.83530000000000004</v>
      </c>
      <c r="JP18" s="92">
        <v>0.82889999999999997</v>
      </c>
      <c r="JQ18" s="92">
        <v>0.82889999999999997</v>
      </c>
      <c r="JR18" s="92">
        <v>0.82889999999999997</v>
      </c>
      <c r="JS18" s="92">
        <v>0.82889999999999997</v>
      </c>
      <c r="JT18" s="92">
        <v>0.77615999999999996</v>
      </c>
      <c r="JU18" s="92">
        <v>0.77615999999999996</v>
      </c>
      <c r="JV18" s="92">
        <v>0.77615999999999996</v>
      </c>
      <c r="JW18" s="92">
        <v>0.77615999999999996</v>
      </c>
      <c r="JX18" s="92">
        <v>0.77615999999999996</v>
      </c>
      <c r="JY18" s="92">
        <v>0.77615999999999996</v>
      </c>
      <c r="JZ18" s="92">
        <v>0.82679999999999998</v>
      </c>
      <c r="KA18" s="92">
        <v>0.82679999999999998</v>
      </c>
      <c r="KB18" s="92">
        <v>0.82679999999999998</v>
      </c>
      <c r="KC18" s="92">
        <v>0.82679999999999998</v>
      </c>
      <c r="KD18" s="92">
        <v>0.82679999999999998</v>
      </c>
      <c r="KE18" s="92">
        <v>0.83530000000000004</v>
      </c>
      <c r="KF18" s="92">
        <v>0.83530000000000004</v>
      </c>
      <c r="KG18" s="92">
        <v>0.83530000000000004</v>
      </c>
      <c r="KH18" s="92">
        <v>0.83530000000000004</v>
      </c>
      <c r="KI18" s="92">
        <v>0.83530000000000004</v>
      </c>
      <c r="KJ18" s="92">
        <v>0.83530000000000004</v>
      </c>
      <c r="KK18" s="92">
        <v>0.83530000000000004</v>
      </c>
      <c r="KL18" s="92">
        <v>0.83530000000000004</v>
      </c>
      <c r="KM18" s="92">
        <v>0.82889999999999997</v>
      </c>
      <c r="KN18" s="92">
        <v>0.82889999999999997</v>
      </c>
      <c r="KO18" s="92">
        <v>0.82889999999999997</v>
      </c>
      <c r="KP18" s="92">
        <v>0.82889999999999997</v>
      </c>
      <c r="KQ18" s="92">
        <v>0.82889999999999997</v>
      </c>
      <c r="KR18" s="92">
        <v>0.82889999999999997</v>
      </c>
      <c r="KS18" s="92">
        <v>0.82889999999999997</v>
      </c>
      <c r="KT18" s="92">
        <v>0.82889999999999997</v>
      </c>
      <c r="KU18" s="92">
        <v>0.77615999999999996</v>
      </c>
      <c r="KV18" s="92">
        <v>0.77615999999999996</v>
      </c>
      <c r="KW18" s="92">
        <v>0.77615999999999996</v>
      </c>
      <c r="KX18" s="92">
        <v>0.77615999999999996</v>
      </c>
      <c r="KY18" s="92">
        <v>0.77615999999999996</v>
      </c>
      <c r="KZ18" s="92">
        <v>0.77615999999999996</v>
      </c>
      <c r="LA18" s="92">
        <v>0.82679999999999998</v>
      </c>
      <c r="LB18" s="92">
        <v>0.82679999999999998</v>
      </c>
      <c r="LC18" s="92">
        <v>0.82679999999999998</v>
      </c>
      <c r="LD18" s="92">
        <v>0.82679999999999998</v>
      </c>
      <c r="LE18" s="92">
        <v>0.82679999999999998</v>
      </c>
      <c r="LF18" s="92">
        <v>0.83530000000000004</v>
      </c>
      <c r="LG18" s="92">
        <v>0.83530000000000004</v>
      </c>
      <c r="LH18" s="92">
        <v>0.83530000000000004</v>
      </c>
      <c r="LI18" s="92">
        <v>0.83530000000000004</v>
      </c>
      <c r="LJ18" s="92">
        <v>0.83530000000000004</v>
      </c>
      <c r="LK18" s="92">
        <v>0.83530000000000004</v>
      </c>
      <c r="LL18" s="92">
        <v>0.83530000000000004</v>
      </c>
      <c r="LM18" s="92">
        <v>0.83530000000000004</v>
      </c>
      <c r="LN18" s="92">
        <v>0.83530000000000004</v>
      </c>
      <c r="LO18" s="92">
        <v>0.83530000000000004</v>
      </c>
      <c r="LP18" s="92">
        <v>0.83530000000000004</v>
      </c>
      <c r="LQ18" s="92">
        <v>0.83530000000000004</v>
      </c>
      <c r="LR18" s="92">
        <v>0.83530000000000004</v>
      </c>
      <c r="LS18" s="92">
        <v>0.83530000000000004</v>
      </c>
      <c r="LT18" s="92">
        <v>0.83530000000000004</v>
      </c>
      <c r="LU18" s="92">
        <v>0.83530000000000004</v>
      </c>
      <c r="LV18" s="92">
        <v>0.84</v>
      </c>
      <c r="LW18" s="92">
        <v>0.84</v>
      </c>
      <c r="LX18" s="92">
        <v>0.84</v>
      </c>
      <c r="LY18" s="92">
        <v>0.84</v>
      </c>
      <c r="LZ18" s="92">
        <v>0.84</v>
      </c>
      <c r="MA18" s="92">
        <v>0.84</v>
      </c>
      <c r="MB18" s="92">
        <v>0.84</v>
      </c>
      <c r="MC18" s="92">
        <v>0.84</v>
      </c>
      <c r="MD18" s="92">
        <v>0.88319999999999999</v>
      </c>
      <c r="ME18" s="92">
        <v>0.88319999999999999</v>
      </c>
      <c r="MF18" s="92">
        <v>0.88319999999999999</v>
      </c>
      <c r="MG18" s="92">
        <v>0.88319999999999999</v>
      </c>
      <c r="MH18" s="93">
        <v>0.91400000000000003</v>
      </c>
      <c r="MI18" s="93">
        <v>0.91400000000000003</v>
      </c>
      <c r="MJ18" s="93">
        <v>0.91400000000000003</v>
      </c>
      <c r="MK18" s="93">
        <v>0.91400000000000003</v>
      </c>
      <c r="ML18" s="93">
        <v>0.91400000000000003</v>
      </c>
      <c r="MM18" s="93">
        <v>0.91400000000000003</v>
      </c>
      <c r="MN18" s="93">
        <v>0.91400000000000003</v>
      </c>
      <c r="MO18" s="93">
        <v>0.91400000000000003</v>
      </c>
      <c r="MP18" s="93">
        <v>0.91400000000000003</v>
      </c>
      <c r="MQ18" s="93">
        <v>0.91400000000000003</v>
      </c>
      <c r="MR18" s="93">
        <v>0.91400000000000003</v>
      </c>
      <c r="MS18" s="93">
        <v>0.91400000000000003</v>
      </c>
      <c r="MT18" s="93">
        <v>0.91400000000000003</v>
      </c>
      <c r="MU18" s="93">
        <v>0.91400000000000003</v>
      </c>
      <c r="MV18" s="93">
        <v>0.91400000000000003</v>
      </c>
      <c r="MW18" s="93">
        <v>0.91400000000000003</v>
      </c>
      <c r="MX18" s="93">
        <v>0.91400000000000003</v>
      </c>
      <c r="MY18" s="93">
        <v>0.91400000000000003</v>
      </c>
      <c r="MZ18" s="93">
        <v>0.91400000000000003</v>
      </c>
      <c r="NA18" s="93">
        <v>0.91400000000000003</v>
      </c>
      <c r="NB18" s="93">
        <v>0.91400000000000003</v>
      </c>
      <c r="NC18" s="92">
        <v>0.90969999999999995</v>
      </c>
      <c r="ND18" s="92">
        <v>0.90969999999999995</v>
      </c>
      <c r="NE18" s="92">
        <v>0.90969999999999995</v>
      </c>
      <c r="NF18" s="92">
        <v>0.90969999999999995</v>
      </c>
      <c r="NG18" s="92">
        <v>0.95</v>
      </c>
      <c r="NH18" s="92">
        <v>0.95</v>
      </c>
      <c r="NI18" s="92">
        <v>0.98839999999999995</v>
      </c>
      <c r="NJ18" s="92">
        <v>0.98839999999999995</v>
      </c>
      <c r="NK18" s="92">
        <v>0.98839999999999995</v>
      </c>
      <c r="NL18" s="94">
        <v>0.96599999999999997</v>
      </c>
      <c r="NM18" s="94">
        <v>0.96599999999999997</v>
      </c>
      <c r="NN18" s="94">
        <v>0.96599999999999997</v>
      </c>
      <c r="NO18" s="94">
        <v>0.96599999999999997</v>
      </c>
      <c r="NP18" s="94">
        <v>0.96599999999999997</v>
      </c>
      <c r="NQ18" s="94">
        <v>0.96599999999999997</v>
      </c>
      <c r="NR18" s="94">
        <v>0.96599999999999997</v>
      </c>
      <c r="NS18" s="94">
        <v>0.96599999999999997</v>
      </c>
      <c r="NT18" s="94">
        <v>0.96599999999999997</v>
      </c>
      <c r="NU18" s="94">
        <v>0.96599999999999997</v>
      </c>
      <c r="NV18" s="94">
        <v>0.96599999999999997</v>
      </c>
      <c r="NW18" s="94">
        <v>0.96599999999999997</v>
      </c>
      <c r="NX18" s="94">
        <v>0.96599999999999997</v>
      </c>
      <c r="NY18" s="94">
        <v>0.96599999999999997</v>
      </c>
      <c r="NZ18" s="94">
        <v>0.96599999999999997</v>
      </c>
      <c r="OA18" s="94">
        <v>0.96599999999999997</v>
      </c>
      <c r="OB18" s="94">
        <v>0.96599999999999997</v>
      </c>
      <c r="OC18" s="94">
        <v>0.96599999999999997</v>
      </c>
      <c r="OD18" s="94">
        <v>0.96599999999999997</v>
      </c>
      <c r="OE18" s="94">
        <v>0.96599999999999997</v>
      </c>
      <c r="OF18" s="94">
        <v>0.96599999999999997</v>
      </c>
      <c r="OG18" s="94">
        <v>0.96599999999999997</v>
      </c>
      <c r="OH18" s="94">
        <v>0.96599999999999997</v>
      </c>
      <c r="OI18" s="94">
        <v>0.96599999999999997</v>
      </c>
      <c r="OJ18" s="94">
        <v>0.96599999999999997</v>
      </c>
      <c r="OK18" s="94">
        <v>0.96599999999999997</v>
      </c>
      <c r="OL18" s="92">
        <v>0.96599999999999997</v>
      </c>
      <c r="OM18" s="92">
        <v>0.96599999999999997</v>
      </c>
      <c r="ON18" s="92">
        <v>0.96599999999999997</v>
      </c>
      <c r="OO18" s="92">
        <v>0.96599999999999997</v>
      </c>
      <c r="OP18" s="94">
        <v>0.61499999999999999</v>
      </c>
      <c r="OQ18" s="94">
        <v>0.61499999999999999</v>
      </c>
      <c r="OR18" s="94">
        <v>0.61499999999999999</v>
      </c>
      <c r="OS18" s="94">
        <v>0.61499999999999999</v>
      </c>
      <c r="OT18" s="94">
        <v>0.61499999999999999</v>
      </c>
      <c r="OU18" s="94">
        <v>0.61499999999999999</v>
      </c>
      <c r="OV18" s="94">
        <v>0.61499999999999999</v>
      </c>
      <c r="OW18" s="94">
        <v>0.61499999999999999</v>
      </c>
      <c r="OX18" s="94">
        <v>0.61499999999999999</v>
      </c>
      <c r="OY18" s="94">
        <v>0.61499999999999999</v>
      </c>
      <c r="OZ18" s="94">
        <v>0.61499999999999999</v>
      </c>
      <c r="PA18" s="94">
        <v>0.61499999999999999</v>
      </c>
      <c r="PB18" s="94">
        <v>0.61499999999999999</v>
      </c>
      <c r="PC18" s="94">
        <v>0.61499999999999999</v>
      </c>
      <c r="PD18" s="94">
        <v>0.61499999999999999</v>
      </c>
      <c r="PE18" s="94">
        <v>0.61499999999999999</v>
      </c>
      <c r="PF18" s="94">
        <v>0.61499999999999999</v>
      </c>
      <c r="PG18" s="94">
        <v>0.61499999999999999</v>
      </c>
      <c r="PH18" s="94">
        <v>0.61499999999999999</v>
      </c>
      <c r="PI18" s="94">
        <v>0.61499999999999999</v>
      </c>
      <c r="PJ18" s="94">
        <v>0.61499999999999999</v>
      </c>
      <c r="PK18" s="94">
        <v>0.61499999999999999</v>
      </c>
      <c r="PL18" s="94">
        <v>0.61499999999999999</v>
      </c>
      <c r="PM18" s="94">
        <v>0.61499999999999999</v>
      </c>
      <c r="PN18" s="94">
        <v>0.61499999999999999</v>
      </c>
      <c r="PO18" s="94">
        <v>0.61499999999999999</v>
      </c>
      <c r="PP18" s="94">
        <v>0.61499999999999999</v>
      </c>
      <c r="PQ18" s="94">
        <v>0.61499999999999999</v>
      </c>
      <c r="PR18" s="94">
        <v>0.61499999999999999</v>
      </c>
      <c r="PS18" s="94">
        <v>0.61499999999999999</v>
      </c>
      <c r="PT18" s="94">
        <v>0.61499999999999999</v>
      </c>
      <c r="PU18" s="94">
        <v>0.61499999999999999</v>
      </c>
      <c r="PV18" s="94">
        <v>0.61499999999999999</v>
      </c>
      <c r="PW18" s="94">
        <v>0.61499999999999999</v>
      </c>
      <c r="PX18" s="94">
        <v>0.61499999999999999</v>
      </c>
      <c r="PY18" s="94">
        <v>0.61499999999999999</v>
      </c>
      <c r="PZ18" s="94">
        <v>0.61499999999999999</v>
      </c>
      <c r="QA18" s="94">
        <v>0.61499999999999999</v>
      </c>
      <c r="QB18" s="94">
        <v>0.61499999999999999</v>
      </c>
      <c r="QC18" s="94">
        <v>0.61499999999999999</v>
      </c>
      <c r="QD18" s="94">
        <v>0.61499999999999999</v>
      </c>
    </row>
    <row r="19" spans="1:446" ht="13.5" customHeight="1">
      <c r="A19" s="2" t="s">
        <v>16</v>
      </c>
      <c r="B19" s="2" t="s">
        <v>335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81"/>
      <c r="CW19" s="81"/>
      <c r="CX19" s="9"/>
      <c r="CY19" s="9"/>
      <c r="CZ19" s="66"/>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20"/>
      <c r="GX19" s="20"/>
      <c r="GY19" s="20"/>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2"/>
      <c r="II19" s="92"/>
      <c r="IJ19" s="92"/>
      <c r="IK19" s="92"/>
      <c r="IL19" s="92"/>
      <c r="IM19" s="92"/>
      <c r="IN19" s="92"/>
      <c r="IO19" s="92"/>
      <c r="IP19" s="92"/>
      <c r="IQ19" s="92"/>
      <c r="IR19" s="92"/>
      <c r="IS19" s="92"/>
      <c r="IT19" s="92"/>
      <c r="IU19" s="92"/>
      <c r="IV19" s="92"/>
      <c r="IW19" s="92"/>
      <c r="IX19" s="92"/>
      <c r="IY19" s="92"/>
      <c r="IZ19" s="92"/>
      <c r="JA19" s="92"/>
      <c r="JB19" s="92"/>
      <c r="JC19" s="92"/>
      <c r="JD19" s="92"/>
      <c r="JE19" s="92"/>
      <c r="JF19" s="92"/>
      <c r="JG19" s="92"/>
      <c r="JH19" s="92"/>
      <c r="JI19" s="92"/>
      <c r="JJ19" s="92"/>
      <c r="JK19" s="92"/>
      <c r="JL19" s="92"/>
      <c r="JM19" s="92"/>
      <c r="JN19" s="92"/>
      <c r="JO19" s="92"/>
      <c r="JP19" s="92"/>
      <c r="JQ19" s="92"/>
      <c r="JR19" s="92"/>
      <c r="JS19" s="92"/>
      <c r="JT19" s="92"/>
      <c r="JU19" s="92"/>
      <c r="JV19" s="92"/>
      <c r="JW19" s="92"/>
      <c r="JX19" s="92"/>
      <c r="JY19" s="92"/>
      <c r="JZ19" s="92"/>
      <c r="KA19" s="92"/>
      <c r="KB19" s="92"/>
      <c r="KC19" s="92"/>
      <c r="KD19" s="92"/>
      <c r="KE19" s="92"/>
      <c r="KF19" s="92"/>
      <c r="KG19" s="92"/>
      <c r="KH19" s="92"/>
      <c r="KI19" s="92"/>
      <c r="KJ19" s="92"/>
      <c r="KK19" s="92"/>
      <c r="KL19" s="92"/>
      <c r="KM19" s="92"/>
      <c r="KN19" s="92"/>
      <c r="KO19" s="92"/>
      <c r="KP19" s="92"/>
      <c r="KQ19" s="92"/>
      <c r="KR19" s="92"/>
      <c r="KS19" s="92"/>
      <c r="KT19" s="92"/>
      <c r="KU19" s="92"/>
      <c r="KV19" s="92"/>
      <c r="KW19" s="92"/>
      <c r="KX19" s="92"/>
      <c r="KY19" s="92"/>
      <c r="KZ19" s="92"/>
      <c r="LA19" s="92"/>
      <c r="LB19" s="92"/>
      <c r="LC19" s="92"/>
      <c r="LD19" s="92"/>
      <c r="LE19" s="92"/>
      <c r="LF19" s="92"/>
      <c r="LG19" s="92"/>
      <c r="LH19" s="92"/>
      <c r="LI19" s="92"/>
      <c r="LJ19" s="92"/>
      <c r="LK19" s="92"/>
      <c r="LL19" s="92"/>
      <c r="LM19" s="92"/>
      <c r="LN19" s="92"/>
      <c r="LO19" s="92"/>
      <c r="LP19" s="92"/>
      <c r="LQ19" s="92"/>
      <c r="LR19" s="92"/>
      <c r="LS19" s="92"/>
      <c r="LT19" s="92"/>
      <c r="LU19" s="92"/>
      <c r="LV19" s="92"/>
      <c r="LW19" s="92"/>
      <c r="LX19" s="92"/>
      <c r="LY19" s="92"/>
      <c r="LZ19" s="92"/>
      <c r="MA19" s="92"/>
      <c r="MB19" s="92"/>
      <c r="MC19" s="92"/>
      <c r="MD19" s="92"/>
      <c r="ME19" s="92"/>
      <c r="MF19" s="92"/>
      <c r="MG19" s="92"/>
      <c r="MH19" s="105"/>
      <c r="MI19" s="105"/>
      <c r="MJ19" s="105"/>
      <c r="MK19" s="105"/>
      <c r="ML19" s="105"/>
      <c r="MM19" s="105"/>
      <c r="MN19" s="105"/>
      <c r="MO19" s="105"/>
      <c r="MP19" s="105"/>
      <c r="MQ19" s="105"/>
      <c r="MR19" s="105"/>
      <c r="MS19" s="105"/>
      <c r="MT19" s="105"/>
      <c r="MU19" s="105"/>
      <c r="MV19" s="105"/>
      <c r="MW19" s="105"/>
      <c r="MX19" s="105"/>
      <c r="MY19" s="105"/>
      <c r="MZ19" s="105"/>
      <c r="NA19" s="105"/>
      <c r="NB19" s="105"/>
      <c r="NC19" s="92"/>
      <c r="ND19" s="92"/>
      <c r="NE19" s="92"/>
      <c r="NF19" s="92"/>
      <c r="NG19" s="92"/>
      <c r="NH19" s="92"/>
      <c r="NI19" s="92"/>
      <c r="NJ19" s="92"/>
      <c r="NK19" s="92"/>
      <c r="NL19" s="106"/>
      <c r="NM19" s="106"/>
      <c r="NN19" s="106"/>
      <c r="NO19" s="106"/>
      <c r="NP19" s="106"/>
      <c r="NQ19" s="106"/>
      <c r="NR19" s="106"/>
      <c r="NS19" s="106"/>
      <c r="NT19" s="106"/>
      <c r="NU19" s="106"/>
      <c r="NV19" s="106"/>
      <c r="NW19" s="106"/>
      <c r="NX19" s="106"/>
      <c r="NY19" s="106"/>
      <c r="NZ19" s="106"/>
      <c r="OA19" s="106"/>
      <c r="OB19" s="106"/>
      <c r="OC19" s="106"/>
      <c r="OD19" s="106"/>
      <c r="OE19" s="106"/>
      <c r="OF19" s="106"/>
      <c r="OG19" s="106"/>
      <c r="OH19" s="106"/>
      <c r="OI19" s="106"/>
      <c r="OJ19" s="106"/>
      <c r="OK19" s="106"/>
      <c r="OL19" s="92"/>
      <c r="OM19" s="92"/>
      <c r="ON19" s="92"/>
      <c r="OO19" s="92"/>
      <c r="OP19" s="106"/>
      <c r="OQ19" s="106"/>
      <c r="OR19" s="106"/>
      <c r="OS19" s="106"/>
      <c r="OT19" s="106"/>
      <c r="OU19" s="106"/>
      <c r="OV19" s="106"/>
      <c r="OW19" s="106"/>
      <c r="OX19" s="106"/>
      <c r="OY19" s="106"/>
      <c r="OZ19" s="106"/>
      <c r="PA19" s="106"/>
      <c r="PB19" s="106"/>
      <c r="PC19" s="106"/>
      <c r="PD19" s="106"/>
      <c r="PE19" s="106"/>
      <c r="PF19" s="106"/>
      <c r="PG19" s="106"/>
      <c r="PH19" s="106"/>
      <c r="PI19" s="106"/>
      <c r="PJ19" s="106"/>
      <c r="PK19" s="106"/>
      <c r="PL19" s="106"/>
      <c r="PM19" s="106"/>
      <c r="PN19" s="106"/>
      <c r="PO19" s="106"/>
      <c r="PP19" s="106"/>
      <c r="PQ19" s="106"/>
      <c r="PR19" s="106"/>
      <c r="PS19" s="106"/>
      <c r="PT19" s="106"/>
      <c r="PU19" s="106"/>
      <c r="PV19" s="106"/>
      <c r="PW19" s="106"/>
      <c r="PX19" s="106"/>
      <c r="PY19" s="106"/>
      <c r="PZ19" s="106"/>
      <c r="QA19" s="106"/>
      <c r="QB19" s="106"/>
      <c r="QC19" s="106"/>
      <c r="QD19" s="106"/>
    </row>
    <row r="20" spans="1:446" ht="13.5" customHeight="1">
      <c r="A20" s="2" t="s">
        <v>17</v>
      </c>
      <c r="B20" s="2" t="s">
        <v>335</v>
      </c>
      <c r="C20" s="2">
        <v>0.3</v>
      </c>
      <c r="D20" s="2">
        <v>0.3</v>
      </c>
      <c r="E20" s="2">
        <v>0.3</v>
      </c>
      <c r="F20" s="2">
        <v>0.3</v>
      </c>
      <c r="G20" s="2">
        <v>0.3</v>
      </c>
      <c r="H20" s="2">
        <v>0.3</v>
      </c>
      <c r="I20" s="2">
        <v>0.3</v>
      </c>
      <c r="J20" s="2">
        <v>0.3</v>
      </c>
      <c r="K20" s="2">
        <v>0.3</v>
      </c>
      <c r="L20" s="2">
        <v>0.3</v>
      </c>
      <c r="M20" s="2">
        <v>0.3</v>
      </c>
      <c r="N20" s="2">
        <v>0.3</v>
      </c>
      <c r="O20" s="2">
        <v>0.3</v>
      </c>
      <c r="P20" s="2">
        <v>0.3</v>
      </c>
      <c r="Q20" s="2">
        <v>0.3</v>
      </c>
      <c r="R20" s="2">
        <v>0.3</v>
      </c>
      <c r="S20" s="2">
        <v>0.3</v>
      </c>
      <c r="T20" s="2">
        <v>0.3</v>
      </c>
      <c r="U20" s="2">
        <v>0.3</v>
      </c>
      <c r="V20" s="2">
        <v>0.3</v>
      </c>
      <c r="W20" s="2">
        <v>0.3</v>
      </c>
      <c r="X20" s="2">
        <v>0.3</v>
      </c>
      <c r="Y20" s="2">
        <v>0.3</v>
      </c>
      <c r="Z20" s="2">
        <v>0.3</v>
      </c>
      <c r="AA20" s="2">
        <v>0.3</v>
      </c>
      <c r="AB20" s="2">
        <v>0.3</v>
      </c>
      <c r="AC20" s="2">
        <v>0.3</v>
      </c>
      <c r="AD20" s="2">
        <v>0.3</v>
      </c>
      <c r="AE20" s="2">
        <v>0.3</v>
      </c>
      <c r="AF20" s="2">
        <v>0.3</v>
      </c>
      <c r="AG20" s="2">
        <v>0.3</v>
      </c>
      <c r="AH20" s="2">
        <v>0.3</v>
      </c>
      <c r="AI20" s="2">
        <v>0.3</v>
      </c>
      <c r="AJ20" s="2">
        <v>0.3</v>
      </c>
      <c r="AK20" s="2">
        <v>0.3</v>
      </c>
      <c r="AL20" s="2">
        <v>0.3</v>
      </c>
      <c r="AM20" s="2">
        <v>0.3</v>
      </c>
      <c r="AN20" s="2">
        <v>0.3</v>
      </c>
      <c r="AO20" s="2">
        <v>0.3</v>
      </c>
      <c r="AP20" s="2">
        <v>0.3</v>
      </c>
      <c r="AQ20" s="2">
        <v>0.3</v>
      </c>
      <c r="AR20" s="2">
        <v>0.47</v>
      </c>
      <c r="AS20" s="2">
        <v>0.47</v>
      </c>
      <c r="AT20" s="2">
        <v>0.47</v>
      </c>
      <c r="AU20" s="2">
        <v>0.47</v>
      </c>
      <c r="AV20" s="2">
        <v>0.47</v>
      </c>
      <c r="AW20" s="2">
        <v>0.47</v>
      </c>
      <c r="AX20" s="2">
        <v>0.47</v>
      </c>
      <c r="AY20" s="2">
        <v>0.47</v>
      </c>
      <c r="AZ20" s="2">
        <v>0.47</v>
      </c>
      <c r="BA20" s="2">
        <v>0.47</v>
      </c>
      <c r="BB20" s="2">
        <v>0.47</v>
      </c>
      <c r="BC20" s="2">
        <v>0.47</v>
      </c>
      <c r="BD20" s="2">
        <v>0.47</v>
      </c>
      <c r="BE20" s="9">
        <v>0.42</v>
      </c>
      <c r="BF20" s="9">
        <v>0.42</v>
      </c>
      <c r="BG20" s="9">
        <v>0.42</v>
      </c>
      <c r="BH20" s="9">
        <v>0.42</v>
      </c>
      <c r="BI20" s="9">
        <v>0.3</v>
      </c>
      <c r="BJ20" s="9">
        <v>0.3</v>
      </c>
      <c r="BK20" s="9">
        <v>0.3</v>
      </c>
      <c r="BL20" s="9">
        <v>0.3</v>
      </c>
      <c r="BM20" s="9">
        <v>0.3</v>
      </c>
      <c r="BN20" s="9">
        <v>0.3</v>
      </c>
      <c r="BO20" s="9">
        <v>0.39</v>
      </c>
      <c r="BP20" s="9">
        <v>0.39</v>
      </c>
      <c r="BQ20" s="9">
        <v>0.39</v>
      </c>
      <c r="BR20" s="9">
        <v>0.39</v>
      </c>
      <c r="BS20" s="9">
        <v>0.39</v>
      </c>
      <c r="BT20" s="9">
        <v>0.39</v>
      </c>
      <c r="BU20" s="9">
        <v>0.33</v>
      </c>
      <c r="BV20" s="9">
        <v>0.33</v>
      </c>
      <c r="BW20" s="9">
        <v>0.33</v>
      </c>
      <c r="BX20" s="9">
        <v>0.33</v>
      </c>
      <c r="BY20" s="9">
        <v>0.33</v>
      </c>
      <c r="BZ20" s="9">
        <v>0.33</v>
      </c>
      <c r="CA20" s="9">
        <v>0.39</v>
      </c>
      <c r="CB20" s="9">
        <v>0.39</v>
      </c>
      <c r="CC20" s="9">
        <v>0.39</v>
      </c>
      <c r="CD20" s="9">
        <v>0.39</v>
      </c>
      <c r="CE20" s="9">
        <v>0.39</v>
      </c>
      <c r="CF20" s="9">
        <v>0.39</v>
      </c>
      <c r="CG20" s="9">
        <v>0.39</v>
      </c>
      <c r="CH20" s="9">
        <v>0.39</v>
      </c>
      <c r="CI20" s="9">
        <v>0.39</v>
      </c>
      <c r="CJ20" s="9">
        <v>0.39</v>
      </c>
      <c r="CK20" s="9">
        <v>0.39</v>
      </c>
      <c r="CL20" s="9">
        <v>0.39</v>
      </c>
      <c r="CM20" s="9">
        <v>0.3</v>
      </c>
      <c r="CN20" s="9">
        <v>0.3</v>
      </c>
      <c r="CO20" s="9">
        <v>0.3</v>
      </c>
      <c r="CP20" s="9">
        <v>0.3</v>
      </c>
      <c r="CQ20" s="9">
        <v>0.3</v>
      </c>
      <c r="CR20" s="9">
        <v>0.3</v>
      </c>
      <c r="CS20" s="9">
        <v>0.31</v>
      </c>
      <c r="CT20" s="9">
        <v>0.31</v>
      </c>
      <c r="CU20" s="9">
        <v>0.31</v>
      </c>
      <c r="CV20" s="81">
        <v>0.3</v>
      </c>
      <c r="CW20" s="81">
        <v>0.3</v>
      </c>
      <c r="CX20" s="9">
        <v>0.3</v>
      </c>
      <c r="CY20" s="9">
        <v>0.3</v>
      </c>
      <c r="CZ20" s="66">
        <v>0.3</v>
      </c>
      <c r="DA20" s="9">
        <v>0.35</v>
      </c>
      <c r="DB20" s="9">
        <v>0.35</v>
      </c>
      <c r="DC20" s="9">
        <v>0.35</v>
      </c>
      <c r="DD20" s="9">
        <v>0.35</v>
      </c>
      <c r="DE20" s="9">
        <v>0.35</v>
      </c>
      <c r="DF20" s="9">
        <v>0.35</v>
      </c>
      <c r="DG20" s="9">
        <v>0.35</v>
      </c>
      <c r="DH20" s="9">
        <v>0.35</v>
      </c>
      <c r="DI20" s="9">
        <v>0.35</v>
      </c>
      <c r="DJ20" s="9">
        <v>0.35</v>
      </c>
      <c r="DK20" s="9">
        <v>0.35</v>
      </c>
      <c r="DL20" s="9">
        <v>0.35</v>
      </c>
      <c r="DM20" s="9">
        <v>0.35</v>
      </c>
      <c r="DN20" s="55">
        <v>0.35</v>
      </c>
      <c r="DO20" s="9">
        <v>0.35</v>
      </c>
      <c r="DP20" s="9">
        <v>0.35</v>
      </c>
      <c r="DQ20" s="9">
        <v>0.35</v>
      </c>
      <c r="DR20" s="9">
        <v>0.35</v>
      </c>
      <c r="DS20" s="9">
        <v>0.35</v>
      </c>
      <c r="DT20" s="9">
        <v>0.35</v>
      </c>
      <c r="DU20" s="9">
        <v>0.35</v>
      </c>
      <c r="DV20" s="9">
        <v>0.35</v>
      </c>
      <c r="DW20" s="9">
        <v>0.35</v>
      </c>
      <c r="DX20" s="9">
        <v>0.35</v>
      </c>
      <c r="DY20" s="9">
        <v>0.35</v>
      </c>
      <c r="DZ20" s="9">
        <v>0.35</v>
      </c>
      <c r="EA20" s="9">
        <v>0.35</v>
      </c>
      <c r="EB20" s="9">
        <v>0.35</v>
      </c>
      <c r="EC20" s="9">
        <v>0.35</v>
      </c>
      <c r="ED20" s="9">
        <v>0.35</v>
      </c>
      <c r="EE20" s="9">
        <v>0.35</v>
      </c>
      <c r="EF20" s="9">
        <v>0.35</v>
      </c>
      <c r="EG20" s="9">
        <v>0.35</v>
      </c>
      <c r="EH20" s="9">
        <v>0.35</v>
      </c>
      <c r="EI20" s="9">
        <v>0.35</v>
      </c>
      <c r="EJ20" s="9">
        <v>0.35</v>
      </c>
      <c r="EK20" s="9">
        <v>0.35</v>
      </c>
      <c r="EL20" s="9">
        <v>0.35</v>
      </c>
      <c r="EM20" s="9">
        <v>0.35</v>
      </c>
      <c r="EN20" s="9">
        <v>0.35</v>
      </c>
      <c r="EO20" s="9">
        <v>0.35</v>
      </c>
      <c r="EP20" s="9">
        <v>0.35</v>
      </c>
      <c r="EQ20" s="9">
        <v>0.35</v>
      </c>
      <c r="ER20" s="9">
        <v>0.35</v>
      </c>
      <c r="ES20" s="9">
        <v>0.35</v>
      </c>
      <c r="ET20" s="9">
        <v>0.35</v>
      </c>
      <c r="EU20" s="9">
        <v>0.35</v>
      </c>
      <c r="EV20" s="9">
        <v>0.35</v>
      </c>
      <c r="EW20" s="9">
        <v>0.35</v>
      </c>
      <c r="EX20" s="9">
        <v>0.35</v>
      </c>
      <c r="EY20" s="9">
        <v>0.35</v>
      </c>
      <c r="EZ20" s="9">
        <v>0.35</v>
      </c>
      <c r="FA20" s="9">
        <v>0.35</v>
      </c>
      <c r="FB20" s="9">
        <v>0.35</v>
      </c>
      <c r="FC20" s="9">
        <v>0.35</v>
      </c>
      <c r="FD20" s="9">
        <v>0.35</v>
      </c>
      <c r="FE20" s="9">
        <v>0.35</v>
      </c>
      <c r="FF20" s="9">
        <v>0.35</v>
      </c>
      <c r="FG20" s="9">
        <v>0.35</v>
      </c>
      <c r="FH20" s="9">
        <v>0.35</v>
      </c>
      <c r="FI20" s="9">
        <v>0.35</v>
      </c>
      <c r="FJ20" s="9">
        <v>0.35</v>
      </c>
      <c r="FK20" s="9">
        <v>0.35</v>
      </c>
      <c r="FL20" s="9">
        <v>0.35</v>
      </c>
      <c r="FM20" s="9">
        <v>0.35</v>
      </c>
      <c r="FN20" s="9">
        <v>0.35</v>
      </c>
      <c r="FO20" s="9">
        <v>0.17899999999999999</v>
      </c>
      <c r="FP20" s="20">
        <v>0.49</v>
      </c>
      <c r="FQ20" s="20">
        <v>0.49</v>
      </c>
      <c r="FR20" s="20">
        <v>0.38</v>
      </c>
      <c r="FS20" s="20">
        <v>0.38</v>
      </c>
      <c r="FT20" s="20">
        <v>0.49</v>
      </c>
      <c r="FU20" s="20">
        <v>0.49</v>
      </c>
      <c r="FV20" s="20">
        <v>0.49</v>
      </c>
      <c r="FW20" s="20">
        <v>0.49</v>
      </c>
      <c r="FX20" s="20">
        <v>0.49</v>
      </c>
      <c r="FY20" s="20">
        <v>0.38</v>
      </c>
      <c r="FZ20" s="20">
        <v>0.38</v>
      </c>
      <c r="GA20" s="20">
        <v>0.49</v>
      </c>
      <c r="GB20" s="20">
        <v>0.49</v>
      </c>
      <c r="GC20" s="20">
        <v>0.49</v>
      </c>
      <c r="GD20" s="20">
        <v>0.49</v>
      </c>
      <c r="GE20" s="20">
        <v>0.49</v>
      </c>
      <c r="GF20" s="20">
        <v>0.38</v>
      </c>
      <c r="GG20" s="20">
        <v>0.38</v>
      </c>
      <c r="GH20" s="20">
        <v>0.38</v>
      </c>
      <c r="GI20" s="20">
        <v>0.38</v>
      </c>
      <c r="GJ20" s="20">
        <v>0.49</v>
      </c>
      <c r="GK20" s="20">
        <v>0.49</v>
      </c>
      <c r="GL20" s="20">
        <v>0.49</v>
      </c>
      <c r="GM20" s="20">
        <v>0.49</v>
      </c>
      <c r="GN20" s="20">
        <v>0.49</v>
      </c>
      <c r="GO20" s="20">
        <v>0.49</v>
      </c>
      <c r="GP20" s="20">
        <v>0.49</v>
      </c>
      <c r="GQ20" s="20">
        <v>0.38</v>
      </c>
      <c r="GR20" s="20">
        <v>0.38</v>
      </c>
      <c r="GS20" s="20">
        <v>0.38</v>
      </c>
      <c r="GT20" s="20">
        <v>0.38</v>
      </c>
      <c r="GU20" s="20">
        <v>0.38</v>
      </c>
      <c r="GV20" s="20">
        <v>0.38</v>
      </c>
      <c r="GW20" s="21">
        <v>0.3</v>
      </c>
      <c r="GX20" s="21">
        <v>0.3</v>
      </c>
      <c r="GY20" s="21">
        <v>0.3</v>
      </c>
      <c r="GZ20" s="21">
        <v>0.35</v>
      </c>
      <c r="HA20" s="21">
        <v>0.35</v>
      </c>
      <c r="HB20" s="21">
        <v>0.35</v>
      </c>
      <c r="HC20" s="21">
        <v>0.35</v>
      </c>
      <c r="HD20" s="21">
        <v>0.35</v>
      </c>
      <c r="HE20" s="21">
        <v>0.35</v>
      </c>
      <c r="HF20" s="21">
        <v>0.35</v>
      </c>
      <c r="HG20" s="21">
        <v>0.35</v>
      </c>
      <c r="HH20" s="21">
        <v>0.35</v>
      </c>
      <c r="HI20" s="21">
        <v>0.35</v>
      </c>
      <c r="HJ20" s="21">
        <v>0.35</v>
      </c>
      <c r="HK20" s="21">
        <v>0.35</v>
      </c>
      <c r="HL20" s="21">
        <v>0.35</v>
      </c>
      <c r="HM20" s="21">
        <v>0.35</v>
      </c>
      <c r="HN20" s="9">
        <v>0.33</v>
      </c>
      <c r="HO20" s="9">
        <v>0.33</v>
      </c>
      <c r="HP20" s="9">
        <v>0.3</v>
      </c>
      <c r="HQ20" s="9">
        <v>0.3</v>
      </c>
      <c r="HR20" s="9">
        <v>0.3</v>
      </c>
      <c r="HS20" s="9">
        <v>0.3</v>
      </c>
      <c r="HT20" s="9">
        <v>0.3</v>
      </c>
      <c r="HU20" s="9">
        <v>0.3</v>
      </c>
      <c r="HV20" s="9">
        <v>0.39</v>
      </c>
      <c r="HW20" s="9">
        <v>0.39</v>
      </c>
      <c r="HX20" s="9">
        <v>0.39</v>
      </c>
      <c r="HY20" s="9">
        <v>0.39</v>
      </c>
      <c r="HZ20" s="9">
        <v>0.39</v>
      </c>
      <c r="IA20" s="9">
        <v>0.39</v>
      </c>
      <c r="IB20" s="9">
        <v>0.33</v>
      </c>
      <c r="IC20" s="9">
        <v>0.33</v>
      </c>
      <c r="ID20" s="9">
        <v>0.33</v>
      </c>
      <c r="IE20" s="9">
        <v>0.33</v>
      </c>
      <c r="IF20" s="9">
        <v>0.33</v>
      </c>
      <c r="IG20" s="9">
        <v>0.33</v>
      </c>
      <c r="IH20" s="92">
        <v>0.63900000000000001</v>
      </c>
      <c r="II20" s="92">
        <v>0.63900000000000001</v>
      </c>
      <c r="IJ20" s="92">
        <v>0.3932258065</v>
      </c>
      <c r="IK20" s="92">
        <v>0.3932258065</v>
      </c>
      <c r="IL20" s="92">
        <v>0.3932258065</v>
      </c>
      <c r="IM20" s="92">
        <v>0.30860759493700002</v>
      </c>
      <c r="IN20" s="92">
        <v>0.30860759493700002</v>
      </c>
      <c r="IO20" s="92">
        <v>0.30860759493700002</v>
      </c>
      <c r="IP20" s="92">
        <v>0.3285981308</v>
      </c>
      <c r="IQ20" s="92">
        <v>0.3285981308</v>
      </c>
      <c r="IR20" s="92">
        <v>0.3285981308</v>
      </c>
      <c r="IS20" s="92">
        <v>0.31484374999999998</v>
      </c>
      <c r="IT20" s="92">
        <v>0.31484374999999998</v>
      </c>
      <c r="IU20" s="92">
        <v>0.31484374999999998</v>
      </c>
      <c r="IV20" s="92">
        <v>0.45</v>
      </c>
      <c r="IW20" s="92">
        <v>0.19</v>
      </c>
      <c r="IX20" s="92">
        <v>0.19</v>
      </c>
      <c r="IY20" s="92">
        <v>0.19</v>
      </c>
      <c r="IZ20" s="92">
        <v>0.19</v>
      </c>
      <c r="JA20" s="92">
        <v>0.45</v>
      </c>
      <c r="JB20" s="92">
        <v>0.45</v>
      </c>
      <c r="JC20" s="92">
        <v>0.19</v>
      </c>
      <c r="JD20" s="92">
        <v>0.19</v>
      </c>
      <c r="JE20" s="92">
        <v>0.19</v>
      </c>
      <c r="JF20" s="92">
        <v>0.45</v>
      </c>
      <c r="JG20" s="92">
        <v>0.45</v>
      </c>
      <c r="JH20" s="92">
        <v>0.45</v>
      </c>
      <c r="JI20" s="92">
        <v>0.153</v>
      </c>
      <c r="JJ20" s="92">
        <v>0.153</v>
      </c>
      <c r="JK20" s="92">
        <v>0.153</v>
      </c>
      <c r="JL20" s="92">
        <v>0.17699999999999999</v>
      </c>
      <c r="JM20" s="92">
        <v>0.17699999999999999</v>
      </c>
      <c r="JN20" s="92">
        <v>0.17699999999999999</v>
      </c>
      <c r="JO20" s="92">
        <v>0.17699999999999999</v>
      </c>
      <c r="JP20" s="92">
        <v>0.14499999999999999</v>
      </c>
      <c r="JQ20" s="92">
        <v>0.14499999999999999</v>
      </c>
      <c r="JR20" s="92">
        <v>0.14499999999999999</v>
      </c>
      <c r="JS20" s="92">
        <v>0.14499999999999999</v>
      </c>
      <c r="JT20" s="92">
        <v>0.14499999999999999</v>
      </c>
      <c r="JU20" s="92">
        <v>0.14499999999999999</v>
      </c>
      <c r="JV20" s="92">
        <v>0.14499999999999999</v>
      </c>
      <c r="JW20" s="92">
        <v>0.14499999999999999</v>
      </c>
      <c r="JX20" s="92">
        <v>0.14499999999999999</v>
      </c>
      <c r="JY20" s="92">
        <v>0.14499999999999999</v>
      </c>
      <c r="JZ20" s="92">
        <v>0.153</v>
      </c>
      <c r="KA20" s="92">
        <v>0.153</v>
      </c>
      <c r="KB20" s="92">
        <v>0.153</v>
      </c>
      <c r="KC20" s="92">
        <v>0.153</v>
      </c>
      <c r="KD20" s="92">
        <v>0.153</v>
      </c>
      <c r="KE20" s="92">
        <v>0.17699999999999999</v>
      </c>
      <c r="KF20" s="92">
        <v>0.17699999999999999</v>
      </c>
      <c r="KG20" s="92">
        <v>0.17699999999999999</v>
      </c>
      <c r="KH20" s="92">
        <v>0.17699999999999999</v>
      </c>
      <c r="KI20" s="92">
        <v>0.17699999999999999</v>
      </c>
      <c r="KJ20" s="92">
        <v>0.17699999999999999</v>
      </c>
      <c r="KK20" s="92">
        <v>0.17699999999999999</v>
      </c>
      <c r="KL20" s="92">
        <v>0.17699999999999999</v>
      </c>
      <c r="KM20" s="92">
        <v>0.14499999999999999</v>
      </c>
      <c r="KN20" s="92">
        <v>0.14499999999999999</v>
      </c>
      <c r="KO20" s="92">
        <v>0.14499999999999999</v>
      </c>
      <c r="KP20" s="92">
        <v>0.14499999999999999</v>
      </c>
      <c r="KQ20" s="92">
        <v>0.14499999999999999</v>
      </c>
      <c r="KR20" s="92">
        <v>0.14499999999999999</v>
      </c>
      <c r="KS20" s="92">
        <v>0.14499999999999999</v>
      </c>
      <c r="KT20" s="92">
        <v>0.14499999999999999</v>
      </c>
      <c r="KU20" s="92">
        <v>0.14499999999999999</v>
      </c>
      <c r="KV20" s="92">
        <v>0.14499999999999999</v>
      </c>
      <c r="KW20" s="92">
        <v>0.14499999999999999</v>
      </c>
      <c r="KX20" s="92">
        <v>0.14499999999999999</v>
      </c>
      <c r="KY20" s="92">
        <v>0.14499999999999999</v>
      </c>
      <c r="KZ20" s="92">
        <v>0.14499999999999999</v>
      </c>
      <c r="LA20" s="92">
        <v>0.153</v>
      </c>
      <c r="LB20" s="92">
        <v>0.153</v>
      </c>
      <c r="LC20" s="92">
        <v>0.153</v>
      </c>
      <c r="LD20" s="92">
        <v>0.153</v>
      </c>
      <c r="LE20" s="92">
        <v>0.153</v>
      </c>
      <c r="LF20" s="92">
        <v>0.17616000000000001</v>
      </c>
      <c r="LG20" s="92">
        <v>0.17616000000000001</v>
      </c>
      <c r="LH20" s="92">
        <v>0.17616000000000001</v>
      </c>
      <c r="LI20" s="92">
        <v>0.17616000000000001</v>
      </c>
      <c r="LJ20" s="92">
        <v>0.17616000000000001</v>
      </c>
      <c r="LK20" s="92">
        <v>0.17616000000000001</v>
      </c>
      <c r="LL20" s="92">
        <v>0.17616000000000001</v>
      </c>
      <c r="LM20" s="92">
        <v>0.17616000000000001</v>
      </c>
      <c r="LN20" s="92">
        <v>0.17616000000000001</v>
      </c>
      <c r="LO20" s="92">
        <v>0.17616000000000001</v>
      </c>
      <c r="LP20" s="92">
        <v>0.17616000000000001</v>
      </c>
      <c r="LQ20" s="92">
        <v>0.17616000000000001</v>
      </c>
      <c r="LR20" s="92">
        <v>0.17616000000000001</v>
      </c>
      <c r="LS20" s="92">
        <v>0.17616000000000001</v>
      </c>
      <c r="LT20" s="92">
        <v>0.17616000000000001</v>
      </c>
      <c r="LU20" s="92">
        <v>0.17616000000000001</v>
      </c>
      <c r="LV20" s="92">
        <v>0.39</v>
      </c>
      <c r="LW20" s="92">
        <v>0.39</v>
      </c>
      <c r="LX20" s="92">
        <v>0.39</v>
      </c>
      <c r="LY20" s="92">
        <v>0.39</v>
      </c>
      <c r="LZ20" s="92">
        <v>0.39</v>
      </c>
      <c r="MA20" s="92">
        <v>0.39</v>
      </c>
      <c r="MB20" s="92">
        <v>0.39</v>
      </c>
      <c r="MC20" s="92">
        <v>0.39</v>
      </c>
      <c r="MD20" s="92">
        <v>0.3</v>
      </c>
      <c r="ME20" s="92">
        <v>0.3</v>
      </c>
      <c r="MF20" s="92">
        <v>0.3</v>
      </c>
      <c r="MG20" s="92">
        <v>0.3</v>
      </c>
      <c r="MH20" s="93">
        <v>0.3</v>
      </c>
      <c r="MI20" s="93">
        <v>0.3</v>
      </c>
      <c r="MJ20" s="93">
        <v>0.3</v>
      </c>
      <c r="MK20" s="93">
        <v>0.3</v>
      </c>
      <c r="ML20" s="93">
        <v>0.3</v>
      </c>
      <c r="MM20" s="93">
        <v>0.3</v>
      </c>
      <c r="MN20" s="93">
        <v>0.3</v>
      </c>
      <c r="MO20" s="93">
        <v>0.3</v>
      </c>
      <c r="MP20" s="93">
        <v>0.3</v>
      </c>
      <c r="MQ20" s="93">
        <v>0.3</v>
      </c>
      <c r="MR20" s="93">
        <v>0.3</v>
      </c>
      <c r="MS20" s="93">
        <v>0.3</v>
      </c>
      <c r="MT20" s="93">
        <v>0.3</v>
      </c>
      <c r="MU20" s="93">
        <v>0.3</v>
      </c>
      <c r="MV20" s="93">
        <v>0.3</v>
      </c>
      <c r="MW20" s="93">
        <v>0.3</v>
      </c>
      <c r="MX20" s="93">
        <v>0.3</v>
      </c>
      <c r="MY20" s="93">
        <v>0.3</v>
      </c>
      <c r="MZ20" s="93">
        <v>0.3</v>
      </c>
      <c r="NA20" s="93">
        <v>0.3</v>
      </c>
      <c r="NB20" s="93">
        <v>0.3</v>
      </c>
      <c r="NC20" s="92">
        <v>0.29599999999999999</v>
      </c>
      <c r="ND20" s="92">
        <v>0.29599999999999999</v>
      </c>
      <c r="NE20" s="92">
        <v>0.29599999999999999</v>
      </c>
      <c r="NF20" s="92">
        <v>0.29599999999999999</v>
      </c>
      <c r="NG20" s="92">
        <v>4.8000000000000001E-2</v>
      </c>
      <c r="NH20" s="92">
        <v>4.8000000000000001E-2</v>
      </c>
      <c r="NI20" s="92">
        <v>0.11</v>
      </c>
      <c r="NJ20" s="92">
        <v>0.11</v>
      </c>
      <c r="NK20" s="92">
        <v>0.11</v>
      </c>
      <c r="NL20" s="94">
        <v>0.12</v>
      </c>
      <c r="NM20" s="94">
        <v>0.12</v>
      </c>
      <c r="NN20" s="94">
        <v>0.12</v>
      </c>
      <c r="NO20" s="94">
        <v>0.12</v>
      </c>
      <c r="NP20" s="94">
        <v>0.12</v>
      </c>
      <c r="NQ20" s="94">
        <v>0.12</v>
      </c>
      <c r="NR20" s="94">
        <v>0.12</v>
      </c>
      <c r="NS20" s="94">
        <v>0.12</v>
      </c>
      <c r="NT20" s="94">
        <v>0.12</v>
      </c>
      <c r="NU20" s="94">
        <v>0.12</v>
      </c>
      <c r="NV20" s="94">
        <v>0.12</v>
      </c>
      <c r="NW20" s="94">
        <v>0.12</v>
      </c>
      <c r="NX20" s="94">
        <v>0.12</v>
      </c>
      <c r="NY20" s="94">
        <v>0.12</v>
      </c>
      <c r="NZ20" s="94">
        <v>0.12</v>
      </c>
      <c r="OA20" s="94">
        <v>0.12</v>
      </c>
      <c r="OB20" s="94">
        <v>0.12</v>
      </c>
      <c r="OC20" s="94">
        <v>0.12</v>
      </c>
      <c r="OD20" s="94">
        <v>0.12</v>
      </c>
      <c r="OE20" s="94">
        <v>0.12</v>
      </c>
      <c r="OF20" s="94">
        <v>0.12</v>
      </c>
      <c r="OG20" s="94">
        <v>0.12</v>
      </c>
      <c r="OH20" s="94">
        <v>0.12</v>
      </c>
      <c r="OI20" s="94">
        <v>0.12</v>
      </c>
      <c r="OJ20" s="94">
        <v>0.12</v>
      </c>
      <c r="OK20" s="94">
        <v>0.12</v>
      </c>
      <c r="OL20" s="92">
        <v>0.12</v>
      </c>
      <c r="OM20" s="92">
        <v>0.12</v>
      </c>
      <c r="ON20" s="92">
        <v>0.12</v>
      </c>
      <c r="OO20" s="92">
        <v>0.12</v>
      </c>
      <c r="OP20" s="94">
        <v>0.3</v>
      </c>
      <c r="OQ20" s="94">
        <v>0.3</v>
      </c>
      <c r="OR20" s="94">
        <v>0.3</v>
      </c>
      <c r="OS20" s="94">
        <v>0.3</v>
      </c>
      <c r="OT20" s="94">
        <v>0.3</v>
      </c>
      <c r="OU20" s="94">
        <v>0.3</v>
      </c>
      <c r="OV20" s="94">
        <v>0.3</v>
      </c>
      <c r="OW20" s="94">
        <v>0.3</v>
      </c>
      <c r="OX20" s="94">
        <v>0.3</v>
      </c>
      <c r="OY20" s="94">
        <v>0.3</v>
      </c>
      <c r="OZ20" s="94">
        <v>0.3</v>
      </c>
      <c r="PA20" s="94">
        <v>0.3</v>
      </c>
      <c r="PB20" s="94">
        <v>0.3</v>
      </c>
      <c r="PC20" s="94">
        <v>0.3</v>
      </c>
      <c r="PD20" s="94">
        <v>0.3</v>
      </c>
      <c r="PE20" s="94">
        <v>0.3</v>
      </c>
      <c r="PF20" s="94">
        <v>0.3</v>
      </c>
      <c r="PG20" s="94">
        <v>0.3</v>
      </c>
      <c r="PH20" s="94">
        <v>0.3</v>
      </c>
      <c r="PI20" s="94">
        <v>0.3</v>
      </c>
      <c r="PJ20" s="94">
        <v>0.3</v>
      </c>
      <c r="PK20" s="94">
        <v>0.3</v>
      </c>
      <c r="PL20" s="94">
        <v>0.3</v>
      </c>
      <c r="PM20" s="94">
        <v>0.3</v>
      </c>
      <c r="PN20" s="94">
        <v>0.3</v>
      </c>
      <c r="PO20" s="94">
        <v>0.3</v>
      </c>
      <c r="PP20" s="94">
        <v>0.3</v>
      </c>
      <c r="PQ20" s="94">
        <v>0.3</v>
      </c>
      <c r="PR20" s="94">
        <v>0.3</v>
      </c>
      <c r="PS20" s="94">
        <v>0.3</v>
      </c>
      <c r="PT20" s="94">
        <v>0.3</v>
      </c>
      <c r="PU20" s="94">
        <v>0.3</v>
      </c>
      <c r="PV20" s="94">
        <v>0.3</v>
      </c>
      <c r="PW20" s="94">
        <v>0.3</v>
      </c>
      <c r="PX20" s="94">
        <v>0.3</v>
      </c>
      <c r="PY20" s="94">
        <v>0.3</v>
      </c>
      <c r="PZ20" s="94">
        <v>0.3</v>
      </c>
      <c r="QA20" s="94">
        <v>0.3</v>
      </c>
      <c r="QB20" s="94">
        <v>0.3</v>
      </c>
      <c r="QC20" s="94">
        <v>0.3</v>
      </c>
      <c r="QD20" s="94">
        <v>0.3</v>
      </c>
    </row>
    <row r="21" spans="1:446" ht="13.5" customHeight="1">
      <c r="A21" s="2" t="s">
        <v>18</v>
      </c>
      <c r="B21" s="2" t="s">
        <v>336</v>
      </c>
      <c r="C21" s="2">
        <v>36514</v>
      </c>
      <c r="D21" s="2">
        <v>36067</v>
      </c>
      <c r="E21" s="2">
        <v>36132</v>
      </c>
      <c r="F21" s="2">
        <v>36808</v>
      </c>
      <c r="G21" s="2">
        <v>36816</v>
      </c>
      <c r="H21" s="2">
        <v>36618</v>
      </c>
      <c r="I21" s="2">
        <v>18000</v>
      </c>
      <c r="J21" s="2">
        <v>18000</v>
      </c>
      <c r="K21" s="2">
        <v>18000</v>
      </c>
      <c r="L21" s="2">
        <v>18000</v>
      </c>
      <c r="M21" s="2">
        <v>18000</v>
      </c>
      <c r="N21" s="2">
        <v>18000</v>
      </c>
      <c r="O21" s="2">
        <v>18000</v>
      </c>
      <c r="P21" s="2">
        <v>18000</v>
      </c>
      <c r="Q21" s="2">
        <v>18000</v>
      </c>
      <c r="R21" s="2">
        <v>18000</v>
      </c>
      <c r="S21" s="2">
        <v>18000</v>
      </c>
      <c r="T21" s="2">
        <v>18000</v>
      </c>
      <c r="U21" s="2">
        <v>18000</v>
      </c>
      <c r="V21" s="2">
        <v>18000</v>
      </c>
      <c r="W21" s="2">
        <v>18000</v>
      </c>
      <c r="X21" s="2">
        <v>18000</v>
      </c>
      <c r="Y21" s="2">
        <v>18000</v>
      </c>
      <c r="Z21" s="2">
        <v>18000</v>
      </c>
      <c r="AA21" s="2">
        <v>18000</v>
      </c>
      <c r="AB21" s="2">
        <v>18000</v>
      </c>
      <c r="AC21" s="2">
        <v>18000</v>
      </c>
      <c r="AD21" s="2">
        <v>18000</v>
      </c>
      <c r="AE21" s="2">
        <v>18000</v>
      </c>
      <c r="AF21" s="2">
        <v>18000</v>
      </c>
      <c r="AG21" s="2">
        <v>18000</v>
      </c>
      <c r="AH21" s="2">
        <v>18000</v>
      </c>
      <c r="AI21" s="2">
        <v>18000</v>
      </c>
      <c r="AJ21" s="2">
        <v>18000</v>
      </c>
      <c r="AK21" s="2">
        <v>18000</v>
      </c>
      <c r="AL21" s="2">
        <v>18000</v>
      </c>
      <c r="AM21" s="2">
        <v>18000</v>
      </c>
      <c r="AN21" s="2">
        <v>18000</v>
      </c>
      <c r="AO21" s="2">
        <v>18000</v>
      </c>
      <c r="AP21" s="2">
        <v>18000</v>
      </c>
      <c r="AQ21" s="2">
        <v>18000</v>
      </c>
      <c r="AR21" s="2">
        <v>18000</v>
      </c>
      <c r="AS21" s="2">
        <v>18000</v>
      </c>
      <c r="AT21" s="2">
        <v>18000</v>
      </c>
      <c r="AU21" s="2">
        <v>18000</v>
      </c>
      <c r="AV21" s="2">
        <v>18000</v>
      </c>
      <c r="AW21" s="2">
        <v>18000</v>
      </c>
      <c r="AX21" s="2">
        <v>18000</v>
      </c>
      <c r="AY21" s="2">
        <v>18000</v>
      </c>
      <c r="AZ21" s="2">
        <v>18000</v>
      </c>
      <c r="BA21" s="2">
        <v>18000</v>
      </c>
      <c r="BB21" s="2">
        <v>18000</v>
      </c>
      <c r="BC21" s="2">
        <v>18000</v>
      </c>
      <c r="BD21" s="2">
        <v>18000</v>
      </c>
      <c r="BE21" s="22">
        <v>3574</v>
      </c>
      <c r="BF21" s="22">
        <v>21918</v>
      </c>
      <c r="BG21" s="22">
        <v>32355</v>
      </c>
      <c r="BH21" s="22">
        <v>35307</v>
      </c>
      <c r="BI21" s="22">
        <v>724</v>
      </c>
      <c r="BJ21" s="22">
        <v>5621</v>
      </c>
      <c r="BK21" s="22">
        <v>1014</v>
      </c>
      <c r="BL21" s="22">
        <v>4590</v>
      </c>
      <c r="BM21" s="22">
        <v>529</v>
      </c>
      <c r="BN21" s="22">
        <v>5042</v>
      </c>
      <c r="BO21" s="22">
        <v>399</v>
      </c>
      <c r="BP21" s="22">
        <v>1798</v>
      </c>
      <c r="BQ21" s="22">
        <v>711</v>
      </c>
      <c r="BR21" s="22">
        <v>1594</v>
      </c>
      <c r="BS21" s="22">
        <v>967</v>
      </c>
      <c r="BT21" s="22">
        <v>2468</v>
      </c>
      <c r="BU21" s="22">
        <v>941</v>
      </c>
      <c r="BV21" s="22">
        <v>1096</v>
      </c>
      <c r="BW21" s="22">
        <v>693</v>
      </c>
      <c r="BX21" s="22">
        <v>1863</v>
      </c>
      <c r="BY21" s="22">
        <v>446</v>
      </c>
      <c r="BZ21" s="22">
        <v>1656</v>
      </c>
      <c r="CA21" s="22">
        <v>430</v>
      </c>
      <c r="CB21" s="22">
        <v>2906</v>
      </c>
      <c r="CC21" s="22">
        <v>748</v>
      </c>
      <c r="CD21" s="22">
        <v>3252</v>
      </c>
      <c r="CE21" s="22">
        <v>974</v>
      </c>
      <c r="CF21" s="22">
        <v>3026</v>
      </c>
      <c r="CG21" s="22">
        <v>430</v>
      </c>
      <c r="CH21" s="22">
        <v>2906</v>
      </c>
      <c r="CI21" s="22">
        <v>748</v>
      </c>
      <c r="CJ21" s="22">
        <v>3252</v>
      </c>
      <c r="CK21" s="22">
        <v>974</v>
      </c>
      <c r="CL21" s="22">
        <v>3026</v>
      </c>
      <c r="CM21" s="9">
        <v>763</v>
      </c>
      <c r="CN21" s="9">
        <v>7773</v>
      </c>
      <c r="CO21" s="9">
        <v>1100</v>
      </c>
      <c r="CP21" s="9">
        <v>8809</v>
      </c>
      <c r="CQ21" s="9">
        <v>1107</v>
      </c>
      <c r="CR21" s="9">
        <v>8893</v>
      </c>
      <c r="CS21" s="9">
        <v>35185</v>
      </c>
      <c r="CT21" s="9">
        <v>82615</v>
      </c>
      <c r="CU21" s="22">
        <v>147212</v>
      </c>
      <c r="CV21" s="82">
        <v>9421</v>
      </c>
      <c r="CW21" s="82">
        <v>209</v>
      </c>
      <c r="CX21" s="7">
        <v>27919</v>
      </c>
      <c r="CY21" s="7">
        <v>41348</v>
      </c>
      <c r="CZ21" s="90">
        <v>344</v>
      </c>
      <c r="DA21" s="20">
        <v>9370</v>
      </c>
      <c r="DB21" s="9">
        <v>9369</v>
      </c>
      <c r="DC21" s="9">
        <v>9369</v>
      </c>
      <c r="DD21" s="9">
        <v>9369</v>
      </c>
      <c r="DE21" s="9">
        <v>9369</v>
      </c>
      <c r="DF21" s="9">
        <v>9369</v>
      </c>
      <c r="DG21" s="9">
        <v>9369</v>
      </c>
      <c r="DH21" s="9">
        <v>9369</v>
      </c>
      <c r="DI21" s="9">
        <v>9369</v>
      </c>
      <c r="DJ21" s="9">
        <v>9369</v>
      </c>
      <c r="DK21" s="9">
        <v>9369</v>
      </c>
      <c r="DL21" s="9">
        <v>9369</v>
      </c>
      <c r="DM21" s="9">
        <v>9369</v>
      </c>
      <c r="DN21" s="9">
        <v>9369</v>
      </c>
      <c r="DO21" s="9">
        <v>9369</v>
      </c>
      <c r="DP21" s="9">
        <v>9369</v>
      </c>
      <c r="DQ21" s="9">
        <v>9369</v>
      </c>
      <c r="DR21" s="9">
        <v>9369</v>
      </c>
      <c r="DS21" s="9">
        <v>9369</v>
      </c>
      <c r="DT21" s="9">
        <v>9369</v>
      </c>
      <c r="DU21" s="9">
        <v>9369</v>
      </c>
      <c r="DV21" s="9">
        <v>9369</v>
      </c>
      <c r="DW21" s="9">
        <v>6132</v>
      </c>
      <c r="DX21" s="9">
        <v>6142</v>
      </c>
      <c r="DY21" s="9">
        <v>6142</v>
      </c>
      <c r="DZ21" s="9">
        <v>6142</v>
      </c>
      <c r="EA21" s="9">
        <v>6142</v>
      </c>
      <c r="EB21" s="9">
        <v>6142</v>
      </c>
      <c r="EC21" s="9">
        <v>6142</v>
      </c>
      <c r="ED21" s="9">
        <v>6142</v>
      </c>
      <c r="EE21" s="9">
        <v>6142</v>
      </c>
      <c r="EF21" s="9">
        <v>6142</v>
      </c>
      <c r="EG21" s="9">
        <v>6142</v>
      </c>
      <c r="EH21" s="9">
        <v>6142</v>
      </c>
      <c r="EI21" s="9">
        <v>6142</v>
      </c>
      <c r="EJ21" s="9">
        <v>6142</v>
      </c>
      <c r="EK21" s="9">
        <v>6142</v>
      </c>
      <c r="EL21" s="9">
        <v>6142</v>
      </c>
      <c r="EM21" s="9">
        <v>6142</v>
      </c>
      <c r="EN21" s="9">
        <v>6142</v>
      </c>
      <c r="EO21" s="9">
        <v>6142</v>
      </c>
      <c r="EP21" s="9">
        <v>6142</v>
      </c>
      <c r="EQ21" s="9">
        <v>6142</v>
      </c>
      <c r="ER21" s="9">
        <v>6142</v>
      </c>
      <c r="ES21" s="9">
        <v>41</v>
      </c>
      <c r="ET21" s="9">
        <v>45</v>
      </c>
      <c r="EU21" s="9">
        <v>45</v>
      </c>
      <c r="EV21" s="9">
        <v>45</v>
      </c>
      <c r="EW21" s="9">
        <v>45</v>
      </c>
      <c r="EX21" s="9">
        <v>45</v>
      </c>
      <c r="EY21" s="9">
        <v>45</v>
      </c>
      <c r="EZ21" s="9">
        <v>45</v>
      </c>
      <c r="FA21" s="9">
        <v>45</v>
      </c>
      <c r="FB21" s="9">
        <v>45</v>
      </c>
      <c r="FC21" s="9">
        <v>45</v>
      </c>
      <c r="FD21" s="9">
        <v>45</v>
      </c>
      <c r="FE21" s="9">
        <v>1000</v>
      </c>
      <c r="FF21" s="9">
        <v>1000</v>
      </c>
      <c r="FG21" s="9">
        <v>1000</v>
      </c>
      <c r="FH21" s="9">
        <v>1000</v>
      </c>
      <c r="FI21" s="9">
        <v>1000</v>
      </c>
      <c r="FJ21" s="9">
        <v>1000</v>
      </c>
      <c r="FK21" s="9">
        <v>1000</v>
      </c>
      <c r="FL21" s="9">
        <v>1000</v>
      </c>
      <c r="FM21" s="20">
        <v>1000</v>
      </c>
      <c r="FN21" s="20">
        <v>1000</v>
      </c>
      <c r="FO21" s="20">
        <v>1000</v>
      </c>
      <c r="FP21" s="20">
        <v>2879</v>
      </c>
      <c r="FQ21" s="20">
        <v>21020</v>
      </c>
      <c r="FR21" s="20">
        <v>16671</v>
      </c>
      <c r="FS21" s="20">
        <v>6940</v>
      </c>
      <c r="FT21" s="20">
        <v>20024</v>
      </c>
      <c r="FU21" s="20">
        <v>67673</v>
      </c>
      <c r="FV21" s="20">
        <v>28453</v>
      </c>
      <c r="FW21" s="20">
        <v>144560</v>
      </c>
      <c r="FX21" s="20">
        <v>780</v>
      </c>
      <c r="FY21" s="20">
        <v>53838</v>
      </c>
      <c r="FZ21" s="20">
        <v>60000</v>
      </c>
      <c r="GA21" s="20">
        <v>23761</v>
      </c>
      <c r="GB21" s="20">
        <v>6239</v>
      </c>
      <c r="GC21" s="20">
        <v>7328</v>
      </c>
      <c r="GD21" s="20">
        <v>88458</v>
      </c>
      <c r="GE21" s="20">
        <v>4214</v>
      </c>
      <c r="GF21" s="20">
        <v>96865</v>
      </c>
      <c r="GG21" s="20">
        <v>21187</v>
      </c>
      <c r="GH21" s="20">
        <v>29942</v>
      </c>
      <c r="GI21" s="20">
        <v>30058</v>
      </c>
      <c r="GJ21" s="20">
        <v>2516</v>
      </c>
      <c r="GK21" s="20">
        <v>27484</v>
      </c>
      <c r="GL21" s="20">
        <v>200684</v>
      </c>
      <c r="GM21" s="20">
        <v>49316</v>
      </c>
      <c r="GN21" s="20">
        <v>3700</v>
      </c>
      <c r="GO21" s="20">
        <v>64041</v>
      </c>
      <c r="GP21" s="20">
        <v>32259</v>
      </c>
      <c r="GQ21" s="20">
        <v>4806</v>
      </c>
      <c r="GR21" s="9">
        <v>17057</v>
      </c>
      <c r="GS21" s="9">
        <v>5000</v>
      </c>
      <c r="GT21" s="9">
        <v>42188</v>
      </c>
      <c r="GU21" s="9">
        <v>20000</v>
      </c>
      <c r="GV21" s="9">
        <v>5000</v>
      </c>
      <c r="GW21" s="9">
        <v>7801</v>
      </c>
      <c r="GX21" s="9">
        <v>9984</v>
      </c>
      <c r="GY21" s="9">
        <v>192</v>
      </c>
      <c r="GZ21" s="9">
        <v>2732</v>
      </c>
      <c r="HA21" s="9">
        <v>4731</v>
      </c>
      <c r="HB21" s="9">
        <v>2492</v>
      </c>
      <c r="HC21" s="9">
        <v>4971</v>
      </c>
      <c r="HD21" s="9">
        <v>5514</v>
      </c>
      <c r="HE21" s="9">
        <v>1949</v>
      </c>
      <c r="HF21" s="9">
        <v>3458</v>
      </c>
      <c r="HG21" s="9">
        <v>4005</v>
      </c>
      <c r="HH21" s="9">
        <v>2915</v>
      </c>
      <c r="HI21" s="9">
        <v>4548</v>
      </c>
      <c r="HJ21" s="9">
        <v>6165</v>
      </c>
      <c r="HK21" s="9">
        <v>1298</v>
      </c>
      <c r="HL21" s="9">
        <v>7090</v>
      </c>
      <c r="HM21" s="9">
        <v>373</v>
      </c>
      <c r="HN21" s="9">
        <v>11635</v>
      </c>
      <c r="HO21" s="9">
        <v>24495</v>
      </c>
      <c r="HP21" s="9">
        <v>1206</v>
      </c>
      <c r="HQ21" s="9">
        <v>13602</v>
      </c>
      <c r="HR21" s="9">
        <v>1138</v>
      </c>
      <c r="HS21" s="9">
        <v>13659</v>
      </c>
      <c r="HT21" s="9">
        <v>1122</v>
      </c>
      <c r="HU21" s="9">
        <v>13626</v>
      </c>
      <c r="HV21" s="9">
        <v>430</v>
      </c>
      <c r="HW21" s="9">
        <v>8920</v>
      </c>
      <c r="HX21" s="9">
        <v>748</v>
      </c>
      <c r="HY21" s="9">
        <v>9752</v>
      </c>
      <c r="HZ21" s="9">
        <v>1003</v>
      </c>
      <c r="IA21" s="9">
        <v>9497</v>
      </c>
      <c r="IB21" s="9">
        <v>1113</v>
      </c>
      <c r="IC21" s="9">
        <v>6910</v>
      </c>
      <c r="ID21" s="9">
        <v>758</v>
      </c>
      <c r="IE21" s="9">
        <v>8196</v>
      </c>
      <c r="IF21" s="9">
        <v>2662</v>
      </c>
      <c r="IG21" s="9">
        <f>9000-IF21</f>
        <v>6338</v>
      </c>
      <c r="IH21" s="92">
        <v>9421</v>
      </c>
      <c r="II21" s="92">
        <v>209</v>
      </c>
      <c r="IJ21" s="92">
        <v>5936</v>
      </c>
      <c r="IK21" s="92">
        <v>747</v>
      </c>
      <c r="IL21" s="92">
        <v>752</v>
      </c>
      <c r="IM21" s="92">
        <v>6871</v>
      </c>
      <c r="IN21" s="92">
        <v>1443</v>
      </c>
      <c r="IO21" s="92">
        <v>1482</v>
      </c>
      <c r="IP21" s="92">
        <v>6908</v>
      </c>
      <c r="IQ21" s="92">
        <v>1503</v>
      </c>
      <c r="IR21" s="92">
        <v>3453</v>
      </c>
      <c r="IS21" s="92">
        <v>6915</v>
      </c>
      <c r="IT21" s="92">
        <v>1497</v>
      </c>
      <c r="IU21" s="92">
        <v>3622</v>
      </c>
      <c r="IV21" s="92">
        <v>851</v>
      </c>
      <c r="IW21" s="92">
        <v>195</v>
      </c>
      <c r="IX21" s="92">
        <v>7916</v>
      </c>
      <c r="IY21" s="92">
        <v>191</v>
      </c>
      <c r="IZ21" s="92">
        <v>163</v>
      </c>
      <c r="JA21" s="92">
        <v>8020</v>
      </c>
      <c r="JB21" s="92">
        <v>851</v>
      </c>
      <c r="JC21" s="92">
        <v>14109</v>
      </c>
      <c r="JD21" s="92">
        <v>195</v>
      </c>
      <c r="JE21" s="92">
        <v>163</v>
      </c>
      <c r="JF21" s="92">
        <v>19239</v>
      </c>
      <c r="JG21" s="92">
        <v>40</v>
      </c>
      <c r="JH21" s="92">
        <v>851</v>
      </c>
      <c r="JI21" s="92">
        <v>30000</v>
      </c>
      <c r="JJ21" s="92">
        <v>11960</v>
      </c>
      <c r="JK21" s="92">
        <v>1713</v>
      </c>
      <c r="JL21" s="92">
        <v>16220</v>
      </c>
      <c r="JM21" s="92">
        <v>1030</v>
      </c>
      <c r="JN21" s="92">
        <v>12760</v>
      </c>
      <c r="JO21" s="92">
        <v>1130</v>
      </c>
      <c r="JP21" s="92">
        <v>10025</v>
      </c>
      <c r="JQ21" s="92">
        <v>1300</v>
      </c>
      <c r="JR21" s="92">
        <v>10275</v>
      </c>
      <c r="JS21" s="92">
        <v>1700</v>
      </c>
      <c r="JT21" s="92">
        <v>2005</v>
      </c>
      <c r="JU21" s="92">
        <v>15875</v>
      </c>
      <c r="JV21" s="92">
        <v>8120</v>
      </c>
      <c r="JW21" s="92">
        <v>1519</v>
      </c>
      <c r="JX21" s="92">
        <v>1626</v>
      </c>
      <c r="JY21" s="92">
        <v>8215</v>
      </c>
      <c r="JZ21" s="92">
        <v>30000</v>
      </c>
      <c r="KA21" s="92">
        <v>11960</v>
      </c>
      <c r="KB21" s="92">
        <v>1713</v>
      </c>
      <c r="KC21" s="92">
        <v>6640</v>
      </c>
      <c r="KD21" s="92">
        <v>9687</v>
      </c>
      <c r="KE21" s="92">
        <v>16220</v>
      </c>
      <c r="KF21" s="92">
        <v>1030</v>
      </c>
      <c r="KG21" s="92">
        <v>6710</v>
      </c>
      <c r="KH21" s="92">
        <v>4040</v>
      </c>
      <c r="KI21" s="92">
        <v>13760</v>
      </c>
      <c r="KJ21" s="92">
        <v>1130</v>
      </c>
      <c r="KK21" s="92">
        <v>6040</v>
      </c>
      <c r="KL21" s="92">
        <v>7070</v>
      </c>
      <c r="KM21" s="92">
        <v>10025</v>
      </c>
      <c r="KN21" s="92">
        <v>1300</v>
      </c>
      <c r="KO21" s="92">
        <v>4315</v>
      </c>
      <c r="KP21" s="92">
        <v>12360</v>
      </c>
      <c r="KQ21" s="92">
        <v>10275</v>
      </c>
      <c r="KR21" s="92">
        <v>1700</v>
      </c>
      <c r="KS21" s="92">
        <v>3020</v>
      </c>
      <c r="KT21" s="92">
        <v>13005</v>
      </c>
      <c r="KU21" s="92">
        <v>2005</v>
      </c>
      <c r="KV21" s="92">
        <v>15875</v>
      </c>
      <c r="KW21" s="92">
        <v>8120</v>
      </c>
      <c r="KX21" s="92">
        <v>1519</v>
      </c>
      <c r="KY21" s="92">
        <v>16266</v>
      </c>
      <c r="KZ21" s="92">
        <v>8215</v>
      </c>
      <c r="LA21" s="92">
        <v>30000</v>
      </c>
      <c r="LB21" s="92">
        <v>11960</v>
      </c>
      <c r="LC21" s="92">
        <v>1713</v>
      </c>
      <c r="LD21" s="92">
        <v>6640</v>
      </c>
      <c r="LE21" s="92">
        <v>9687</v>
      </c>
      <c r="LF21" s="92">
        <v>16220</v>
      </c>
      <c r="LG21" s="92">
        <v>1030</v>
      </c>
      <c r="LH21" s="92">
        <v>6710</v>
      </c>
      <c r="LI21" s="92">
        <v>4040</v>
      </c>
      <c r="LJ21" s="92">
        <v>13760</v>
      </c>
      <c r="LK21" s="92">
        <v>1130</v>
      </c>
      <c r="LL21" s="92">
        <v>6040</v>
      </c>
      <c r="LM21" s="92">
        <v>7070</v>
      </c>
      <c r="LN21" s="92">
        <v>10025</v>
      </c>
      <c r="LO21" s="92">
        <v>1300</v>
      </c>
      <c r="LP21" s="92">
        <v>4315</v>
      </c>
      <c r="LQ21" s="92">
        <v>12360</v>
      </c>
      <c r="LR21" s="92">
        <v>10275</v>
      </c>
      <c r="LS21" s="92">
        <v>1700</v>
      </c>
      <c r="LT21" s="92">
        <v>3020</v>
      </c>
      <c r="LU21" s="92">
        <v>13005</v>
      </c>
      <c r="LV21" s="92">
        <v>50775</v>
      </c>
      <c r="LW21" s="92">
        <v>500</v>
      </c>
      <c r="LX21" s="92">
        <v>500</v>
      </c>
      <c r="LY21" s="92">
        <v>565157</v>
      </c>
      <c r="LZ21" s="92">
        <v>135532</v>
      </c>
      <c r="MA21" s="92">
        <v>135533</v>
      </c>
      <c r="MB21" s="92">
        <v>1126098</v>
      </c>
      <c r="MC21" s="92">
        <v>1175800</v>
      </c>
      <c r="MD21" s="92">
        <v>10488</v>
      </c>
      <c r="ME21" s="92">
        <v>175015</v>
      </c>
      <c r="MF21" s="92">
        <v>176545</v>
      </c>
      <c r="MG21" s="92">
        <v>176545</v>
      </c>
      <c r="MH21" s="93">
        <v>5131</v>
      </c>
      <c r="MI21" s="93">
        <v>5241</v>
      </c>
      <c r="MJ21" s="93">
        <v>5122</v>
      </c>
      <c r="MK21" s="93">
        <v>5063</v>
      </c>
      <c r="ML21" s="93">
        <v>5170</v>
      </c>
      <c r="MM21" s="93">
        <v>370</v>
      </c>
      <c r="MN21" s="93">
        <v>358</v>
      </c>
      <c r="MO21" s="93">
        <v>16185</v>
      </c>
      <c r="MP21" s="93">
        <v>16298</v>
      </c>
      <c r="MQ21" s="93">
        <v>16162</v>
      </c>
      <c r="MR21" s="93">
        <v>16115</v>
      </c>
      <c r="MS21" s="93">
        <v>16355</v>
      </c>
      <c r="MT21" s="93">
        <v>6000</v>
      </c>
      <c r="MU21" s="93">
        <v>17940</v>
      </c>
      <c r="MV21" s="93">
        <v>16185</v>
      </c>
      <c r="MW21" s="93">
        <v>16298</v>
      </c>
      <c r="MX21" s="93">
        <v>16162</v>
      </c>
      <c r="MY21" s="93">
        <v>16115</v>
      </c>
      <c r="MZ21" s="93">
        <v>16355</v>
      </c>
      <c r="NA21" s="93">
        <v>6000</v>
      </c>
      <c r="NB21" s="93">
        <v>30000</v>
      </c>
      <c r="NC21" s="92">
        <v>786</v>
      </c>
      <c r="ND21" s="92">
        <v>16943</v>
      </c>
      <c r="NE21" s="92">
        <v>796</v>
      </c>
      <c r="NF21" s="92">
        <v>35950</v>
      </c>
      <c r="NG21" s="92">
        <v>14912</v>
      </c>
      <c r="NH21" s="92">
        <v>20021</v>
      </c>
      <c r="NI21" s="92">
        <v>15120</v>
      </c>
      <c r="NJ21" s="92">
        <v>36895</v>
      </c>
      <c r="NK21" s="92">
        <v>30821</v>
      </c>
      <c r="NL21" s="94">
        <v>13680</v>
      </c>
      <c r="NM21" s="94">
        <v>4970</v>
      </c>
      <c r="NN21" s="94">
        <v>3913</v>
      </c>
      <c r="NO21" s="94">
        <v>13752</v>
      </c>
      <c r="NP21" s="94">
        <v>5000</v>
      </c>
      <c r="NQ21" s="94">
        <v>5000</v>
      </c>
      <c r="NR21" s="94">
        <v>13752</v>
      </c>
      <c r="NS21" s="94">
        <v>12237</v>
      </c>
      <c r="NT21" s="94">
        <v>13752</v>
      </c>
      <c r="NU21" s="94">
        <v>13604</v>
      </c>
      <c r="NV21" s="94">
        <v>13752</v>
      </c>
      <c r="NW21" s="94">
        <v>13752</v>
      </c>
      <c r="NX21" s="94">
        <v>13680</v>
      </c>
      <c r="NY21" s="94">
        <v>13752</v>
      </c>
      <c r="NZ21" s="94">
        <v>13752</v>
      </c>
      <c r="OA21" s="94">
        <v>13752</v>
      </c>
      <c r="OB21" s="94">
        <v>13604</v>
      </c>
      <c r="OC21" s="94">
        <v>13752</v>
      </c>
      <c r="OD21" s="94">
        <v>13752</v>
      </c>
      <c r="OE21" s="94">
        <v>13604</v>
      </c>
      <c r="OF21" s="94">
        <v>13752</v>
      </c>
      <c r="OG21" s="94">
        <v>13680</v>
      </c>
      <c r="OH21" s="94">
        <v>13752</v>
      </c>
      <c r="OI21" s="94">
        <v>13752</v>
      </c>
      <c r="OJ21" s="94">
        <v>13752</v>
      </c>
      <c r="OK21" s="94">
        <v>13604</v>
      </c>
      <c r="OL21" s="92">
        <v>13752</v>
      </c>
      <c r="OM21" s="92">
        <v>13680</v>
      </c>
      <c r="ON21" s="92">
        <v>13752</v>
      </c>
      <c r="OO21" s="92">
        <v>13752</v>
      </c>
      <c r="OP21" s="94">
        <v>36514</v>
      </c>
      <c r="OQ21" s="94">
        <v>36067</v>
      </c>
      <c r="OR21" s="94">
        <v>36132</v>
      </c>
      <c r="OS21" s="94">
        <v>36808</v>
      </c>
      <c r="OT21" s="94">
        <v>36816</v>
      </c>
      <c r="OU21" s="94">
        <v>36618</v>
      </c>
      <c r="OV21" s="94">
        <v>18000</v>
      </c>
      <c r="OW21" s="94">
        <v>18000</v>
      </c>
      <c r="OX21" s="94">
        <v>18000</v>
      </c>
      <c r="OY21" s="94">
        <v>18000</v>
      </c>
      <c r="OZ21" s="94">
        <v>18000</v>
      </c>
      <c r="PA21" s="94">
        <v>18000</v>
      </c>
      <c r="PB21" s="94">
        <v>18000</v>
      </c>
      <c r="PC21" s="94">
        <v>18000</v>
      </c>
      <c r="PD21" s="94">
        <v>18000</v>
      </c>
      <c r="PE21" s="94">
        <v>18000</v>
      </c>
      <c r="PF21" s="94">
        <v>18000</v>
      </c>
      <c r="PG21" s="94">
        <v>18000</v>
      </c>
      <c r="PH21" s="94">
        <v>18000</v>
      </c>
      <c r="PI21" s="94">
        <v>18000</v>
      </c>
      <c r="PJ21" s="94">
        <v>18000</v>
      </c>
      <c r="PK21" s="94">
        <v>18000</v>
      </c>
      <c r="PL21" s="94">
        <v>18000</v>
      </c>
      <c r="PM21" s="94">
        <v>18000</v>
      </c>
      <c r="PN21" s="94">
        <v>18000</v>
      </c>
      <c r="PO21" s="94">
        <v>18000</v>
      </c>
      <c r="PP21" s="94">
        <v>18000</v>
      </c>
      <c r="PQ21" s="94">
        <v>18000</v>
      </c>
      <c r="PR21" s="94">
        <v>18000</v>
      </c>
      <c r="PS21" s="94">
        <v>18000</v>
      </c>
      <c r="PT21" s="94">
        <v>18000</v>
      </c>
      <c r="PU21" s="94">
        <v>18000</v>
      </c>
      <c r="PV21" s="94">
        <v>18000</v>
      </c>
      <c r="PW21" s="94">
        <v>18000</v>
      </c>
      <c r="PX21" s="94">
        <v>18000</v>
      </c>
      <c r="PY21" s="94">
        <v>18000</v>
      </c>
      <c r="PZ21" s="94">
        <v>18000</v>
      </c>
      <c r="QA21" s="94">
        <v>18000</v>
      </c>
      <c r="QB21" s="94">
        <v>18000</v>
      </c>
      <c r="QC21" s="94">
        <v>18000</v>
      </c>
      <c r="QD21" s="94">
        <v>18000</v>
      </c>
    </row>
    <row r="22" spans="1:446" ht="13.5" customHeight="1">
      <c r="A22" s="12" t="s">
        <v>19</v>
      </c>
      <c r="B22" s="12" t="s">
        <v>337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69"/>
      <c r="DA22" s="23"/>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52"/>
      <c r="II22" s="52"/>
      <c r="IJ22" s="92"/>
      <c r="IK22" s="92"/>
      <c r="IL22" s="92"/>
      <c r="IM22" s="92"/>
      <c r="IN22" s="92"/>
      <c r="IO22" s="92"/>
      <c r="IP22" s="92"/>
      <c r="IQ22" s="92"/>
      <c r="IR22" s="92"/>
      <c r="IS22" s="92"/>
      <c r="IT22" s="92"/>
      <c r="IU22" s="9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100"/>
      <c r="MI22" s="100"/>
      <c r="MJ22" s="100"/>
      <c r="MK22" s="100"/>
      <c r="ML22" s="100"/>
      <c r="MM22" s="100"/>
      <c r="MN22" s="100"/>
      <c r="MO22" s="100"/>
      <c r="MP22" s="100"/>
      <c r="MQ22" s="100"/>
      <c r="MR22" s="100"/>
      <c r="MS22" s="100"/>
      <c r="MT22" s="100"/>
      <c r="MU22" s="100"/>
      <c r="MV22" s="100"/>
      <c r="MW22" s="100"/>
      <c r="MX22" s="100"/>
      <c r="MY22" s="100"/>
      <c r="MZ22" s="100"/>
      <c r="NA22" s="100"/>
      <c r="NB22" s="100"/>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row>
    <row r="23" spans="1:446" ht="13.5" customHeight="1">
      <c r="A23" s="2" t="s">
        <v>20</v>
      </c>
      <c r="B23" s="2" t="s">
        <v>338</v>
      </c>
      <c r="C23" s="2">
        <f>1.33969804*365</f>
        <v>488.98978460000001</v>
      </c>
      <c r="D23" s="2">
        <f>1.326441695*365</f>
        <v>484.151218675</v>
      </c>
      <c r="E23" s="2">
        <f>1.319446353*365</f>
        <v>481.59791884499998</v>
      </c>
      <c r="F23" s="2">
        <f>1.314982151*365</f>
        <v>479.96848511499996</v>
      </c>
      <c r="G23" s="2">
        <f>1.318294235*365</f>
        <v>481.17739577499998</v>
      </c>
      <c r="H23" s="2">
        <f>1.320982569*365</f>
        <v>482.15863768500003</v>
      </c>
      <c r="I23" s="2">
        <v>262</v>
      </c>
      <c r="J23" s="2">
        <v>262</v>
      </c>
      <c r="K23" s="2">
        <v>262</v>
      </c>
      <c r="L23" s="2">
        <v>262</v>
      </c>
      <c r="M23" s="2">
        <v>262</v>
      </c>
      <c r="N23" s="2">
        <v>262</v>
      </c>
      <c r="O23" s="2">
        <v>262</v>
      </c>
      <c r="P23" s="2">
        <v>262</v>
      </c>
      <c r="Q23" s="2">
        <v>262</v>
      </c>
      <c r="R23" s="2">
        <v>262</v>
      </c>
      <c r="S23" s="2">
        <v>262</v>
      </c>
      <c r="T23" s="2">
        <v>262</v>
      </c>
      <c r="U23" s="2">
        <v>262</v>
      </c>
      <c r="V23" s="2">
        <v>262</v>
      </c>
      <c r="W23" s="2">
        <v>262</v>
      </c>
      <c r="X23" s="2">
        <v>262</v>
      </c>
      <c r="Y23" s="2">
        <v>262</v>
      </c>
      <c r="Z23" s="2">
        <v>262</v>
      </c>
      <c r="AA23" s="2">
        <v>262</v>
      </c>
      <c r="AB23" s="2">
        <v>262</v>
      </c>
      <c r="AC23" s="2">
        <v>262</v>
      </c>
      <c r="AD23" s="2">
        <v>262</v>
      </c>
      <c r="AE23" s="2">
        <v>262</v>
      </c>
      <c r="AF23" s="2">
        <v>262</v>
      </c>
      <c r="AG23" s="2">
        <v>262</v>
      </c>
      <c r="AH23" s="2">
        <v>262</v>
      </c>
      <c r="AI23" s="2">
        <v>262</v>
      </c>
      <c r="AJ23" s="2">
        <v>262</v>
      </c>
      <c r="AK23" s="2">
        <v>262</v>
      </c>
      <c r="AL23" s="2">
        <v>262</v>
      </c>
      <c r="AM23" s="2">
        <v>262</v>
      </c>
      <c r="AN23" s="2">
        <v>262</v>
      </c>
      <c r="AO23" s="2">
        <v>262</v>
      </c>
      <c r="AP23" s="2">
        <v>262</v>
      </c>
      <c r="AQ23" s="2">
        <v>262</v>
      </c>
      <c r="AR23" s="2">
        <v>262</v>
      </c>
      <c r="AS23" s="2">
        <v>262</v>
      </c>
      <c r="AT23" s="2">
        <v>262</v>
      </c>
      <c r="AU23" s="2">
        <v>262</v>
      </c>
      <c r="AV23" s="2">
        <v>262</v>
      </c>
      <c r="AW23" s="2">
        <v>262</v>
      </c>
      <c r="AX23" s="2">
        <v>262</v>
      </c>
      <c r="AY23" s="2">
        <v>262</v>
      </c>
      <c r="AZ23" s="2">
        <v>262</v>
      </c>
      <c r="BA23" s="2">
        <v>262</v>
      </c>
      <c r="BB23" s="2">
        <v>262</v>
      </c>
      <c r="BC23" s="2">
        <v>262</v>
      </c>
      <c r="BD23" s="2">
        <v>262</v>
      </c>
      <c r="BE23" s="24">
        <v>39</v>
      </c>
      <c r="BF23" s="24">
        <v>334</v>
      </c>
      <c r="BG23" s="24">
        <v>366</v>
      </c>
      <c r="BH23" s="24">
        <v>153</v>
      </c>
      <c r="BI23" s="24">
        <v>101</v>
      </c>
      <c r="BJ23" s="24">
        <v>101</v>
      </c>
      <c r="BK23" s="24">
        <v>101</v>
      </c>
      <c r="BL23" s="24">
        <v>101</v>
      </c>
      <c r="BM23" s="24">
        <v>101</v>
      </c>
      <c r="BN23" s="24">
        <v>101</v>
      </c>
      <c r="BO23" s="24">
        <v>87</v>
      </c>
      <c r="BP23" s="24">
        <v>87</v>
      </c>
      <c r="BQ23" s="24">
        <v>87</v>
      </c>
      <c r="BR23" s="24">
        <v>87</v>
      </c>
      <c r="BS23" s="24">
        <v>87</v>
      </c>
      <c r="BT23" s="24">
        <v>87</v>
      </c>
      <c r="BU23" s="24">
        <v>80</v>
      </c>
      <c r="BV23" s="24">
        <v>80</v>
      </c>
      <c r="BW23" s="24">
        <v>80</v>
      </c>
      <c r="BX23" s="24">
        <v>80</v>
      </c>
      <c r="BY23" s="24">
        <v>80</v>
      </c>
      <c r="BZ23" s="24">
        <v>80</v>
      </c>
      <c r="CA23" s="24">
        <v>275</v>
      </c>
      <c r="CB23" s="24">
        <v>275</v>
      </c>
      <c r="CC23" s="24">
        <v>275</v>
      </c>
      <c r="CD23" s="24">
        <v>275</v>
      </c>
      <c r="CE23" s="24">
        <v>275</v>
      </c>
      <c r="CF23" s="24">
        <v>275</v>
      </c>
      <c r="CG23" s="24">
        <v>275</v>
      </c>
      <c r="CH23" s="24">
        <v>275</v>
      </c>
      <c r="CI23" s="24">
        <v>275</v>
      </c>
      <c r="CJ23" s="24">
        <v>275</v>
      </c>
      <c r="CK23" s="24">
        <v>275</v>
      </c>
      <c r="CL23" s="24">
        <v>275</v>
      </c>
      <c r="CM23" s="24">
        <v>275</v>
      </c>
      <c r="CN23" s="24">
        <v>275</v>
      </c>
      <c r="CO23" s="24">
        <v>275</v>
      </c>
      <c r="CP23" s="24">
        <v>275</v>
      </c>
      <c r="CQ23" s="24">
        <v>275</v>
      </c>
      <c r="CR23" s="24">
        <v>275</v>
      </c>
      <c r="CS23" s="9">
        <v>6</v>
      </c>
      <c r="CT23" s="24">
        <v>228</v>
      </c>
      <c r="CU23" s="24">
        <f>245</f>
        <v>245</v>
      </c>
      <c r="CV23" s="83">
        <v>70.999976851846441</v>
      </c>
      <c r="CW23" s="83">
        <v>70.999976851846441</v>
      </c>
      <c r="CX23" s="24">
        <v>126</v>
      </c>
      <c r="CY23" s="24">
        <v>365</v>
      </c>
      <c r="CZ23" s="70">
        <v>365</v>
      </c>
      <c r="DA23" s="9">
        <v>153</v>
      </c>
      <c r="DB23" s="9">
        <v>153</v>
      </c>
      <c r="DC23" s="9">
        <v>153</v>
      </c>
      <c r="DD23" s="9">
        <v>153</v>
      </c>
      <c r="DE23" s="9">
        <v>153</v>
      </c>
      <c r="DF23" s="9">
        <v>153</v>
      </c>
      <c r="DG23" s="9">
        <v>153</v>
      </c>
      <c r="DH23" s="9">
        <v>153</v>
      </c>
      <c r="DI23" s="9">
        <v>153</v>
      </c>
      <c r="DJ23" s="9">
        <v>153</v>
      </c>
      <c r="DK23" s="9">
        <v>153</v>
      </c>
      <c r="DL23" s="9">
        <v>153</v>
      </c>
      <c r="DM23" s="9">
        <v>153</v>
      </c>
      <c r="DN23" s="9">
        <v>153</v>
      </c>
      <c r="DO23" s="9">
        <v>153</v>
      </c>
      <c r="DP23" s="9">
        <v>153</v>
      </c>
      <c r="DQ23" s="9">
        <v>153</v>
      </c>
      <c r="DR23" s="9">
        <v>153</v>
      </c>
      <c r="DS23" s="9">
        <v>153</v>
      </c>
      <c r="DT23" s="9">
        <v>153</v>
      </c>
      <c r="DU23" s="9">
        <v>153</v>
      </c>
      <c r="DV23" s="9">
        <v>153</v>
      </c>
      <c r="DW23" s="9">
        <v>182</v>
      </c>
      <c r="DX23" s="9">
        <v>182</v>
      </c>
      <c r="DY23" s="9">
        <v>182</v>
      </c>
      <c r="DZ23" s="9">
        <v>182</v>
      </c>
      <c r="EA23" s="9">
        <v>182</v>
      </c>
      <c r="EB23" s="9">
        <v>182</v>
      </c>
      <c r="EC23" s="9">
        <v>182</v>
      </c>
      <c r="ED23" s="9">
        <v>182</v>
      </c>
      <c r="EE23" s="9">
        <v>182</v>
      </c>
      <c r="EF23" s="9">
        <v>182</v>
      </c>
      <c r="EG23" s="9">
        <v>182</v>
      </c>
      <c r="EH23" s="9">
        <v>182</v>
      </c>
      <c r="EI23" s="9">
        <v>182</v>
      </c>
      <c r="EJ23" s="9">
        <v>182</v>
      </c>
      <c r="EK23" s="9">
        <v>182</v>
      </c>
      <c r="EL23" s="9">
        <v>182</v>
      </c>
      <c r="EM23" s="9">
        <v>182</v>
      </c>
      <c r="EN23" s="9">
        <v>182</v>
      </c>
      <c r="EO23" s="9">
        <v>182</v>
      </c>
      <c r="EP23" s="9">
        <v>182</v>
      </c>
      <c r="EQ23" s="9">
        <v>182</v>
      </c>
      <c r="ER23" s="9">
        <v>182</v>
      </c>
      <c r="ES23" s="9">
        <v>25</v>
      </c>
      <c r="ET23" s="9">
        <v>25</v>
      </c>
      <c r="EU23" s="9">
        <v>25</v>
      </c>
      <c r="EV23" s="9">
        <v>25</v>
      </c>
      <c r="EW23" s="9">
        <v>25</v>
      </c>
      <c r="EX23" s="9">
        <v>25</v>
      </c>
      <c r="EY23" s="9">
        <v>25</v>
      </c>
      <c r="EZ23" s="9">
        <v>25</v>
      </c>
      <c r="FA23" s="9">
        <v>25</v>
      </c>
      <c r="FB23" s="9">
        <v>25</v>
      </c>
      <c r="FC23" s="9">
        <v>25</v>
      </c>
      <c r="FD23" s="9">
        <v>25</v>
      </c>
      <c r="FE23" s="9">
        <v>25</v>
      </c>
      <c r="FF23" s="9">
        <v>25</v>
      </c>
      <c r="FG23" s="9">
        <v>25</v>
      </c>
      <c r="FH23" s="9">
        <v>25</v>
      </c>
      <c r="FI23" s="9">
        <v>25</v>
      </c>
      <c r="FJ23" s="9">
        <v>25</v>
      </c>
      <c r="FK23" s="9">
        <v>25</v>
      </c>
      <c r="FL23" s="9">
        <v>25</v>
      </c>
      <c r="FM23" s="9">
        <v>25</v>
      </c>
      <c r="FN23" s="9">
        <v>25</v>
      </c>
      <c r="FO23" s="9">
        <v>45</v>
      </c>
      <c r="FP23" s="9">
        <v>45</v>
      </c>
      <c r="FQ23" s="9">
        <v>329</v>
      </c>
      <c r="FR23" s="9">
        <v>275</v>
      </c>
      <c r="FS23" s="9">
        <v>179</v>
      </c>
      <c r="FT23" s="9">
        <v>179</v>
      </c>
      <c r="FU23" s="9">
        <v>456</v>
      </c>
      <c r="FV23" s="9">
        <v>456</v>
      </c>
      <c r="FW23" s="9">
        <v>244</v>
      </c>
      <c r="FX23" s="9">
        <v>244</v>
      </c>
      <c r="FY23" s="9">
        <v>244</v>
      </c>
      <c r="FZ23" s="9">
        <v>244</v>
      </c>
      <c r="GA23" s="9">
        <v>244</v>
      </c>
      <c r="GB23" s="9">
        <v>244</v>
      </c>
      <c r="GC23" s="9">
        <v>244</v>
      </c>
      <c r="GD23" s="9">
        <v>244</v>
      </c>
      <c r="GE23" s="9">
        <v>244</v>
      </c>
      <c r="GF23" s="9">
        <v>153</v>
      </c>
      <c r="GG23" s="9">
        <v>153</v>
      </c>
      <c r="GH23" s="9">
        <v>153</v>
      </c>
      <c r="GI23" s="9">
        <v>153</v>
      </c>
      <c r="GJ23" s="9">
        <v>153</v>
      </c>
      <c r="GK23" s="9">
        <v>153</v>
      </c>
      <c r="GL23" s="9">
        <v>153</v>
      </c>
      <c r="GM23" s="9">
        <v>153</v>
      </c>
      <c r="GN23" s="9">
        <v>153</v>
      </c>
      <c r="GO23" s="9">
        <v>153</v>
      </c>
      <c r="GP23" s="9">
        <v>153</v>
      </c>
      <c r="GQ23" s="25">
        <v>114</v>
      </c>
      <c r="GR23" s="9">
        <v>151</v>
      </c>
      <c r="GS23" s="25">
        <v>151</v>
      </c>
      <c r="GT23" s="25">
        <v>183</v>
      </c>
      <c r="GU23" s="25">
        <v>184</v>
      </c>
      <c r="GV23" s="25">
        <v>184</v>
      </c>
      <c r="GW23" s="9">
        <v>341</v>
      </c>
      <c r="GX23" s="9">
        <v>341</v>
      </c>
      <c r="GY23" s="9">
        <v>341</v>
      </c>
      <c r="GZ23" s="9">
        <v>341</v>
      </c>
      <c r="HA23" s="9">
        <v>341</v>
      </c>
      <c r="HB23" s="9">
        <v>341</v>
      </c>
      <c r="HC23" s="9">
        <v>341</v>
      </c>
      <c r="HD23" s="9">
        <v>341</v>
      </c>
      <c r="HE23" s="9">
        <v>341</v>
      </c>
      <c r="HF23" s="9">
        <v>341</v>
      </c>
      <c r="HG23" s="9">
        <v>341</v>
      </c>
      <c r="HH23" s="9">
        <v>341</v>
      </c>
      <c r="HI23" s="9">
        <v>341</v>
      </c>
      <c r="HJ23" s="9">
        <v>341</v>
      </c>
      <c r="HK23" s="9">
        <v>341</v>
      </c>
      <c r="HL23" s="9">
        <v>341</v>
      </c>
      <c r="HM23" s="9">
        <v>341</v>
      </c>
      <c r="HN23" s="9">
        <v>59</v>
      </c>
      <c r="HO23" s="9">
        <v>59</v>
      </c>
      <c r="HP23" s="9">
        <v>275</v>
      </c>
      <c r="HQ23" s="9">
        <v>275</v>
      </c>
      <c r="HR23" s="9">
        <v>275</v>
      </c>
      <c r="HS23" s="9">
        <v>275</v>
      </c>
      <c r="HT23" s="9">
        <v>275</v>
      </c>
      <c r="HU23" s="9">
        <v>275</v>
      </c>
      <c r="HV23" s="9">
        <v>275</v>
      </c>
      <c r="HW23" s="9">
        <v>275</v>
      </c>
      <c r="HX23" s="9">
        <v>275</v>
      </c>
      <c r="HY23" s="9">
        <v>275</v>
      </c>
      <c r="HZ23" s="9">
        <v>275</v>
      </c>
      <c r="IA23" s="9">
        <v>275</v>
      </c>
      <c r="IB23" s="9">
        <v>275</v>
      </c>
      <c r="IC23" s="9">
        <v>275</v>
      </c>
      <c r="ID23" s="9">
        <v>275</v>
      </c>
      <c r="IE23" s="9">
        <v>275</v>
      </c>
      <c r="IF23" s="9">
        <v>275</v>
      </c>
      <c r="IG23" s="9">
        <v>275</v>
      </c>
      <c r="IH23" s="92">
        <v>70.08</v>
      </c>
      <c r="II23" s="92">
        <v>70.08</v>
      </c>
      <c r="IJ23" s="92">
        <v>296</v>
      </c>
      <c r="IK23" s="92">
        <v>296</v>
      </c>
      <c r="IL23" s="92">
        <v>296</v>
      </c>
      <c r="IM23" s="92">
        <v>256.15467890000002</v>
      </c>
      <c r="IN23" s="92">
        <v>256.15467890000002</v>
      </c>
      <c r="IO23" s="92">
        <v>256.15467890000002</v>
      </c>
      <c r="IP23" s="92">
        <v>294.534908148</v>
      </c>
      <c r="IQ23" s="92">
        <v>294.534908148</v>
      </c>
      <c r="IR23" s="92">
        <v>294.534908148</v>
      </c>
      <c r="IS23" s="92">
        <f t="shared" ref="IS23:IU23" si="9">0.6936328538*365</f>
        <v>253.17599163699998</v>
      </c>
      <c r="IT23" s="92">
        <f t="shared" si="9"/>
        <v>253.17599163699998</v>
      </c>
      <c r="IU23" s="92">
        <f t="shared" si="9"/>
        <v>253.17599163699998</v>
      </c>
      <c r="IV23" s="92">
        <v>365</v>
      </c>
      <c r="IW23" s="92">
        <v>365</v>
      </c>
      <c r="IX23" s="92">
        <v>78.98</v>
      </c>
      <c r="IY23" s="92">
        <v>152</v>
      </c>
      <c r="IZ23" s="92">
        <v>8.8800000000000008</v>
      </c>
      <c r="JA23" s="92">
        <v>30.76</v>
      </c>
      <c r="JB23" s="92">
        <v>152</v>
      </c>
      <c r="JC23" s="92">
        <v>125</v>
      </c>
      <c r="JD23" s="92">
        <v>153</v>
      </c>
      <c r="JE23" s="92">
        <v>153</v>
      </c>
      <c r="JF23" s="92">
        <v>85.77</v>
      </c>
      <c r="JG23" s="92">
        <v>153</v>
      </c>
      <c r="JH23" s="92">
        <v>153</v>
      </c>
      <c r="JI23" s="92">
        <v>40</v>
      </c>
      <c r="JJ23" s="92">
        <v>30</v>
      </c>
      <c r="JK23" s="92">
        <v>17</v>
      </c>
      <c r="JL23" s="92">
        <v>30.000000069999999</v>
      </c>
      <c r="JM23" s="92">
        <v>17</v>
      </c>
      <c r="JN23" s="92">
        <v>30</v>
      </c>
      <c r="JO23" s="92">
        <v>17</v>
      </c>
      <c r="JP23" s="92">
        <v>30</v>
      </c>
      <c r="JQ23" s="92">
        <v>17</v>
      </c>
      <c r="JR23" s="92">
        <v>30</v>
      </c>
      <c r="JS23" s="92">
        <v>17</v>
      </c>
      <c r="JT23" s="92">
        <v>135</v>
      </c>
      <c r="JU23" s="92">
        <v>93</v>
      </c>
      <c r="JV23" s="92">
        <v>82</v>
      </c>
      <c r="JW23" s="92">
        <v>135.05000000000001</v>
      </c>
      <c r="JX23" s="92">
        <v>96</v>
      </c>
      <c r="JY23" s="92">
        <v>83</v>
      </c>
      <c r="JZ23" s="92">
        <f>0.750684932*365</f>
        <v>274.00000017999997</v>
      </c>
      <c r="KA23" s="92">
        <f t="shared" ref="KA23:KC23" si="10">0.7506849*365</f>
        <v>273.99998849999997</v>
      </c>
      <c r="KB23" s="92">
        <f t="shared" si="10"/>
        <v>273.99998849999997</v>
      </c>
      <c r="KC23" s="92">
        <f t="shared" si="10"/>
        <v>273.99998849999997</v>
      </c>
      <c r="KD23" s="92">
        <f>0.6849315*365</f>
        <v>249.99999750000001</v>
      </c>
      <c r="KE23" s="92">
        <f t="shared" ref="KE23:KG23" si="11">0.750684932*365</f>
        <v>274.00000017999997</v>
      </c>
      <c r="KF23" s="92">
        <f t="shared" si="11"/>
        <v>274.00000017999997</v>
      </c>
      <c r="KG23" s="92">
        <f t="shared" si="11"/>
        <v>274.00000017999997</v>
      </c>
      <c r="KH23" s="92">
        <f>0.736986301*365</f>
        <v>268.99999986500001</v>
      </c>
      <c r="KI23" s="92">
        <f t="shared" ref="KI23:KK23" si="12">0.750684932*365</f>
        <v>274.00000017999997</v>
      </c>
      <c r="KJ23" s="92">
        <f t="shared" si="12"/>
        <v>274.00000017999997</v>
      </c>
      <c r="KK23" s="92">
        <f t="shared" si="12"/>
        <v>274.00000017999997</v>
      </c>
      <c r="KL23" s="92">
        <f>0.726027397*365</f>
        <v>264.99999990499998</v>
      </c>
      <c r="KM23" s="92">
        <f t="shared" ref="KM23:KO23" si="13">0.750684932*365</f>
        <v>274.00000017999997</v>
      </c>
      <c r="KN23" s="92">
        <f t="shared" si="13"/>
        <v>274.00000017999997</v>
      </c>
      <c r="KO23" s="92">
        <f t="shared" si="13"/>
        <v>274.00000017999997</v>
      </c>
      <c r="KP23" s="92">
        <f>0.671232877*365</f>
        <v>245.000000105</v>
      </c>
      <c r="KQ23" s="92">
        <f t="shared" ref="KQ23:KS23" si="14">0.750684932*365</f>
        <v>274.00000017999997</v>
      </c>
      <c r="KR23" s="92">
        <f t="shared" si="14"/>
        <v>274.00000017999997</v>
      </c>
      <c r="KS23" s="92">
        <f t="shared" si="14"/>
        <v>274.00000017999997</v>
      </c>
      <c r="KT23" s="92">
        <f>0.6794520548*365</f>
        <v>248.00000000200001</v>
      </c>
      <c r="KU23" s="92">
        <f t="shared" ref="KU23:LU23" si="15">0.5863013699*365</f>
        <v>214.0000000135</v>
      </c>
      <c r="KV23" s="92">
        <f t="shared" si="15"/>
        <v>214.0000000135</v>
      </c>
      <c r="KW23" s="92">
        <f t="shared" si="15"/>
        <v>214.0000000135</v>
      </c>
      <c r="KX23" s="92">
        <f t="shared" si="15"/>
        <v>214.0000000135</v>
      </c>
      <c r="KY23" s="92">
        <f t="shared" si="15"/>
        <v>214.0000000135</v>
      </c>
      <c r="KZ23" s="92">
        <f t="shared" si="15"/>
        <v>214.0000000135</v>
      </c>
      <c r="LA23" s="92">
        <f t="shared" si="15"/>
        <v>214.0000000135</v>
      </c>
      <c r="LB23" s="92">
        <f t="shared" si="15"/>
        <v>214.0000000135</v>
      </c>
      <c r="LC23" s="92">
        <f t="shared" si="15"/>
        <v>214.0000000135</v>
      </c>
      <c r="LD23" s="92">
        <f t="shared" si="15"/>
        <v>214.0000000135</v>
      </c>
      <c r="LE23" s="92">
        <f t="shared" si="15"/>
        <v>214.0000000135</v>
      </c>
      <c r="LF23" s="92">
        <f t="shared" si="15"/>
        <v>214.0000000135</v>
      </c>
      <c r="LG23" s="92">
        <f t="shared" si="15"/>
        <v>214.0000000135</v>
      </c>
      <c r="LH23" s="92">
        <f t="shared" si="15"/>
        <v>214.0000000135</v>
      </c>
      <c r="LI23" s="92">
        <f t="shared" si="15"/>
        <v>214.0000000135</v>
      </c>
      <c r="LJ23" s="92">
        <f t="shared" si="15"/>
        <v>214.0000000135</v>
      </c>
      <c r="LK23" s="92">
        <f t="shared" si="15"/>
        <v>214.0000000135</v>
      </c>
      <c r="LL23" s="92">
        <f t="shared" si="15"/>
        <v>214.0000000135</v>
      </c>
      <c r="LM23" s="92">
        <f t="shared" si="15"/>
        <v>214.0000000135</v>
      </c>
      <c r="LN23" s="92">
        <f t="shared" si="15"/>
        <v>214.0000000135</v>
      </c>
      <c r="LO23" s="92">
        <f t="shared" si="15"/>
        <v>214.0000000135</v>
      </c>
      <c r="LP23" s="92">
        <f t="shared" si="15"/>
        <v>214.0000000135</v>
      </c>
      <c r="LQ23" s="92">
        <f t="shared" si="15"/>
        <v>214.0000000135</v>
      </c>
      <c r="LR23" s="92">
        <f t="shared" si="15"/>
        <v>214.0000000135</v>
      </c>
      <c r="LS23" s="92">
        <f t="shared" si="15"/>
        <v>214.0000000135</v>
      </c>
      <c r="LT23" s="92">
        <f t="shared" si="15"/>
        <v>214.0000000135</v>
      </c>
      <c r="LU23" s="92">
        <f t="shared" si="15"/>
        <v>214.0000000135</v>
      </c>
      <c r="LV23" s="92">
        <f>0.0301369863*365</f>
        <v>10.9999999995</v>
      </c>
      <c r="LW23" s="92">
        <v>17</v>
      </c>
      <c r="LX23" s="92">
        <v>17</v>
      </c>
      <c r="LY23" s="92">
        <f>0.4157509593*365</f>
        <v>151.74910014450001</v>
      </c>
      <c r="LZ23" s="92">
        <f>0.2543116665*365</f>
        <v>92.823758272499987</v>
      </c>
      <c r="MA23" s="92">
        <f>0.2543108056*365</f>
        <v>92.823444044000013</v>
      </c>
      <c r="MB23" s="92">
        <f>0.4059997879*365</f>
        <v>148.18992258350002</v>
      </c>
      <c r="MC23" s="92">
        <f>0.7411993001*365</f>
        <v>270.53774453649999</v>
      </c>
      <c r="MD23" s="92">
        <v>2</v>
      </c>
      <c r="ME23" s="92">
        <v>166.70645390000001</v>
      </c>
      <c r="MF23" s="92">
        <f>284/365</f>
        <v>0.77808219178082194</v>
      </c>
      <c r="MG23" s="92">
        <f>(118+74)/365</f>
        <v>0.52602739726027392</v>
      </c>
      <c r="MH23" s="93">
        <f>0.1085045773*365</f>
        <v>39.6041707145</v>
      </c>
      <c r="MI23" s="93">
        <f>0.1053333438*365</f>
        <v>38.446670487000006</v>
      </c>
      <c r="MJ23" s="93">
        <f>0.1069691313*365</f>
        <v>39.043732924499999</v>
      </c>
      <c r="MK23" s="93">
        <f>0.1068238821*365</f>
        <v>38.990716966500003</v>
      </c>
      <c r="ML23" s="93">
        <f>0.1063162078*365</f>
        <v>38.805415846999999</v>
      </c>
      <c r="MM23" s="93">
        <f>0.01435764532*365</f>
        <v>5.2405405417999997</v>
      </c>
      <c r="MN23" s="93">
        <f>0.01535930206*365</f>
        <v>5.6061452519000001</v>
      </c>
      <c r="MO23" s="93">
        <f>0.5598 *365</f>
        <v>204.327</v>
      </c>
      <c r="MP23" s="93">
        <f>0.5623880231*365</f>
        <v>205.27162843150001</v>
      </c>
      <c r="MQ23" s="93">
        <f>0.5597579643*365</f>
        <v>204.31165696950001</v>
      </c>
      <c r="MR23" s="93">
        <f>0.5607188062 *365</f>
        <v>204.662364263</v>
      </c>
      <c r="MS23" s="93">
        <f>0.5603313469 *365</f>
        <v>204.52094161849999</v>
      </c>
      <c r="MT23" s="93">
        <f>0.6488990868*365</f>
        <v>236.848166682</v>
      </c>
      <c r="MU23" s="93">
        <f>0.243280799*365</f>
        <v>88.797491635</v>
      </c>
      <c r="MV23" s="93">
        <v>122</v>
      </c>
      <c r="MW23" s="93">
        <v>122</v>
      </c>
      <c r="MX23" s="93">
        <v>122</v>
      </c>
      <c r="MY23" s="93">
        <v>122</v>
      </c>
      <c r="MZ23" s="93">
        <v>122</v>
      </c>
      <c r="NA23" s="93">
        <v>122</v>
      </c>
      <c r="NB23" s="93">
        <v>110.5532683</v>
      </c>
      <c r="NC23" s="92">
        <v>171</v>
      </c>
      <c r="ND23" s="92">
        <f>0.2913779401*365</f>
        <v>106.3529481365</v>
      </c>
      <c r="NE23" s="92">
        <v>153</v>
      </c>
      <c r="NF23" s="92">
        <f>0.2913779401*365</f>
        <v>106.3529481365</v>
      </c>
      <c r="NG23" s="92">
        <v>55.66</v>
      </c>
      <c r="NH23" s="92">
        <v>365</v>
      </c>
      <c r="NI23" s="92">
        <v>14</v>
      </c>
      <c r="NJ23" s="92">
        <v>365</v>
      </c>
      <c r="NK23" s="92">
        <v>187</v>
      </c>
      <c r="NL23" s="94">
        <f>0.3793807578*365</f>
        <v>138.47397659700002</v>
      </c>
      <c r="NM23" s="94">
        <f>0.1047330559*365</f>
        <v>38.227565403500002</v>
      </c>
      <c r="NN23" s="94">
        <f>0.1226316213*365</f>
        <v>44.760541774499998</v>
      </c>
      <c r="NO23" s="94">
        <f>0.05264768462*365</f>
        <v>19.216404886300001</v>
      </c>
      <c r="NP23" s="94">
        <f>0.08592657534*365</f>
        <v>31.363199999100001</v>
      </c>
      <c r="NQ23" s="94">
        <f>0.0202739726*365</f>
        <v>7.3999999989999994</v>
      </c>
      <c r="NR23" s="94">
        <f>0.35068493151*365</f>
        <v>128.00000000115</v>
      </c>
      <c r="NS23" s="94">
        <f>0.0676703597108*365</f>
        <v>24.699681294442001</v>
      </c>
      <c r="NT23" s="94">
        <f>0.0716159841258*365</f>
        <v>26.139834205917001</v>
      </c>
      <c r="NU23" s="94">
        <v>97</v>
      </c>
      <c r="NV23" s="94">
        <v>122</v>
      </c>
      <c r="NW23" s="94">
        <v>61</v>
      </c>
      <c r="NX23" s="94">
        <v>153</v>
      </c>
      <c r="NY23" s="94">
        <v>115.794139</v>
      </c>
      <c r="NZ23" s="94">
        <v>105.71066</v>
      </c>
      <c r="OA23" s="94">
        <v>212</v>
      </c>
      <c r="OB23" s="94">
        <v>189.0523</v>
      </c>
      <c r="OC23" s="94">
        <v>192.90750439999999</v>
      </c>
      <c r="OD23" s="94">
        <v>214</v>
      </c>
      <c r="OE23" s="94">
        <v>213.655</v>
      </c>
      <c r="OF23" s="94">
        <v>213.655</v>
      </c>
      <c r="OG23" s="94">
        <v>212</v>
      </c>
      <c r="OH23" s="94">
        <v>212</v>
      </c>
      <c r="OI23" s="94">
        <v>212</v>
      </c>
      <c r="OJ23" s="94">
        <v>214</v>
      </c>
      <c r="OK23" s="94">
        <v>214</v>
      </c>
      <c r="OL23" s="92">
        <v>214</v>
      </c>
      <c r="OM23" s="92">
        <v>214</v>
      </c>
      <c r="ON23" s="92">
        <v>214</v>
      </c>
      <c r="OO23" s="92">
        <v>214</v>
      </c>
      <c r="OP23" s="94">
        <f>1.33969804*365</f>
        <v>488.98978460000001</v>
      </c>
      <c r="OQ23" s="94">
        <f>1.326441695*365</f>
        <v>484.151218675</v>
      </c>
      <c r="OR23" s="94">
        <f>1.319446353*365</f>
        <v>481.59791884499998</v>
      </c>
      <c r="OS23" s="94">
        <f>1.314982151*365</f>
        <v>479.96848511499996</v>
      </c>
      <c r="OT23" s="94">
        <f>1.318294235*365</f>
        <v>481.17739577499998</v>
      </c>
      <c r="OU23" s="94">
        <f>1.320982569*365</f>
        <v>482.15863768500003</v>
      </c>
      <c r="OV23" s="94">
        <v>262</v>
      </c>
      <c r="OW23" s="94">
        <v>262</v>
      </c>
      <c r="OX23" s="94">
        <v>262</v>
      </c>
      <c r="OY23" s="94">
        <v>262</v>
      </c>
      <c r="OZ23" s="94">
        <v>262</v>
      </c>
      <c r="PA23" s="94">
        <v>262</v>
      </c>
      <c r="PB23" s="94">
        <v>262</v>
      </c>
      <c r="PC23" s="94">
        <v>262</v>
      </c>
      <c r="PD23" s="94">
        <v>262</v>
      </c>
      <c r="PE23" s="94">
        <v>262</v>
      </c>
      <c r="PF23" s="94">
        <v>262</v>
      </c>
      <c r="PG23" s="94">
        <v>262</v>
      </c>
      <c r="PH23" s="94">
        <v>262</v>
      </c>
      <c r="PI23" s="94">
        <v>262</v>
      </c>
      <c r="PJ23" s="94">
        <v>262</v>
      </c>
      <c r="PK23" s="94">
        <v>262</v>
      </c>
      <c r="PL23" s="94">
        <v>262</v>
      </c>
      <c r="PM23" s="94">
        <v>262</v>
      </c>
      <c r="PN23" s="94">
        <v>262</v>
      </c>
      <c r="PO23" s="94">
        <v>262</v>
      </c>
      <c r="PP23" s="94">
        <v>262</v>
      </c>
      <c r="PQ23" s="94">
        <v>262</v>
      </c>
      <c r="PR23" s="94">
        <v>262</v>
      </c>
      <c r="PS23" s="94">
        <v>262</v>
      </c>
      <c r="PT23" s="94">
        <v>262</v>
      </c>
      <c r="PU23" s="94">
        <v>262</v>
      </c>
      <c r="PV23" s="94">
        <v>262</v>
      </c>
      <c r="PW23" s="94">
        <v>262</v>
      </c>
      <c r="PX23" s="94">
        <v>262</v>
      </c>
      <c r="PY23" s="94">
        <v>262</v>
      </c>
      <c r="PZ23" s="94">
        <v>262</v>
      </c>
      <c r="QA23" s="94">
        <v>262</v>
      </c>
      <c r="QB23" s="94">
        <v>262</v>
      </c>
      <c r="QC23" s="94">
        <v>262</v>
      </c>
      <c r="QD23" s="94">
        <v>262</v>
      </c>
    </row>
    <row r="24" spans="1:446" ht="13.5" customHeight="1">
      <c r="A24" s="12" t="s">
        <v>21</v>
      </c>
      <c r="B24" s="12" t="s">
        <v>338</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69"/>
      <c r="DA24" s="23"/>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52"/>
      <c r="II24" s="52"/>
      <c r="IJ24" s="92"/>
      <c r="IK24" s="92"/>
      <c r="IL24" s="92"/>
      <c r="IM24" s="92"/>
      <c r="IN24" s="92"/>
      <c r="IO24" s="92"/>
      <c r="IP24" s="92"/>
      <c r="IQ24" s="92"/>
      <c r="IR24" s="92"/>
      <c r="IS24" s="92"/>
      <c r="IT24" s="92"/>
      <c r="IU24" s="9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100"/>
      <c r="MI24" s="100"/>
      <c r="MJ24" s="100"/>
      <c r="MK24" s="100"/>
      <c r="ML24" s="100"/>
      <c r="MM24" s="100"/>
      <c r="MN24" s="100"/>
      <c r="MO24" s="100"/>
      <c r="MP24" s="100"/>
      <c r="MQ24" s="100"/>
      <c r="MR24" s="100"/>
      <c r="MS24" s="100"/>
      <c r="MT24" s="100"/>
      <c r="MU24" s="100"/>
      <c r="MV24" s="100"/>
      <c r="MW24" s="100"/>
      <c r="MX24" s="100"/>
      <c r="MY24" s="100"/>
      <c r="MZ24" s="100"/>
      <c r="NA24" s="100"/>
      <c r="NB24" s="100"/>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row>
    <row r="25" spans="1:446" ht="13.5" customHeight="1">
      <c r="A25" s="2" t="s">
        <v>22</v>
      </c>
      <c r="B25" s="2" t="s">
        <v>22</v>
      </c>
      <c r="C25" s="2">
        <f t="shared" ref="C25:AQ25" si="16">(C21*C23)</f>
        <v>17854972.994884402</v>
      </c>
      <c r="D25" s="2">
        <f t="shared" si="16"/>
        <v>17461882.003951225</v>
      </c>
      <c r="E25" s="2">
        <f t="shared" si="16"/>
        <v>17401096.003707539</v>
      </c>
      <c r="F25" s="2">
        <f t="shared" si="16"/>
        <v>17666680.000112917</v>
      </c>
      <c r="G25" s="2">
        <f t="shared" si="16"/>
        <v>17715027.002852399</v>
      </c>
      <c r="H25" s="2">
        <f t="shared" si="16"/>
        <v>17655684.99474933</v>
      </c>
      <c r="I25" s="2">
        <f t="shared" si="16"/>
        <v>4716000</v>
      </c>
      <c r="J25" s="2">
        <f t="shared" si="16"/>
        <v>4716000</v>
      </c>
      <c r="K25" s="2">
        <f t="shared" si="16"/>
        <v>4716000</v>
      </c>
      <c r="L25" s="2">
        <f t="shared" si="16"/>
        <v>4716000</v>
      </c>
      <c r="M25" s="2">
        <f t="shared" si="16"/>
        <v>4716000</v>
      </c>
      <c r="N25" s="2">
        <f t="shared" si="16"/>
        <v>4716000</v>
      </c>
      <c r="O25" s="2">
        <f t="shared" si="16"/>
        <v>4716000</v>
      </c>
      <c r="P25" s="2">
        <f t="shared" si="16"/>
        <v>4716000</v>
      </c>
      <c r="Q25" s="2">
        <f t="shared" si="16"/>
        <v>4716000</v>
      </c>
      <c r="R25" s="2">
        <f t="shared" si="16"/>
        <v>4716000</v>
      </c>
      <c r="S25" s="2">
        <f t="shared" si="16"/>
        <v>4716000</v>
      </c>
      <c r="T25" s="2">
        <f t="shared" si="16"/>
        <v>4716000</v>
      </c>
      <c r="U25" s="2">
        <f t="shared" si="16"/>
        <v>4716000</v>
      </c>
      <c r="V25" s="2">
        <f t="shared" si="16"/>
        <v>4716000</v>
      </c>
      <c r="W25" s="2">
        <f t="shared" si="16"/>
        <v>4716000</v>
      </c>
      <c r="X25" s="2">
        <f t="shared" si="16"/>
        <v>4716000</v>
      </c>
      <c r="Y25" s="2">
        <f t="shared" si="16"/>
        <v>4716000</v>
      </c>
      <c r="Z25" s="2">
        <f t="shared" si="16"/>
        <v>4716000</v>
      </c>
      <c r="AA25" s="2">
        <f t="shared" si="16"/>
        <v>4716000</v>
      </c>
      <c r="AB25" s="2">
        <f t="shared" si="16"/>
        <v>4716000</v>
      </c>
      <c r="AC25" s="2">
        <f t="shared" si="16"/>
        <v>4716000</v>
      </c>
      <c r="AD25" s="2">
        <f t="shared" si="16"/>
        <v>4716000</v>
      </c>
      <c r="AE25" s="2">
        <f t="shared" si="16"/>
        <v>4716000</v>
      </c>
      <c r="AF25" s="2">
        <f t="shared" si="16"/>
        <v>4716000</v>
      </c>
      <c r="AG25" s="2">
        <f t="shared" si="16"/>
        <v>4716000</v>
      </c>
      <c r="AH25" s="2">
        <f t="shared" si="16"/>
        <v>4716000</v>
      </c>
      <c r="AI25" s="2">
        <f t="shared" si="16"/>
        <v>4716000</v>
      </c>
      <c r="AJ25" s="2">
        <f t="shared" si="16"/>
        <v>4716000</v>
      </c>
      <c r="AK25" s="2">
        <f t="shared" si="16"/>
        <v>4716000</v>
      </c>
      <c r="AL25" s="2">
        <f t="shared" si="16"/>
        <v>4716000</v>
      </c>
      <c r="AM25" s="2">
        <f t="shared" si="16"/>
        <v>4716000</v>
      </c>
      <c r="AN25" s="2">
        <f t="shared" si="16"/>
        <v>4716000</v>
      </c>
      <c r="AO25" s="2">
        <f t="shared" si="16"/>
        <v>4716000</v>
      </c>
      <c r="AP25" s="2">
        <f t="shared" si="16"/>
        <v>4716000</v>
      </c>
      <c r="AQ25" s="2">
        <f t="shared" si="16"/>
        <v>4716000</v>
      </c>
      <c r="AR25" s="2">
        <f t="shared" ref="AR25:BZ25" si="17">AR23*AR21</f>
        <v>4716000</v>
      </c>
      <c r="AS25" s="2">
        <f t="shared" si="17"/>
        <v>4716000</v>
      </c>
      <c r="AT25" s="2">
        <f t="shared" si="17"/>
        <v>4716000</v>
      </c>
      <c r="AU25" s="2">
        <f t="shared" si="17"/>
        <v>4716000</v>
      </c>
      <c r="AV25" s="2">
        <f t="shared" si="17"/>
        <v>4716000</v>
      </c>
      <c r="AW25" s="2">
        <f t="shared" si="17"/>
        <v>4716000</v>
      </c>
      <c r="AX25" s="2">
        <f t="shared" si="17"/>
        <v>4716000</v>
      </c>
      <c r="AY25" s="2">
        <f t="shared" si="17"/>
        <v>4716000</v>
      </c>
      <c r="AZ25" s="2">
        <f t="shared" si="17"/>
        <v>4716000</v>
      </c>
      <c r="BA25" s="2">
        <f t="shared" si="17"/>
        <v>4716000</v>
      </c>
      <c r="BB25" s="2">
        <f t="shared" si="17"/>
        <v>4716000</v>
      </c>
      <c r="BC25" s="2">
        <f t="shared" si="17"/>
        <v>4716000</v>
      </c>
      <c r="BD25" s="2">
        <f t="shared" si="17"/>
        <v>4716000</v>
      </c>
      <c r="BE25" s="2">
        <f t="shared" si="17"/>
        <v>139386</v>
      </c>
      <c r="BF25" s="2">
        <f t="shared" si="17"/>
        <v>7320612</v>
      </c>
      <c r="BG25" s="2">
        <f t="shared" si="17"/>
        <v>11841930</v>
      </c>
      <c r="BH25" s="2">
        <f t="shared" si="17"/>
        <v>5401971</v>
      </c>
      <c r="BI25" s="2">
        <f t="shared" si="17"/>
        <v>73124</v>
      </c>
      <c r="BJ25" s="2">
        <f t="shared" si="17"/>
        <v>567721</v>
      </c>
      <c r="BK25" s="2">
        <f t="shared" si="17"/>
        <v>102414</v>
      </c>
      <c r="BL25" s="2">
        <f t="shared" si="17"/>
        <v>463590</v>
      </c>
      <c r="BM25" s="2">
        <f t="shared" si="17"/>
        <v>53429</v>
      </c>
      <c r="BN25" s="2">
        <f t="shared" si="17"/>
        <v>509242</v>
      </c>
      <c r="BO25" s="2">
        <f t="shared" si="17"/>
        <v>34713</v>
      </c>
      <c r="BP25" s="2">
        <f t="shared" si="17"/>
        <v>156426</v>
      </c>
      <c r="BQ25" s="2">
        <f t="shared" si="17"/>
        <v>61857</v>
      </c>
      <c r="BR25" s="2">
        <f t="shared" si="17"/>
        <v>138678</v>
      </c>
      <c r="BS25" s="2">
        <f t="shared" si="17"/>
        <v>84129</v>
      </c>
      <c r="BT25" s="2">
        <f t="shared" si="17"/>
        <v>214716</v>
      </c>
      <c r="BU25" s="2">
        <f t="shared" si="17"/>
        <v>75280</v>
      </c>
      <c r="BV25" s="2">
        <f t="shared" si="17"/>
        <v>87680</v>
      </c>
      <c r="BW25" s="2">
        <f t="shared" si="17"/>
        <v>55440</v>
      </c>
      <c r="BX25" s="2">
        <f t="shared" si="17"/>
        <v>149040</v>
      </c>
      <c r="BY25" s="2">
        <f t="shared" si="17"/>
        <v>35680</v>
      </c>
      <c r="BZ25" s="2">
        <f t="shared" si="17"/>
        <v>132480</v>
      </c>
      <c r="CA25" s="9">
        <f t="shared" ref="CA25:CL25" si="18">CA21*CA23</f>
        <v>118250</v>
      </c>
      <c r="CB25" s="9">
        <f t="shared" si="18"/>
        <v>799150</v>
      </c>
      <c r="CC25" s="9">
        <f t="shared" si="18"/>
        <v>205700</v>
      </c>
      <c r="CD25" s="9">
        <f t="shared" si="18"/>
        <v>894300</v>
      </c>
      <c r="CE25" s="9">
        <f t="shared" si="18"/>
        <v>267850</v>
      </c>
      <c r="CF25" s="9">
        <f t="shared" si="18"/>
        <v>832150</v>
      </c>
      <c r="CG25" s="9">
        <f t="shared" si="18"/>
        <v>118250</v>
      </c>
      <c r="CH25" s="9">
        <f t="shared" si="18"/>
        <v>799150</v>
      </c>
      <c r="CI25" s="9">
        <f t="shared" si="18"/>
        <v>205700</v>
      </c>
      <c r="CJ25" s="9">
        <f t="shared" si="18"/>
        <v>894300</v>
      </c>
      <c r="CK25" s="9">
        <f t="shared" si="18"/>
        <v>267850</v>
      </c>
      <c r="CL25" s="9">
        <f t="shared" si="18"/>
        <v>832150</v>
      </c>
      <c r="CM25" s="9">
        <f t="shared" ref="CM25:CR25" si="19">CM23*CM21</f>
        <v>209825</v>
      </c>
      <c r="CN25" s="9">
        <f t="shared" si="19"/>
        <v>2137575</v>
      </c>
      <c r="CO25" s="9">
        <f t="shared" si="19"/>
        <v>302500</v>
      </c>
      <c r="CP25" s="9">
        <f t="shared" si="19"/>
        <v>2422475</v>
      </c>
      <c r="CQ25" s="9">
        <f t="shared" si="19"/>
        <v>304425</v>
      </c>
      <c r="CR25" s="9">
        <f t="shared" si="19"/>
        <v>2445575</v>
      </c>
      <c r="CS25" s="9">
        <f t="shared" ref="CS25:CZ25" si="20">CS21*CS23</f>
        <v>211110</v>
      </c>
      <c r="CT25" s="9">
        <f t="shared" si="20"/>
        <v>18836220</v>
      </c>
      <c r="CU25" s="9">
        <f t="shared" si="20"/>
        <v>36066940</v>
      </c>
      <c r="CV25" s="84">
        <f>CV21*CV23</f>
        <v>668890.78192124527</v>
      </c>
      <c r="CW25" s="84">
        <f t="shared" si="20"/>
        <v>14838.995162035906</v>
      </c>
      <c r="CX25" s="27">
        <f t="shared" si="20"/>
        <v>3517794</v>
      </c>
      <c r="CY25" s="27">
        <f t="shared" si="20"/>
        <v>15092020</v>
      </c>
      <c r="CZ25" s="71">
        <f t="shared" si="20"/>
        <v>125560</v>
      </c>
      <c r="DA25" s="2">
        <f t="shared" ref="DA25:HM25" si="21">DA23*DA21</f>
        <v>1433610</v>
      </c>
      <c r="DB25" s="2">
        <f t="shared" si="21"/>
        <v>1433457</v>
      </c>
      <c r="DC25" s="2">
        <f t="shared" si="21"/>
        <v>1433457</v>
      </c>
      <c r="DD25" s="2">
        <f t="shared" si="21"/>
        <v>1433457</v>
      </c>
      <c r="DE25" s="2">
        <f t="shared" si="21"/>
        <v>1433457</v>
      </c>
      <c r="DF25" s="2">
        <f t="shared" si="21"/>
        <v>1433457</v>
      </c>
      <c r="DG25" s="2">
        <f t="shared" si="21"/>
        <v>1433457</v>
      </c>
      <c r="DH25" s="2">
        <f t="shared" si="21"/>
        <v>1433457</v>
      </c>
      <c r="DI25" s="2">
        <f t="shared" si="21"/>
        <v>1433457</v>
      </c>
      <c r="DJ25" s="2">
        <f t="shared" si="21"/>
        <v>1433457</v>
      </c>
      <c r="DK25" s="2">
        <f t="shared" si="21"/>
        <v>1433457</v>
      </c>
      <c r="DL25" s="2">
        <f t="shared" si="21"/>
        <v>1433457</v>
      </c>
      <c r="DM25" s="2">
        <f t="shared" si="21"/>
        <v>1433457</v>
      </c>
      <c r="DN25" s="2">
        <f t="shared" si="21"/>
        <v>1433457</v>
      </c>
      <c r="DO25" s="2">
        <f t="shared" si="21"/>
        <v>1433457</v>
      </c>
      <c r="DP25" s="2">
        <f t="shared" si="21"/>
        <v>1433457</v>
      </c>
      <c r="DQ25" s="2">
        <f t="shared" si="21"/>
        <v>1433457</v>
      </c>
      <c r="DR25" s="2">
        <f t="shared" si="21"/>
        <v>1433457</v>
      </c>
      <c r="DS25" s="2">
        <f t="shared" si="21"/>
        <v>1433457</v>
      </c>
      <c r="DT25" s="2">
        <f t="shared" si="21"/>
        <v>1433457</v>
      </c>
      <c r="DU25" s="2">
        <f t="shared" si="21"/>
        <v>1433457</v>
      </c>
      <c r="DV25" s="2">
        <f t="shared" si="21"/>
        <v>1433457</v>
      </c>
      <c r="DW25" s="2">
        <f t="shared" si="21"/>
        <v>1116024</v>
      </c>
      <c r="DX25" s="2">
        <f t="shared" si="21"/>
        <v>1117844</v>
      </c>
      <c r="DY25" s="2">
        <f t="shared" si="21"/>
        <v>1117844</v>
      </c>
      <c r="DZ25" s="2">
        <f t="shared" si="21"/>
        <v>1117844</v>
      </c>
      <c r="EA25" s="2">
        <f t="shared" si="21"/>
        <v>1117844</v>
      </c>
      <c r="EB25" s="2">
        <f t="shared" si="21"/>
        <v>1117844</v>
      </c>
      <c r="EC25" s="2">
        <f t="shared" si="21"/>
        <v>1117844</v>
      </c>
      <c r="ED25" s="2">
        <f t="shared" si="21"/>
        <v>1117844</v>
      </c>
      <c r="EE25" s="2">
        <f t="shared" si="21"/>
        <v>1117844</v>
      </c>
      <c r="EF25" s="2">
        <f t="shared" si="21"/>
        <v>1117844</v>
      </c>
      <c r="EG25" s="2">
        <f t="shared" si="21"/>
        <v>1117844</v>
      </c>
      <c r="EH25" s="2">
        <f t="shared" si="21"/>
        <v>1117844</v>
      </c>
      <c r="EI25" s="2">
        <f t="shared" si="21"/>
        <v>1117844</v>
      </c>
      <c r="EJ25" s="2">
        <f t="shared" si="21"/>
        <v>1117844</v>
      </c>
      <c r="EK25" s="2">
        <f t="shared" si="21"/>
        <v>1117844</v>
      </c>
      <c r="EL25" s="2">
        <f t="shared" si="21"/>
        <v>1117844</v>
      </c>
      <c r="EM25" s="2">
        <f t="shared" si="21"/>
        <v>1117844</v>
      </c>
      <c r="EN25" s="2">
        <f t="shared" si="21"/>
        <v>1117844</v>
      </c>
      <c r="EO25" s="2">
        <f t="shared" si="21"/>
        <v>1117844</v>
      </c>
      <c r="EP25" s="2">
        <f t="shared" si="21"/>
        <v>1117844</v>
      </c>
      <c r="EQ25" s="2">
        <f t="shared" si="21"/>
        <v>1117844</v>
      </c>
      <c r="ER25" s="2">
        <f t="shared" si="21"/>
        <v>1117844</v>
      </c>
      <c r="ES25" s="2">
        <f t="shared" si="21"/>
        <v>1025</v>
      </c>
      <c r="ET25" s="2">
        <f t="shared" si="21"/>
        <v>1125</v>
      </c>
      <c r="EU25" s="2">
        <f t="shared" si="21"/>
        <v>1125</v>
      </c>
      <c r="EV25" s="2">
        <f t="shared" si="21"/>
        <v>1125</v>
      </c>
      <c r="EW25" s="2">
        <f t="shared" si="21"/>
        <v>1125</v>
      </c>
      <c r="EX25" s="2">
        <f t="shared" si="21"/>
        <v>1125</v>
      </c>
      <c r="EY25" s="2">
        <f t="shared" si="21"/>
        <v>1125</v>
      </c>
      <c r="EZ25" s="2">
        <f t="shared" si="21"/>
        <v>1125</v>
      </c>
      <c r="FA25" s="2">
        <f t="shared" si="21"/>
        <v>1125</v>
      </c>
      <c r="FB25" s="2">
        <f t="shared" si="21"/>
        <v>1125</v>
      </c>
      <c r="FC25" s="2">
        <f t="shared" si="21"/>
        <v>1125</v>
      </c>
      <c r="FD25" s="2">
        <f t="shared" si="21"/>
        <v>1125</v>
      </c>
      <c r="FE25" s="2">
        <f t="shared" si="21"/>
        <v>25000</v>
      </c>
      <c r="FF25" s="2">
        <f t="shared" si="21"/>
        <v>25000</v>
      </c>
      <c r="FG25" s="2">
        <f t="shared" si="21"/>
        <v>25000</v>
      </c>
      <c r="FH25" s="2">
        <f t="shared" si="21"/>
        <v>25000</v>
      </c>
      <c r="FI25" s="2">
        <f t="shared" si="21"/>
        <v>25000</v>
      </c>
      <c r="FJ25" s="2">
        <f t="shared" si="21"/>
        <v>25000</v>
      </c>
      <c r="FK25" s="2">
        <f t="shared" si="21"/>
        <v>25000</v>
      </c>
      <c r="FL25" s="2">
        <f t="shared" si="21"/>
        <v>25000</v>
      </c>
      <c r="FM25" s="2">
        <f t="shared" si="21"/>
        <v>25000</v>
      </c>
      <c r="FN25" s="2">
        <f t="shared" si="21"/>
        <v>25000</v>
      </c>
      <c r="FO25" s="2">
        <f t="shared" si="21"/>
        <v>45000</v>
      </c>
      <c r="FP25" s="2">
        <f t="shared" si="21"/>
        <v>129555</v>
      </c>
      <c r="FQ25" s="2">
        <f t="shared" si="21"/>
        <v>6915580</v>
      </c>
      <c r="FR25" s="2">
        <f t="shared" si="21"/>
        <v>4584525</v>
      </c>
      <c r="FS25" s="2">
        <f t="shared" si="21"/>
        <v>1242260</v>
      </c>
      <c r="FT25" s="2">
        <f t="shared" si="21"/>
        <v>3584296</v>
      </c>
      <c r="FU25" s="2">
        <f t="shared" si="21"/>
        <v>30858888</v>
      </c>
      <c r="FV25" s="2">
        <f t="shared" si="21"/>
        <v>12974568</v>
      </c>
      <c r="FW25" s="2">
        <f t="shared" si="21"/>
        <v>35272640</v>
      </c>
      <c r="FX25" s="2">
        <f t="shared" si="21"/>
        <v>190320</v>
      </c>
      <c r="FY25" s="2">
        <f t="shared" si="21"/>
        <v>13136472</v>
      </c>
      <c r="FZ25" s="2">
        <f t="shared" si="21"/>
        <v>14640000</v>
      </c>
      <c r="GA25" s="2">
        <f t="shared" si="21"/>
        <v>5797684</v>
      </c>
      <c r="GB25" s="2">
        <f t="shared" si="21"/>
        <v>1522316</v>
      </c>
      <c r="GC25" s="2">
        <f t="shared" si="21"/>
        <v>1788032</v>
      </c>
      <c r="GD25" s="2">
        <f t="shared" si="21"/>
        <v>21583752</v>
      </c>
      <c r="GE25" s="2">
        <f t="shared" si="21"/>
        <v>1028216</v>
      </c>
      <c r="GF25" s="2">
        <f t="shared" si="21"/>
        <v>14820345</v>
      </c>
      <c r="GG25" s="2">
        <f t="shared" si="21"/>
        <v>3241611</v>
      </c>
      <c r="GH25" s="2">
        <f t="shared" si="21"/>
        <v>4581126</v>
      </c>
      <c r="GI25" s="2">
        <f t="shared" si="21"/>
        <v>4598874</v>
      </c>
      <c r="GJ25" s="2">
        <f t="shared" si="21"/>
        <v>384948</v>
      </c>
      <c r="GK25" s="2">
        <f t="shared" si="21"/>
        <v>4205052</v>
      </c>
      <c r="GL25" s="2">
        <f t="shared" si="21"/>
        <v>30704652</v>
      </c>
      <c r="GM25" s="2">
        <f t="shared" si="21"/>
        <v>7545348</v>
      </c>
      <c r="GN25" s="2">
        <f t="shared" si="21"/>
        <v>566100</v>
      </c>
      <c r="GO25" s="2">
        <f t="shared" si="21"/>
        <v>9798273</v>
      </c>
      <c r="GP25" s="2">
        <f t="shared" si="21"/>
        <v>4935627</v>
      </c>
      <c r="GQ25" s="2">
        <f t="shared" si="21"/>
        <v>547884</v>
      </c>
      <c r="GR25" s="2">
        <f>GR23*GR21</f>
        <v>2575607</v>
      </c>
      <c r="GS25" s="2">
        <f t="shared" si="21"/>
        <v>755000</v>
      </c>
      <c r="GT25" s="2">
        <f>GT23*GT21</f>
        <v>7720404</v>
      </c>
      <c r="GU25" s="2">
        <f t="shared" si="21"/>
        <v>3680000</v>
      </c>
      <c r="GV25" s="2">
        <f t="shared" si="21"/>
        <v>920000</v>
      </c>
      <c r="GW25" s="2">
        <f t="shared" si="21"/>
        <v>2660141</v>
      </c>
      <c r="GX25" s="2">
        <f t="shared" si="21"/>
        <v>3404544</v>
      </c>
      <c r="GY25" s="2">
        <f t="shared" si="21"/>
        <v>65472</v>
      </c>
      <c r="GZ25" s="28">
        <f t="shared" si="21"/>
        <v>931612</v>
      </c>
      <c r="HA25" s="28">
        <f t="shared" si="21"/>
        <v>1613271</v>
      </c>
      <c r="HB25" s="28">
        <f t="shared" si="21"/>
        <v>849772</v>
      </c>
      <c r="HC25" s="28">
        <f t="shared" si="21"/>
        <v>1695111</v>
      </c>
      <c r="HD25" s="28">
        <f t="shared" si="21"/>
        <v>1880274</v>
      </c>
      <c r="HE25" s="28">
        <f t="shared" si="21"/>
        <v>664609</v>
      </c>
      <c r="HF25" s="28">
        <f t="shared" si="21"/>
        <v>1179178</v>
      </c>
      <c r="HG25" s="28">
        <f t="shared" si="21"/>
        <v>1365705</v>
      </c>
      <c r="HH25" s="28">
        <f t="shared" si="21"/>
        <v>994015</v>
      </c>
      <c r="HI25" s="28">
        <f t="shared" si="21"/>
        <v>1550868</v>
      </c>
      <c r="HJ25" s="28">
        <f t="shared" si="21"/>
        <v>2102265</v>
      </c>
      <c r="HK25" s="28">
        <f t="shared" si="21"/>
        <v>442618</v>
      </c>
      <c r="HL25" s="28">
        <f t="shared" si="21"/>
        <v>2417690</v>
      </c>
      <c r="HM25" s="28">
        <f t="shared" si="21"/>
        <v>127193</v>
      </c>
      <c r="HN25" s="2">
        <f t="shared" ref="HN25:HO25" si="22">HN21*HN23</f>
        <v>686465</v>
      </c>
      <c r="HO25" s="2">
        <f t="shared" si="22"/>
        <v>1445205</v>
      </c>
      <c r="HP25" s="2">
        <f t="shared" ref="HP25:IG25" si="23">HP23*HP21</f>
        <v>331650</v>
      </c>
      <c r="HQ25" s="2">
        <f t="shared" si="23"/>
        <v>3740550</v>
      </c>
      <c r="HR25" s="2">
        <f t="shared" si="23"/>
        <v>312950</v>
      </c>
      <c r="HS25" s="2">
        <f t="shared" si="23"/>
        <v>3756225</v>
      </c>
      <c r="HT25" s="2">
        <f t="shared" si="23"/>
        <v>308550</v>
      </c>
      <c r="HU25" s="2">
        <f t="shared" si="23"/>
        <v>3747150</v>
      </c>
      <c r="HV25" s="2">
        <f t="shared" si="23"/>
        <v>118250</v>
      </c>
      <c r="HW25" s="2">
        <f t="shared" si="23"/>
        <v>2453000</v>
      </c>
      <c r="HX25" s="2">
        <f t="shared" si="23"/>
        <v>205700</v>
      </c>
      <c r="HY25" s="2">
        <f t="shared" si="23"/>
        <v>2681800</v>
      </c>
      <c r="HZ25" s="2">
        <f t="shared" si="23"/>
        <v>275825</v>
      </c>
      <c r="IA25" s="2">
        <f t="shared" si="23"/>
        <v>2611675</v>
      </c>
      <c r="IB25" s="2">
        <f t="shared" si="23"/>
        <v>306075</v>
      </c>
      <c r="IC25" s="2">
        <f t="shared" si="23"/>
        <v>1900250</v>
      </c>
      <c r="ID25" s="2">
        <f t="shared" si="23"/>
        <v>208450</v>
      </c>
      <c r="IE25" s="2">
        <f t="shared" si="23"/>
        <v>2253900</v>
      </c>
      <c r="IF25" s="2">
        <f t="shared" si="23"/>
        <v>732050</v>
      </c>
      <c r="IG25" s="2">
        <f t="shared" si="23"/>
        <v>1742950</v>
      </c>
      <c r="IH25" s="92">
        <v>660223.67999999993</v>
      </c>
      <c r="II25" s="92">
        <v>14646.72</v>
      </c>
      <c r="IJ25" s="92">
        <f t="shared" ref="IJ25:MG25" si="24">IJ21*IJ23</f>
        <v>1757056</v>
      </c>
      <c r="IK25" s="92">
        <f t="shared" si="24"/>
        <v>221112</v>
      </c>
      <c r="IL25" s="92">
        <f t="shared" si="24"/>
        <v>222592</v>
      </c>
      <c r="IM25" s="92">
        <f t="shared" si="24"/>
        <v>1760038.7987219002</v>
      </c>
      <c r="IN25" s="92">
        <f t="shared" si="24"/>
        <v>369631.20165270002</v>
      </c>
      <c r="IO25" s="92">
        <f t="shared" si="24"/>
        <v>379621.23412980005</v>
      </c>
      <c r="IP25" s="92">
        <f t="shared" si="24"/>
        <v>2034647.1454863839</v>
      </c>
      <c r="IQ25" s="92">
        <f t="shared" si="24"/>
        <v>442685.96694644401</v>
      </c>
      <c r="IR25" s="92">
        <f t="shared" si="24"/>
        <v>1017029.037835044</v>
      </c>
      <c r="IS25" s="92">
        <f t="shared" si="24"/>
        <v>1750711.9821698549</v>
      </c>
      <c r="IT25" s="92">
        <f t="shared" si="24"/>
        <v>379004.45948058896</v>
      </c>
      <c r="IU25" s="92">
        <f t="shared" si="24"/>
        <v>917003.44170921389</v>
      </c>
      <c r="IV25" s="92">
        <f t="shared" si="24"/>
        <v>310615</v>
      </c>
      <c r="IW25" s="92">
        <f t="shared" si="24"/>
        <v>71175</v>
      </c>
      <c r="IX25" s="92">
        <f t="shared" si="24"/>
        <v>625205.68000000005</v>
      </c>
      <c r="IY25" s="92">
        <f t="shared" si="24"/>
        <v>29032</v>
      </c>
      <c r="IZ25" s="92">
        <f t="shared" si="24"/>
        <v>1447.44</v>
      </c>
      <c r="JA25" s="92">
        <f t="shared" si="24"/>
        <v>246695.2</v>
      </c>
      <c r="JB25" s="92">
        <f t="shared" si="24"/>
        <v>129352</v>
      </c>
      <c r="JC25" s="92">
        <f t="shared" si="24"/>
        <v>1763625</v>
      </c>
      <c r="JD25" s="92">
        <f t="shared" si="24"/>
        <v>29835</v>
      </c>
      <c r="JE25" s="92">
        <f t="shared" si="24"/>
        <v>24939</v>
      </c>
      <c r="JF25" s="92">
        <f t="shared" si="24"/>
        <v>1650129.03</v>
      </c>
      <c r="JG25" s="92">
        <f t="shared" si="24"/>
        <v>6120</v>
      </c>
      <c r="JH25" s="92">
        <f t="shared" si="24"/>
        <v>130203</v>
      </c>
      <c r="JI25" s="92">
        <f t="shared" si="24"/>
        <v>1200000</v>
      </c>
      <c r="JJ25" s="92">
        <f t="shared" si="24"/>
        <v>358800</v>
      </c>
      <c r="JK25" s="92">
        <f t="shared" si="24"/>
        <v>29121</v>
      </c>
      <c r="JL25" s="92">
        <f t="shared" si="24"/>
        <v>486600.00113539997</v>
      </c>
      <c r="JM25" s="92">
        <f t="shared" si="24"/>
        <v>17510</v>
      </c>
      <c r="JN25" s="92">
        <f t="shared" si="24"/>
        <v>382800</v>
      </c>
      <c r="JO25" s="92">
        <f t="shared" si="24"/>
        <v>19210</v>
      </c>
      <c r="JP25" s="92">
        <f t="shared" si="24"/>
        <v>300750</v>
      </c>
      <c r="JQ25" s="92">
        <f t="shared" si="24"/>
        <v>22100</v>
      </c>
      <c r="JR25" s="92">
        <f t="shared" si="24"/>
        <v>308250</v>
      </c>
      <c r="JS25" s="92">
        <f t="shared" si="24"/>
        <v>28900</v>
      </c>
      <c r="JT25" s="92">
        <f t="shared" si="24"/>
        <v>270675</v>
      </c>
      <c r="JU25" s="92">
        <f t="shared" si="24"/>
        <v>1476375</v>
      </c>
      <c r="JV25" s="92">
        <f t="shared" si="24"/>
        <v>665840</v>
      </c>
      <c r="JW25" s="92">
        <f t="shared" si="24"/>
        <v>205140.95</v>
      </c>
      <c r="JX25" s="92">
        <f t="shared" si="24"/>
        <v>156096</v>
      </c>
      <c r="JY25" s="92">
        <f t="shared" si="24"/>
        <v>681845</v>
      </c>
      <c r="JZ25" s="92">
        <f t="shared" si="24"/>
        <v>8220000.0053999992</v>
      </c>
      <c r="KA25" s="92">
        <f t="shared" si="24"/>
        <v>3277039.8624599995</v>
      </c>
      <c r="KB25" s="92">
        <f t="shared" si="24"/>
        <v>469361.98030049994</v>
      </c>
      <c r="KC25" s="92">
        <f t="shared" si="24"/>
        <v>1819359.9236399997</v>
      </c>
      <c r="KD25" s="92">
        <f t="shared" si="24"/>
        <v>2421749.9757825001</v>
      </c>
      <c r="KE25" s="92">
        <f t="shared" si="24"/>
        <v>4444280.0029195994</v>
      </c>
      <c r="KF25" s="92">
        <f t="shared" si="24"/>
        <v>282220.00018539996</v>
      </c>
      <c r="KG25" s="92">
        <f t="shared" si="24"/>
        <v>1838540.0012077999</v>
      </c>
      <c r="KH25" s="92">
        <f t="shared" si="24"/>
        <v>1086759.9994546</v>
      </c>
      <c r="KI25" s="92">
        <f t="shared" si="24"/>
        <v>3770240.0024767998</v>
      </c>
      <c r="KJ25" s="92">
        <f t="shared" si="24"/>
        <v>309620.00020339998</v>
      </c>
      <c r="KK25" s="92">
        <f t="shared" si="24"/>
        <v>1654960.0010871999</v>
      </c>
      <c r="KL25" s="92">
        <f t="shared" si="24"/>
        <v>1873549.9993283499</v>
      </c>
      <c r="KM25" s="92">
        <f t="shared" si="24"/>
        <v>2746850.0018044999</v>
      </c>
      <c r="KN25" s="92">
        <f t="shared" si="24"/>
        <v>356200.00023399998</v>
      </c>
      <c r="KO25" s="92">
        <f t="shared" si="24"/>
        <v>1182310.0007767</v>
      </c>
      <c r="KP25" s="92">
        <f t="shared" si="24"/>
        <v>3028200.0012977999</v>
      </c>
      <c r="KQ25" s="92">
        <f t="shared" si="24"/>
        <v>2815350.0018494995</v>
      </c>
      <c r="KR25" s="92">
        <f t="shared" si="24"/>
        <v>465800.00030599994</v>
      </c>
      <c r="KS25" s="92">
        <f t="shared" si="24"/>
        <v>827480.00054359995</v>
      </c>
      <c r="KT25" s="92">
        <f t="shared" si="24"/>
        <v>3225240.00002601</v>
      </c>
      <c r="KU25" s="92">
        <f t="shared" si="24"/>
        <v>429070.00002706749</v>
      </c>
      <c r="KV25" s="92">
        <f t="shared" si="24"/>
        <v>3397250.0002143127</v>
      </c>
      <c r="KW25" s="92">
        <f t="shared" si="24"/>
        <v>1737680.0001096199</v>
      </c>
      <c r="KX25" s="92">
        <f t="shared" si="24"/>
        <v>325066.0000205065</v>
      </c>
      <c r="KY25" s="92">
        <f t="shared" si="24"/>
        <v>3480924.000219591</v>
      </c>
      <c r="KZ25" s="92">
        <f t="shared" si="24"/>
        <v>1758010.0001109026</v>
      </c>
      <c r="LA25" s="92">
        <f t="shared" si="24"/>
        <v>6420000.0004049996</v>
      </c>
      <c r="LB25" s="92">
        <f t="shared" si="24"/>
        <v>2559440.0001614601</v>
      </c>
      <c r="LC25" s="92">
        <f t="shared" si="24"/>
        <v>366582.0000231255</v>
      </c>
      <c r="LD25" s="92">
        <f t="shared" si="24"/>
        <v>1420960.00008964</v>
      </c>
      <c r="LE25" s="92">
        <f t="shared" si="24"/>
        <v>2073018.0001307745</v>
      </c>
      <c r="LF25" s="92">
        <f t="shared" si="24"/>
        <v>3471080.0002189698</v>
      </c>
      <c r="LG25" s="92">
        <f t="shared" si="24"/>
        <v>220420.000013905</v>
      </c>
      <c r="LH25" s="92">
        <f t="shared" si="24"/>
        <v>1435940.0000905851</v>
      </c>
      <c r="LI25" s="92">
        <f t="shared" si="24"/>
        <v>864560.00005454</v>
      </c>
      <c r="LJ25" s="92">
        <f t="shared" si="24"/>
        <v>2944640.0001857602</v>
      </c>
      <c r="LK25" s="92">
        <f t="shared" si="24"/>
        <v>241820.00001525501</v>
      </c>
      <c r="LL25" s="92">
        <f t="shared" si="24"/>
        <v>1292560.0000815401</v>
      </c>
      <c r="LM25" s="92">
        <f t="shared" si="24"/>
        <v>1512980.000095445</v>
      </c>
      <c r="LN25" s="92">
        <f t="shared" si="24"/>
        <v>2145350.0001353375</v>
      </c>
      <c r="LO25" s="92">
        <f t="shared" si="24"/>
        <v>278200.00001755002</v>
      </c>
      <c r="LP25" s="92">
        <f t="shared" si="24"/>
        <v>923410.00005825248</v>
      </c>
      <c r="LQ25" s="92">
        <f t="shared" si="24"/>
        <v>2645040.0001668599</v>
      </c>
      <c r="LR25" s="92">
        <f t="shared" si="24"/>
        <v>2198850.0001387126</v>
      </c>
      <c r="LS25" s="92">
        <f t="shared" si="24"/>
        <v>363800.00002295</v>
      </c>
      <c r="LT25" s="92">
        <f t="shared" si="24"/>
        <v>646280.00004077004</v>
      </c>
      <c r="LU25" s="92">
        <f t="shared" si="24"/>
        <v>2783070.0001755673</v>
      </c>
      <c r="LV25" s="92">
        <f t="shared" si="24"/>
        <v>558524.9999746125</v>
      </c>
      <c r="LW25" s="92">
        <f t="shared" si="24"/>
        <v>8500</v>
      </c>
      <c r="LX25" s="92">
        <f t="shared" si="24"/>
        <v>8500</v>
      </c>
      <c r="LY25" s="92">
        <f t="shared" si="24"/>
        <v>85762066.190365195</v>
      </c>
      <c r="LZ25" s="92">
        <f t="shared" si="24"/>
        <v>12580589.606188469</v>
      </c>
      <c r="MA25" s="92">
        <f t="shared" si="24"/>
        <v>12580639.841615453</v>
      </c>
      <c r="MB25" s="92">
        <f t="shared" si="24"/>
        <v>166876375.4414342</v>
      </c>
      <c r="MC25" s="92">
        <f t="shared" si="24"/>
        <v>318098280.02601671</v>
      </c>
      <c r="MD25" s="92">
        <f t="shared" si="24"/>
        <v>20976</v>
      </c>
      <c r="ME25" s="92">
        <f t="shared" si="24"/>
        <v>29176130.029308502</v>
      </c>
      <c r="MF25" s="92">
        <f t="shared" si="24"/>
        <v>137366.5205479452</v>
      </c>
      <c r="MG25" s="92">
        <f t="shared" si="24"/>
        <v>92867.506849315061</v>
      </c>
      <c r="MH25" s="93">
        <f t="shared" ref="MH25:QD25" si="25">(MH21*MH23)</f>
        <v>203208.99993609951</v>
      </c>
      <c r="MI25" s="93">
        <f t="shared" si="25"/>
        <v>201499.00002236702</v>
      </c>
      <c r="MJ25" s="93">
        <f t="shared" si="25"/>
        <v>199982.00003928901</v>
      </c>
      <c r="MK25" s="93">
        <f t="shared" si="25"/>
        <v>197410.0000013895</v>
      </c>
      <c r="ML25" s="93">
        <f t="shared" si="25"/>
        <v>200623.99992899</v>
      </c>
      <c r="MM25" s="93">
        <f t="shared" si="25"/>
        <v>1939.0000004659998</v>
      </c>
      <c r="MN25" s="93">
        <f t="shared" si="25"/>
        <v>2007.0000001802</v>
      </c>
      <c r="MO25" s="93">
        <f t="shared" si="25"/>
        <v>3307032.4950000001</v>
      </c>
      <c r="MP25" s="93">
        <f t="shared" si="25"/>
        <v>3345517.0001765871</v>
      </c>
      <c r="MQ25" s="93">
        <f t="shared" si="25"/>
        <v>3302084.9999410589</v>
      </c>
      <c r="MR25" s="93">
        <f t="shared" si="25"/>
        <v>3298134.0000982452</v>
      </c>
      <c r="MS25" s="93">
        <f t="shared" si="25"/>
        <v>3344940.0001705675</v>
      </c>
      <c r="MT25" s="93">
        <f t="shared" si="25"/>
        <v>1421089.000092</v>
      </c>
      <c r="MU25" s="93">
        <f t="shared" si="25"/>
        <v>1593026.9999319001</v>
      </c>
      <c r="MV25" s="93">
        <f t="shared" si="25"/>
        <v>1974570</v>
      </c>
      <c r="MW25" s="93">
        <f t="shared" si="25"/>
        <v>1988356</v>
      </c>
      <c r="MX25" s="93">
        <f t="shared" si="25"/>
        <v>1971764</v>
      </c>
      <c r="MY25" s="93">
        <f t="shared" si="25"/>
        <v>1966030</v>
      </c>
      <c r="MZ25" s="93">
        <f t="shared" si="25"/>
        <v>1995310</v>
      </c>
      <c r="NA25" s="93">
        <f t="shared" si="25"/>
        <v>732000</v>
      </c>
      <c r="NB25" s="93">
        <f t="shared" si="25"/>
        <v>3316598.0490000001</v>
      </c>
      <c r="NC25" s="92">
        <f t="shared" si="25"/>
        <v>134406</v>
      </c>
      <c r="ND25" s="92">
        <f t="shared" si="25"/>
        <v>1801938.0002767195</v>
      </c>
      <c r="NE25" s="92">
        <f t="shared" si="25"/>
        <v>121788</v>
      </c>
      <c r="NF25" s="92">
        <f t="shared" si="25"/>
        <v>3823388.4855071753</v>
      </c>
      <c r="NG25" s="92">
        <f t="shared" si="25"/>
        <v>830001.91999999993</v>
      </c>
      <c r="NH25" s="92">
        <f t="shared" si="25"/>
        <v>7307665</v>
      </c>
      <c r="NI25" s="92">
        <f t="shared" si="25"/>
        <v>211680</v>
      </c>
      <c r="NJ25" s="92">
        <f t="shared" si="25"/>
        <v>13466675</v>
      </c>
      <c r="NK25" s="92">
        <f t="shared" si="25"/>
        <v>5763527</v>
      </c>
      <c r="NL25" s="94">
        <f t="shared" si="25"/>
        <v>1894323.9998469602</v>
      </c>
      <c r="NM25" s="94">
        <f t="shared" si="25"/>
        <v>189991.00005539501</v>
      </c>
      <c r="NN25" s="94">
        <f t="shared" si="25"/>
        <v>175147.99996361849</v>
      </c>
      <c r="NO25" s="94">
        <f t="shared" si="25"/>
        <v>264263.99999639764</v>
      </c>
      <c r="NP25" s="94">
        <f t="shared" si="25"/>
        <v>156815.99999549999</v>
      </c>
      <c r="NQ25" s="94">
        <f t="shared" si="25"/>
        <v>36999.999994999998</v>
      </c>
      <c r="NR25" s="94">
        <f t="shared" si="25"/>
        <v>1760256.0000158148</v>
      </c>
      <c r="NS25" s="94">
        <f t="shared" si="25"/>
        <v>302250.00000008679</v>
      </c>
      <c r="NT25" s="94">
        <f t="shared" si="25"/>
        <v>359474.9999997706</v>
      </c>
      <c r="NU25" s="94">
        <f t="shared" si="25"/>
        <v>1319588</v>
      </c>
      <c r="NV25" s="94">
        <f t="shared" si="25"/>
        <v>1677744</v>
      </c>
      <c r="NW25" s="94">
        <f t="shared" si="25"/>
        <v>838872</v>
      </c>
      <c r="NX25" s="94">
        <f t="shared" si="25"/>
        <v>2093040</v>
      </c>
      <c r="NY25" s="94">
        <f t="shared" si="25"/>
        <v>1592400.9995280001</v>
      </c>
      <c r="NZ25" s="94">
        <f t="shared" si="25"/>
        <v>1453732.9963200002</v>
      </c>
      <c r="OA25" s="94">
        <f t="shared" si="25"/>
        <v>2915424</v>
      </c>
      <c r="OB25" s="94">
        <f t="shared" si="25"/>
        <v>2571867.4892000002</v>
      </c>
      <c r="OC25" s="94">
        <f t="shared" si="25"/>
        <v>2652864.0005087997</v>
      </c>
      <c r="OD25" s="94">
        <f t="shared" si="25"/>
        <v>2942928</v>
      </c>
      <c r="OE25" s="94">
        <f t="shared" si="25"/>
        <v>2906562.62</v>
      </c>
      <c r="OF25" s="94">
        <f t="shared" si="25"/>
        <v>2938183.56</v>
      </c>
      <c r="OG25" s="94">
        <f t="shared" si="25"/>
        <v>2900160</v>
      </c>
      <c r="OH25" s="94">
        <f t="shared" si="25"/>
        <v>2915424</v>
      </c>
      <c r="OI25" s="94">
        <f t="shared" si="25"/>
        <v>2915424</v>
      </c>
      <c r="OJ25" s="94">
        <f t="shared" si="25"/>
        <v>2942928</v>
      </c>
      <c r="OK25" s="94">
        <f t="shared" si="25"/>
        <v>2911256</v>
      </c>
      <c r="OL25" s="92">
        <f t="shared" si="25"/>
        <v>2942928</v>
      </c>
      <c r="OM25" s="92">
        <f t="shared" si="25"/>
        <v>2927520</v>
      </c>
      <c r="ON25" s="92">
        <f t="shared" si="25"/>
        <v>2942928</v>
      </c>
      <c r="OO25" s="92">
        <f t="shared" si="25"/>
        <v>2942928</v>
      </c>
      <c r="OP25" s="94">
        <f t="shared" si="25"/>
        <v>17854972.994884402</v>
      </c>
      <c r="OQ25" s="94">
        <f t="shared" si="25"/>
        <v>17461882.003951225</v>
      </c>
      <c r="OR25" s="94">
        <f t="shared" si="25"/>
        <v>17401096.003707539</v>
      </c>
      <c r="OS25" s="94">
        <f t="shared" si="25"/>
        <v>17666680.000112917</v>
      </c>
      <c r="OT25" s="94">
        <f t="shared" si="25"/>
        <v>17715027.002852399</v>
      </c>
      <c r="OU25" s="94">
        <f t="shared" si="25"/>
        <v>17655684.99474933</v>
      </c>
      <c r="OV25" s="94">
        <f t="shared" si="25"/>
        <v>4716000</v>
      </c>
      <c r="OW25" s="94">
        <f t="shared" si="25"/>
        <v>4716000</v>
      </c>
      <c r="OX25" s="94">
        <f t="shared" si="25"/>
        <v>4716000</v>
      </c>
      <c r="OY25" s="94">
        <f t="shared" si="25"/>
        <v>4716000</v>
      </c>
      <c r="OZ25" s="94">
        <f t="shared" si="25"/>
        <v>4716000</v>
      </c>
      <c r="PA25" s="94">
        <f t="shared" si="25"/>
        <v>4716000</v>
      </c>
      <c r="PB25" s="94">
        <f t="shared" si="25"/>
        <v>4716000</v>
      </c>
      <c r="PC25" s="94">
        <f t="shared" si="25"/>
        <v>4716000</v>
      </c>
      <c r="PD25" s="94">
        <f t="shared" si="25"/>
        <v>4716000</v>
      </c>
      <c r="PE25" s="94">
        <f t="shared" si="25"/>
        <v>4716000</v>
      </c>
      <c r="PF25" s="94">
        <f t="shared" si="25"/>
        <v>4716000</v>
      </c>
      <c r="PG25" s="94">
        <f t="shared" si="25"/>
        <v>4716000</v>
      </c>
      <c r="PH25" s="94">
        <f t="shared" si="25"/>
        <v>4716000</v>
      </c>
      <c r="PI25" s="94">
        <f t="shared" si="25"/>
        <v>4716000</v>
      </c>
      <c r="PJ25" s="94">
        <f t="shared" si="25"/>
        <v>4716000</v>
      </c>
      <c r="PK25" s="94">
        <f t="shared" si="25"/>
        <v>4716000</v>
      </c>
      <c r="PL25" s="94">
        <f t="shared" si="25"/>
        <v>4716000</v>
      </c>
      <c r="PM25" s="94">
        <f t="shared" si="25"/>
        <v>4716000</v>
      </c>
      <c r="PN25" s="94">
        <f t="shared" si="25"/>
        <v>4716000</v>
      </c>
      <c r="PO25" s="94">
        <f t="shared" si="25"/>
        <v>4716000</v>
      </c>
      <c r="PP25" s="94">
        <f t="shared" si="25"/>
        <v>4716000</v>
      </c>
      <c r="PQ25" s="94">
        <f t="shared" si="25"/>
        <v>4716000</v>
      </c>
      <c r="PR25" s="94">
        <f t="shared" si="25"/>
        <v>4716000</v>
      </c>
      <c r="PS25" s="94">
        <f t="shared" si="25"/>
        <v>4716000</v>
      </c>
      <c r="PT25" s="94">
        <f t="shared" si="25"/>
        <v>4716000</v>
      </c>
      <c r="PU25" s="94">
        <f t="shared" si="25"/>
        <v>4716000</v>
      </c>
      <c r="PV25" s="94">
        <f t="shared" si="25"/>
        <v>4716000</v>
      </c>
      <c r="PW25" s="94">
        <f t="shared" si="25"/>
        <v>4716000</v>
      </c>
      <c r="PX25" s="94">
        <f t="shared" si="25"/>
        <v>4716000</v>
      </c>
      <c r="PY25" s="94">
        <f t="shared" si="25"/>
        <v>4716000</v>
      </c>
      <c r="PZ25" s="94">
        <f t="shared" si="25"/>
        <v>4716000</v>
      </c>
      <c r="QA25" s="94">
        <f t="shared" si="25"/>
        <v>4716000</v>
      </c>
      <c r="QB25" s="94">
        <f t="shared" si="25"/>
        <v>4716000</v>
      </c>
      <c r="QC25" s="94">
        <f t="shared" si="25"/>
        <v>4716000</v>
      </c>
      <c r="QD25" s="94">
        <f t="shared" si="25"/>
        <v>4716000</v>
      </c>
    </row>
    <row r="26" spans="1:446" ht="13.5" customHeight="1">
      <c r="A26" s="2" t="s">
        <v>23</v>
      </c>
      <c r="B26" s="2" t="s">
        <v>335</v>
      </c>
      <c r="C26" s="2">
        <v>1</v>
      </c>
      <c r="D26" s="2">
        <v>1</v>
      </c>
      <c r="E26" s="2">
        <v>1</v>
      </c>
      <c r="F26" s="2">
        <v>1</v>
      </c>
      <c r="G26" s="2">
        <v>1</v>
      </c>
      <c r="H26" s="2">
        <v>1</v>
      </c>
      <c r="I26" s="2">
        <v>1</v>
      </c>
      <c r="J26" s="2">
        <v>1</v>
      </c>
      <c r="K26" s="2">
        <v>1</v>
      </c>
      <c r="L26" s="2">
        <v>1</v>
      </c>
      <c r="M26" s="2">
        <v>1</v>
      </c>
      <c r="N26" s="2">
        <v>1</v>
      </c>
      <c r="O26" s="2">
        <v>1</v>
      </c>
      <c r="P26" s="2">
        <v>1</v>
      </c>
      <c r="Q26" s="2">
        <v>1</v>
      </c>
      <c r="R26" s="2">
        <v>1</v>
      </c>
      <c r="S26" s="2">
        <v>1</v>
      </c>
      <c r="T26" s="2">
        <v>1</v>
      </c>
      <c r="U26" s="2">
        <v>1</v>
      </c>
      <c r="V26" s="2">
        <v>1</v>
      </c>
      <c r="W26" s="2">
        <v>1</v>
      </c>
      <c r="X26" s="2">
        <v>1</v>
      </c>
      <c r="Y26" s="2">
        <v>1</v>
      </c>
      <c r="Z26" s="2">
        <v>1</v>
      </c>
      <c r="AA26" s="2">
        <v>1</v>
      </c>
      <c r="AB26" s="2">
        <v>1</v>
      </c>
      <c r="AC26" s="2">
        <v>1</v>
      </c>
      <c r="AD26" s="2">
        <v>1</v>
      </c>
      <c r="AE26" s="2">
        <v>1</v>
      </c>
      <c r="AF26" s="2">
        <v>1</v>
      </c>
      <c r="AG26" s="2">
        <v>1</v>
      </c>
      <c r="AH26" s="2">
        <v>1</v>
      </c>
      <c r="AI26" s="2">
        <v>1</v>
      </c>
      <c r="AJ26" s="2">
        <v>1</v>
      </c>
      <c r="AK26" s="2">
        <v>1</v>
      </c>
      <c r="AL26" s="2">
        <v>1</v>
      </c>
      <c r="AM26" s="2">
        <v>1</v>
      </c>
      <c r="AN26" s="2">
        <v>1</v>
      </c>
      <c r="AO26" s="2">
        <v>1</v>
      </c>
      <c r="AP26" s="2">
        <v>1</v>
      </c>
      <c r="AQ26" s="2">
        <v>1</v>
      </c>
      <c r="AR26" s="2">
        <v>1</v>
      </c>
      <c r="AS26" s="2">
        <v>1</v>
      </c>
      <c r="AT26" s="2">
        <v>1</v>
      </c>
      <c r="AU26" s="2">
        <v>1</v>
      </c>
      <c r="AV26" s="2">
        <v>1</v>
      </c>
      <c r="AW26" s="2">
        <v>1</v>
      </c>
      <c r="AX26" s="2">
        <v>1</v>
      </c>
      <c r="AY26" s="2">
        <v>1</v>
      </c>
      <c r="AZ26" s="2">
        <v>1</v>
      </c>
      <c r="BA26" s="2">
        <v>1</v>
      </c>
      <c r="BB26" s="2">
        <v>1</v>
      </c>
      <c r="BC26" s="2">
        <v>1</v>
      </c>
      <c r="BD26" s="2">
        <v>1</v>
      </c>
      <c r="BE26" s="2">
        <v>1</v>
      </c>
      <c r="BF26" s="2">
        <v>1</v>
      </c>
      <c r="BG26" s="2">
        <v>1</v>
      </c>
      <c r="BH26" s="2">
        <v>1</v>
      </c>
      <c r="BI26" s="9">
        <v>1</v>
      </c>
      <c r="BJ26" s="9"/>
      <c r="BK26" s="9">
        <v>1</v>
      </c>
      <c r="BL26" s="9"/>
      <c r="BM26" s="9">
        <v>1</v>
      </c>
      <c r="BN26" s="9"/>
      <c r="BO26" s="9">
        <v>1</v>
      </c>
      <c r="BP26" s="9"/>
      <c r="BQ26" s="9">
        <v>1</v>
      </c>
      <c r="BR26" s="9"/>
      <c r="BS26" s="9">
        <v>1</v>
      </c>
      <c r="BT26" s="9"/>
      <c r="BU26" s="9">
        <v>1</v>
      </c>
      <c r="BV26" s="9"/>
      <c r="BW26" s="9">
        <v>1</v>
      </c>
      <c r="BX26" s="9"/>
      <c r="BY26" s="9">
        <v>1</v>
      </c>
      <c r="BZ26" s="9"/>
      <c r="CA26" s="9">
        <v>1</v>
      </c>
      <c r="CB26" s="9"/>
      <c r="CC26" s="9">
        <v>1</v>
      </c>
      <c r="CD26" s="9"/>
      <c r="CE26" s="9">
        <v>1</v>
      </c>
      <c r="CF26" s="9"/>
      <c r="CG26" s="9">
        <v>1</v>
      </c>
      <c r="CH26" s="9"/>
      <c r="CI26" s="9">
        <v>1</v>
      </c>
      <c r="CJ26" s="9"/>
      <c r="CK26" s="9">
        <v>1</v>
      </c>
      <c r="CL26" s="9"/>
      <c r="CM26" s="9">
        <v>1</v>
      </c>
      <c r="CN26" s="9"/>
      <c r="CO26" s="9">
        <v>1</v>
      </c>
      <c r="CP26" s="9"/>
      <c r="CQ26" s="9">
        <v>1</v>
      </c>
      <c r="CR26" s="9"/>
      <c r="CS26" s="9">
        <v>1</v>
      </c>
      <c r="CT26" s="9">
        <v>1</v>
      </c>
      <c r="CU26" s="9">
        <v>1</v>
      </c>
      <c r="CV26" s="85">
        <v>1</v>
      </c>
      <c r="CW26" s="85"/>
      <c r="CX26" s="61">
        <v>1</v>
      </c>
      <c r="CY26" s="61">
        <v>1</v>
      </c>
      <c r="CZ26" s="91">
        <v>1</v>
      </c>
      <c r="DA26" s="9">
        <v>1</v>
      </c>
      <c r="DB26" s="9">
        <v>1</v>
      </c>
      <c r="DC26" s="9">
        <v>1</v>
      </c>
      <c r="DD26" s="9">
        <v>1</v>
      </c>
      <c r="DE26" s="9">
        <v>1</v>
      </c>
      <c r="DF26" s="9">
        <v>1</v>
      </c>
      <c r="DG26" s="9">
        <v>1</v>
      </c>
      <c r="DH26" s="9">
        <v>1</v>
      </c>
      <c r="DI26" s="9">
        <v>1</v>
      </c>
      <c r="DJ26" s="9">
        <v>1</v>
      </c>
      <c r="DK26" s="9">
        <v>1</v>
      </c>
      <c r="DL26" s="9">
        <v>1</v>
      </c>
      <c r="DM26" s="9">
        <v>1</v>
      </c>
      <c r="DN26" s="9">
        <v>1</v>
      </c>
      <c r="DO26" s="9">
        <v>1</v>
      </c>
      <c r="DP26" s="9">
        <v>1</v>
      </c>
      <c r="DQ26" s="9">
        <v>1</v>
      </c>
      <c r="DR26" s="9">
        <v>1</v>
      </c>
      <c r="DS26" s="9">
        <v>1</v>
      </c>
      <c r="DT26" s="9">
        <v>1</v>
      </c>
      <c r="DU26" s="9">
        <v>1</v>
      </c>
      <c r="DV26" s="9">
        <v>1</v>
      </c>
      <c r="DW26" s="9">
        <v>1</v>
      </c>
      <c r="DX26" s="9">
        <v>1</v>
      </c>
      <c r="DY26" s="9">
        <v>1</v>
      </c>
      <c r="DZ26" s="9">
        <v>1</v>
      </c>
      <c r="EA26" s="9">
        <v>1</v>
      </c>
      <c r="EB26" s="9">
        <v>1</v>
      </c>
      <c r="EC26" s="9">
        <v>1</v>
      </c>
      <c r="ED26" s="9">
        <v>1</v>
      </c>
      <c r="EE26" s="9">
        <v>1</v>
      </c>
      <c r="EF26" s="9">
        <v>1</v>
      </c>
      <c r="EG26" s="9">
        <v>1</v>
      </c>
      <c r="EH26" s="9">
        <v>1</v>
      </c>
      <c r="EI26" s="9">
        <v>1</v>
      </c>
      <c r="EJ26" s="9">
        <v>1</v>
      </c>
      <c r="EK26" s="9">
        <v>1</v>
      </c>
      <c r="EL26" s="9">
        <v>1</v>
      </c>
      <c r="EM26" s="9">
        <v>1</v>
      </c>
      <c r="EN26" s="9">
        <v>1</v>
      </c>
      <c r="EO26" s="9">
        <v>1</v>
      </c>
      <c r="EP26" s="9">
        <v>1</v>
      </c>
      <c r="EQ26" s="9">
        <v>1</v>
      </c>
      <c r="ER26" s="9">
        <v>1</v>
      </c>
      <c r="ES26" s="9">
        <v>1</v>
      </c>
      <c r="ET26" s="9">
        <v>1</v>
      </c>
      <c r="EU26" s="9">
        <v>1</v>
      </c>
      <c r="EV26" s="9">
        <v>1</v>
      </c>
      <c r="EW26" s="9">
        <v>1</v>
      </c>
      <c r="EX26" s="9">
        <v>1</v>
      </c>
      <c r="EY26" s="9">
        <v>1</v>
      </c>
      <c r="EZ26" s="9">
        <v>1</v>
      </c>
      <c r="FA26" s="9">
        <v>1</v>
      </c>
      <c r="FB26" s="9">
        <v>1</v>
      </c>
      <c r="FC26" s="9">
        <v>1</v>
      </c>
      <c r="FD26" s="9">
        <v>1</v>
      </c>
      <c r="FE26" s="9">
        <v>1</v>
      </c>
      <c r="FF26" s="9">
        <v>1</v>
      </c>
      <c r="FG26" s="9">
        <v>1</v>
      </c>
      <c r="FH26" s="9">
        <v>1</v>
      </c>
      <c r="FI26" s="9">
        <v>1</v>
      </c>
      <c r="FJ26" s="9">
        <v>1</v>
      </c>
      <c r="FK26" s="9">
        <v>1</v>
      </c>
      <c r="FL26" s="9">
        <v>1</v>
      </c>
      <c r="FM26" s="9">
        <v>1</v>
      </c>
      <c r="FN26" s="9">
        <v>1</v>
      </c>
      <c r="FO26" s="9">
        <v>1</v>
      </c>
      <c r="FP26" s="9">
        <v>1</v>
      </c>
      <c r="FQ26" s="9">
        <v>1</v>
      </c>
      <c r="FR26" s="9">
        <v>1</v>
      </c>
      <c r="FS26" s="9">
        <v>1</v>
      </c>
      <c r="FT26" s="9">
        <v>1</v>
      </c>
      <c r="FU26" s="9">
        <v>1</v>
      </c>
      <c r="FV26" s="9">
        <v>1</v>
      </c>
      <c r="FW26" s="9">
        <v>1</v>
      </c>
      <c r="FX26" s="9">
        <v>1</v>
      </c>
      <c r="FY26" s="9">
        <v>1</v>
      </c>
      <c r="FZ26" s="9">
        <v>1</v>
      </c>
      <c r="GA26" s="9">
        <v>1</v>
      </c>
      <c r="GB26" s="9">
        <v>1</v>
      </c>
      <c r="GC26" s="9">
        <v>1</v>
      </c>
      <c r="GD26" s="9">
        <v>1</v>
      </c>
      <c r="GE26" s="9">
        <v>1</v>
      </c>
      <c r="GF26" s="9">
        <v>1</v>
      </c>
      <c r="GG26" s="9">
        <v>1</v>
      </c>
      <c r="GH26" s="9">
        <v>1</v>
      </c>
      <c r="GI26" s="9">
        <v>1</v>
      </c>
      <c r="GJ26" s="9">
        <v>1</v>
      </c>
      <c r="GK26" s="9">
        <v>1</v>
      </c>
      <c r="GL26" s="9">
        <v>1</v>
      </c>
      <c r="GM26" s="9">
        <v>1</v>
      </c>
      <c r="GN26" s="9">
        <v>1</v>
      </c>
      <c r="GO26" s="9">
        <v>1</v>
      </c>
      <c r="GP26" s="9">
        <v>1</v>
      </c>
      <c r="GQ26" s="9">
        <v>1</v>
      </c>
      <c r="GR26" s="9">
        <v>1</v>
      </c>
      <c r="GS26" s="9">
        <v>1</v>
      </c>
      <c r="GT26" s="9">
        <v>1</v>
      </c>
      <c r="GU26" s="9">
        <v>1</v>
      </c>
      <c r="GV26" s="9">
        <v>1</v>
      </c>
      <c r="GW26" s="9">
        <v>1</v>
      </c>
      <c r="GX26" s="9">
        <v>1</v>
      </c>
      <c r="GY26" s="9">
        <v>1</v>
      </c>
      <c r="GZ26" s="9">
        <v>1</v>
      </c>
      <c r="HA26" s="9">
        <v>1</v>
      </c>
      <c r="HB26" s="9">
        <v>1</v>
      </c>
      <c r="HC26" s="9">
        <v>1</v>
      </c>
      <c r="HD26" s="9">
        <v>1</v>
      </c>
      <c r="HE26" s="9">
        <v>1</v>
      </c>
      <c r="HF26" s="9">
        <v>1</v>
      </c>
      <c r="HG26" s="9">
        <v>1</v>
      </c>
      <c r="HH26" s="9">
        <v>1</v>
      </c>
      <c r="HI26" s="9">
        <v>1</v>
      </c>
      <c r="HJ26" s="9">
        <v>1</v>
      </c>
      <c r="HK26" s="9">
        <v>1</v>
      </c>
      <c r="HL26" s="9">
        <v>1</v>
      </c>
      <c r="HM26" s="9">
        <v>1</v>
      </c>
      <c r="HN26" s="9">
        <v>1</v>
      </c>
      <c r="HO26" s="9"/>
      <c r="HP26" s="9">
        <v>1</v>
      </c>
      <c r="HQ26" s="9"/>
      <c r="HR26" s="9">
        <v>1</v>
      </c>
      <c r="HS26" s="9"/>
      <c r="HT26" s="9">
        <v>1</v>
      </c>
      <c r="HU26" s="9"/>
      <c r="HV26" s="9">
        <v>1</v>
      </c>
      <c r="HW26" s="9"/>
      <c r="HX26" s="9">
        <v>1</v>
      </c>
      <c r="HY26" s="9"/>
      <c r="HZ26" s="9">
        <v>1</v>
      </c>
      <c r="IA26" s="9"/>
      <c r="IB26" s="9">
        <v>1</v>
      </c>
      <c r="IC26" s="9"/>
      <c r="ID26" s="9">
        <v>1</v>
      </c>
      <c r="IE26" s="9"/>
      <c r="IF26" s="9">
        <v>1</v>
      </c>
      <c r="IG26" s="9"/>
      <c r="IH26" s="92">
        <v>1</v>
      </c>
      <c r="II26" s="92"/>
      <c r="IJ26" s="92">
        <v>1</v>
      </c>
      <c r="IK26" s="92">
        <v>1</v>
      </c>
      <c r="IL26" s="92">
        <v>1</v>
      </c>
      <c r="IM26" s="92">
        <v>1</v>
      </c>
      <c r="IN26" s="92">
        <v>1</v>
      </c>
      <c r="IO26" s="92">
        <v>1</v>
      </c>
      <c r="IP26" s="92">
        <v>1</v>
      </c>
      <c r="IQ26" s="92">
        <v>1</v>
      </c>
      <c r="IR26" s="92">
        <v>1</v>
      </c>
      <c r="IS26" s="92">
        <v>1</v>
      </c>
      <c r="IT26" s="92">
        <v>1</v>
      </c>
      <c r="IU26" s="92">
        <v>1</v>
      </c>
      <c r="IV26" s="92">
        <v>1</v>
      </c>
      <c r="IW26" s="92">
        <v>1</v>
      </c>
      <c r="IX26" s="92">
        <v>1</v>
      </c>
      <c r="IY26" s="92">
        <v>1</v>
      </c>
      <c r="IZ26" s="92">
        <v>1</v>
      </c>
      <c r="JA26" s="92">
        <v>1</v>
      </c>
      <c r="JB26" s="92">
        <v>1</v>
      </c>
      <c r="JC26" s="92">
        <v>1</v>
      </c>
      <c r="JD26" s="92">
        <v>1</v>
      </c>
      <c r="JE26" s="92">
        <v>1</v>
      </c>
      <c r="JF26" s="92">
        <v>1</v>
      </c>
      <c r="JG26" s="92">
        <v>1</v>
      </c>
      <c r="JH26" s="92">
        <v>1</v>
      </c>
      <c r="JI26" s="92">
        <v>1</v>
      </c>
      <c r="JJ26" s="92">
        <v>1</v>
      </c>
      <c r="JK26" s="92">
        <v>1</v>
      </c>
      <c r="JL26" s="92">
        <v>1</v>
      </c>
      <c r="JM26" s="92">
        <v>1</v>
      </c>
      <c r="JN26" s="92">
        <v>1</v>
      </c>
      <c r="JO26" s="92">
        <v>1</v>
      </c>
      <c r="JP26" s="92">
        <v>1</v>
      </c>
      <c r="JQ26" s="92">
        <v>1</v>
      </c>
      <c r="JR26" s="92">
        <v>1</v>
      </c>
      <c r="JS26" s="92">
        <v>1</v>
      </c>
      <c r="JT26" s="92">
        <v>1</v>
      </c>
      <c r="JU26" s="92">
        <v>1</v>
      </c>
      <c r="JV26" s="92">
        <v>1</v>
      </c>
      <c r="JW26" s="92">
        <v>1</v>
      </c>
      <c r="JX26" s="92">
        <v>1</v>
      </c>
      <c r="JY26" s="92">
        <v>1</v>
      </c>
      <c r="JZ26" s="92">
        <v>1</v>
      </c>
      <c r="KA26" s="92">
        <v>1</v>
      </c>
      <c r="KB26" s="92">
        <v>1</v>
      </c>
      <c r="KC26" s="92">
        <v>1</v>
      </c>
      <c r="KD26" s="92">
        <v>1</v>
      </c>
      <c r="KE26" s="92">
        <v>1</v>
      </c>
      <c r="KF26" s="92">
        <v>1</v>
      </c>
      <c r="KG26" s="92">
        <v>1</v>
      </c>
      <c r="KH26" s="92">
        <v>1</v>
      </c>
      <c r="KI26" s="92">
        <v>1</v>
      </c>
      <c r="KJ26" s="92">
        <v>1</v>
      </c>
      <c r="KK26" s="92">
        <v>1</v>
      </c>
      <c r="KL26" s="92">
        <v>1</v>
      </c>
      <c r="KM26" s="92">
        <v>1</v>
      </c>
      <c r="KN26" s="92">
        <v>1</v>
      </c>
      <c r="KO26" s="92">
        <v>1</v>
      </c>
      <c r="KP26" s="92">
        <v>1</v>
      </c>
      <c r="KQ26" s="92">
        <v>1</v>
      </c>
      <c r="KR26" s="92">
        <v>1</v>
      </c>
      <c r="KS26" s="92">
        <v>1</v>
      </c>
      <c r="KT26" s="92">
        <v>1</v>
      </c>
      <c r="KU26" s="92">
        <v>1</v>
      </c>
      <c r="KV26" s="92">
        <v>1</v>
      </c>
      <c r="KW26" s="92">
        <v>1</v>
      </c>
      <c r="KX26" s="92">
        <v>1</v>
      </c>
      <c r="KY26" s="92">
        <v>1</v>
      </c>
      <c r="KZ26" s="92">
        <v>1</v>
      </c>
      <c r="LA26" s="92">
        <v>1</v>
      </c>
      <c r="LB26" s="92">
        <v>1</v>
      </c>
      <c r="LC26" s="92">
        <v>1</v>
      </c>
      <c r="LD26" s="92">
        <v>1</v>
      </c>
      <c r="LE26" s="92">
        <v>1</v>
      </c>
      <c r="LF26" s="92">
        <v>1</v>
      </c>
      <c r="LG26" s="92">
        <v>1</v>
      </c>
      <c r="LH26" s="92">
        <v>1</v>
      </c>
      <c r="LI26" s="92">
        <v>1</v>
      </c>
      <c r="LJ26" s="92">
        <v>1</v>
      </c>
      <c r="LK26" s="92">
        <v>1</v>
      </c>
      <c r="LL26" s="92">
        <v>1</v>
      </c>
      <c r="LM26" s="92">
        <v>1</v>
      </c>
      <c r="LN26" s="92">
        <v>1</v>
      </c>
      <c r="LO26" s="92">
        <v>1</v>
      </c>
      <c r="LP26" s="92">
        <v>1</v>
      </c>
      <c r="LQ26" s="92">
        <v>1</v>
      </c>
      <c r="LR26" s="92">
        <v>1</v>
      </c>
      <c r="LS26" s="92">
        <v>1</v>
      </c>
      <c r="LT26" s="92">
        <v>1</v>
      </c>
      <c r="LU26" s="92">
        <v>1</v>
      </c>
      <c r="LV26" s="92">
        <v>1</v>
      </c>
      <c r="LW26" s="92">
        <v>1</v>
      </c>
      <c r="LX26" s="92">
        <v>1</v>
      </c>
      <c r="LY26" s="92">
        <v>1</v>
      </c>
      <c r="LZ26" s="92">
        <v>1</v>
      </c>
      <c r="MA26" s="92">
        <v>1</v>
      </c>
      <c r="MB26" s="92">
        <v>1</v>
      </c>
      <c r="MC26" s="92">
        <v>1</v>
      </c>
      <c r="MD26" s="92">
        <v>1</v>
      </c>
      <c r="ME26" s="92">
        <v>1</v>
      </c>
      <c r="MF26" s="92">
        <v>1</v>
      </c>
      <c r="MG26" s="92">
        <v>1</v>
      </c>
      <c r="MH26" s="93">
        <v>1</v>
      </c>
      <c r="MI26" s="93">
        <v>1</v>
      </c>
      <c r="MJ26" s="93">
        <v>1</v>
      </c>
      <c r="MK26" s="93">
        <v>1</v>
      </c>
      <c r="ML26" s="93">
        <v>1</v>
      </c>
      <c r="MM26" s="93">
        <v>1</v>
      </c>
      <c r="MN26" s="93">
        <v>1</v>
      </c>
      <c r="MO26" s="93">
        <v>1</v>
      </c>
      <c r="MP26" s="93">
        <v>1</v>
      </c>
      <c r="MQ26" s="93">
        <v>1</v>
      </c>
      <c r="MR26" s="93">
        <v>1</v>
      </c>
      <c r="MS26" s="93">
        <v>1</v>
      </c>
      <c r="MT26" s="93">
        <v>1</v>
      </c>
      <c r="MU26" s="93">
        <v>1</v>
      </c>
      <c r="MV26" s="93">
        <v>1</v>
      </c>
      <c r="MW26" s="93">
        <v>1</v>
      </c>
      <c r="MX26" s="93">
        <v>1</v>
      </c>
      <c r="MY26" s="93">
        <v>1</v>
      </c>
      <c r="MZ26" s="93">
        <v>1</v>
      </c>
      <c r="NA26" s="93">
        <v>1</v>
      </c>
      <c r="NB26" s="93">
        <v>1</v>
      </c>
      <c r="NC26" s="92">
        <v>1</v>
      </c>
      <c r="ND26" s="92">
        <v>1</v>
      </c>
      <c r="NE26" s="92">
        <v>1</v>
      </c>
      <c r="NF26" s="92">
        <v>1</v>
      </c>
      <c r="NG26" s="92">
        <v>1</v>
      </c>
      <c r="NH26" s="92">
        <v>1</v>
      </c>
      <c r="NI26" s="92"/>
      <c r="NJ26" s="92"/>
      <c r="NK26" s="92"/>
      <c r="NL26" s="94">
        <v>1</v>
      </c>
      <c r="NM26" s="94">
        <v>1</v>
      </c>
      <c r="NN26" s="94">
        <v>1</v>
      </c>
      <c r="NO26" s="94">
        <v>1</v>
      </c>
      <c r="NP26" s="94">
        <v>1</v>
      </c>
      <c r="NQ26" s="94">
        <v>1</v>
      </c>
      <c r="NR26" s="94">
        <v>1</v>
      </c>
      <c r="NS26" s="94">
        <v>1</v>
      </c>
      <c r="NT26" s="94">
        <v>1</v>
      </c>
      <c r="NU26" s="94">
        <v>1</v>
      </c>
      <c r="NV26" s="94">
        <v>1</v>
      </c>
      <c r="NW26" s="94">
        <v>1</v>
      </c>
      <c r="NX26" s="94">
        <v>1</v>
      </c>
      <c r="NY26" s="94">
        <v>1</v>
      </c>
      <c r="NZ26" s="94">
        <v>1</v>
      </c>
      <c r="OA26" s="94">
        <v>1</v>
      </c>
      <c r="OB26" s="94">
        <v>1</v>
      </c>
      <c r="OC26" s="94">
        <v>1</v>
      </c>
      <c r="OD26" s="94">
        <v>1</v>
      </c>
      <c r="OE26" s="94">
        <v>1</v>
      </c>
      <c r="OF26" s="94">
        <v>1</v>
      </c>
      <c r="OG26" s="94">
        <v>1</v>
      </c>
      <c r="OH26" s="94">
        <v>1</v>
      </c>
      <c r="OI26" s="94">
        <v>1</v>
      </c>
      <c r="OJ26" s="94">
        <v>1</v>
      </c>
      <c r="OK26" s="94">
        <v>1</v>
      </c>
      <c r="OL26" s="92">
        <v>1</v>
      </c>
      <c r="OM26" s="92">
        <v>1</v>
      </c>
      <c r="ON26" s="92">
        <v>1</v>
      </c>
      <c r="OO26" s="92">
        <v>1</v>
      </c>
      <c r="OP26" s="94">
        <v>1</v>
      </c>
      <c r="OQ26" s="94">
        <v>1</v>
      </c>
      <c r="OR26" s="94">
        <v>1</v>
      </c>
      <c r="OS26" s="94">
        <v>1</v>
      </c>
      <c r="OT26" s="94">
        <v>1</v>
      </c>
      <c r="OU26" s="94">
        <v>1</v>
      </c>
      <c r="OV26" s="94">
        <v>1</v>
      </c>
      <c r="OW26" s="94">
        <v>1</v>
      </c>
      <c r="OX26" s="94">
        <v>1</v>
      </c>
      <c r="OY26" s="94">
        <v>1</v>
      </c>
      <c r="OZ26" s="94">
        <v>1</v>
      </c>
      <c r="PA26" s="94">
        <v>1</v>
      </c>
      <c r="PB26" s="94">
        <v>1</v>
      </c>
      <c r="PC26" s="94">
        <v>1</v>
      </c>
      <c r="PD26" s="94">
        <v>1</v>
      </c>
      <c r="PE26" s="94">
        <v>1</v>
      </c>
      <c r="PF26" s="94">
        <v>1</v>
      </c>
      <c r="PG26" s="94">
        <v>1</v>
      </c>
      <c r="PH26" s="94">
        <v>1</v>
      </c>
      <c r="PI26" s="94">
        <v>1</v>
      </c>
      <c r="PJ26" s="94">
        <v>1</v>
      </c>
      <c r="PK26" s="94">
        <v>1</v>
      </c>
      <c r="PL26" s="94">
        <v>1</v>
      </c>
      <c r="PM26" s="94">
        <v>1</v>
      </c>
      <c r="PN26" s="94">
        <v>1</v>
      </c>
      <c r="PO26" s="94">
        <v>1</v>
      </c>
      <c r="PP26" s="94">
        <v>1</v>
      </c>
      <c r="PQ26" s="94">
        <v>1</v>
      </c>
      <c r="PR26" s="94">
        <v>1</v>
      </c>
      <c r="PS26" s="94">
        <v>1</v>
      </c>
      <c r="PT26" s="94">
        <v>1</v>
      </c>
      <c r="PU26" s="94">
        <v>1</v>
      </c>
      <c r="PV26" s="94">
        <v>1</v>
      </c>
      <c r="PW26" s="94">
        <v>1</v>
      </c>
      <c r="PX26" s="94">
        <v>1</v>
      </c>
      <c r="PY26" s="94">
        <v>1</v>
      </c>
      <c r="PZ26" s="94">
        <v>1</v>
      </c>
      <c r="QA26" s="94">
        <v>1</v>
      </c>
      <c r="QB26" s="94">
        <v>1</v>
      </c>
      <c r="QC26" s="94">
        <v>1</v>
      </c>
      <c r="QD26" s="94">
        <v>1</v>
      </c>
    </row>
    <row r="27" spans="1:446" ht="13.5" customHeight="1">
      <c r="A27" s="2" t="s">
        <v>24</v>
      </c>
      <c r="B27" s="2" t="s">
        <v>335</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9"/>
      <c r="BF27" s="9"/>
      <c r="BG27" s="9"/>
      <c r="BH27" s="9"/>
      <c r="BI27" s="9"/>
      <c r="BJ27" s="9">
        <v>1</v>
      </c>
      <c r="BK27" s="9"/>
      <c r="BL27" s="9">
        <v>1</v>
      </c>
      <c r="BM27" s="9"/>
      <c r="BN27" s="9">
        <v>1</v>
      </c>
      <c r="BO27" s="9"/>
      <c r="BP27" s="9">
        <v>1</v>
      </c>
      <c r="BQ27" s="9"/>
      <c r="BR27" s="9">
        <v>1</v>
      </c>
      <c r="BS27" s="9"/>
      <c r="BT27" s="9">
        <v>1</v>
      </c>
      <c r="BU27" s="9"/>
      <c r="BV27" s="9">
        <v>1</v>
      </c>
      <c r="BW27" s="9"/>
      <c r="BX27" s="9">
        <v>1</v>
      </c>
      <c r="BY27" s="9"/>
      <c r="BZ27" s="9">
        <v>1</v>
      </c>
      <c r="CA27" s="9"/>
      <c r="CB27" s="9">
        <v>1</v>
      </c>
      <c r="CC27" s="9"/>
      <c r="CD27" s="9">
        <v>1</v>
      </c>
      <c r="CE27" s="9"/>
      <c r="CF27" s="9">
        <v>1</v>
      </c>
      <c r="CG27" s="9"/>
      <c r="CH27" s="9">
        <v>1</v>
      </c>
      <c r="CI27" s="9"/>
      <c r="CJ27" s="9">
        <v>1</v>
      </c>
      <c r="CK27" s="9"/>
      <c r="CL27" s="9">
        <v>1</v>
      </c>
      <c r="CM27" s="9"/>
      <c r="CN27" s="9">
        <v>1</v>
      </c>
      <c r="CO27" s="9"/>
      <c r="CP27" s="9">
        <v>1</v>
      </c>
      <c r="CQ27" s="9"/>
      <c r="CR27" s="9">
        <v>1</v>
      </c>
      <c r="CS27" s="9"/>
      <c r="CT27" s="9"/>
      <c r="CU27" s="9"/>
      <c r="CV27" s="85">
        <v>1</v>
      </c>
      <c r="CW27" s="85">
        <v>1</v>
      </c>
      <c r="CX27" s="61">
        <v>1</v>
      </c>
      <c r="CY27" s="61">
        <v>1</v>
      </c>
      <c r="CZ27" s="72"/>
      <c r="DA27" s="20"/>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v>1</v>
      </c>
      <c r="HP27" s="9"/>
      <c r="HQ27" s="9">
        <v>1</v>
      </c>
      <c r="HR27" s="9"/>
      <c r="HS27" s="9">
        <v>1</v>
      </c>
      <c r="HT27" s="9"/>
      <c r="HU27" s="9">
        <v>1</v>
      </c>
      <c r="HV27" s="9"/>
      <c r="HW27" s="9">
        <v>1</v>
      </c>
      <c r="HX27" s="9"/>
      <c r="HY27" s="9">
        <v>1</v>
      </c>
      <c r="HZ27" s="9"/>
      <c r="IA27" s="9">
        <v>1</v>
      </c>
      <c r="IB27" s="9"/>
      <c r="IC27" s="9">
        <v>1</v>
      </c>
      <c r="ID27" s="9"/>
      <c r="IE27" s="9">
        <v>1</v>
      </c>
      <c r="IF27" s="9"/>
      <c r="IG27" s="9">
        <v>1</v>
      </c>
      <c r="IH27" s="92">
        <v>1</v>
      </c>
      <c r="II27" s="92">
        <v>1</v>
      </c>
      <c r="IJ27" s="92">
        <v>1</v>
      </c>
      <c r="IK27" s="92">
        <v>1</v>
      </c>
      <c r="IL27" s="92">
        <v>1</v>
      </c>
      <c r="IM27" s="92">
        <v>1</v>
      </c>
      <c r="IN27" s="92">
        <v>1</v>
      </c>
      <c r="IO27" s="92">
        <v>1</v>
      </c>
      <c r="IP27" s="92">
        <v>1</v>
      </c>
      <c r="IQ27" s="92">
        <v>1</v>
      </c>
      <c r="IR27" s="92">
        <v>1</v>
      </c>
      <c r="IS27" s="92">
        <v>1</v>
      </c>
      <c r="IT27" s="92">
        <v>1</v>
      </c>
      <c r="IU27" s="92">
        <v>1</v>
      </c>
      <c r="IV27" s="92"/>
      <c r="IW27" s="92"/>
      <c r="IX27" s="92"/>
      <c r="IY27" s="92"/>
      <c r="IZ27" s="92"/>
      <c r="JA27" s="92"/>
      <c r="JB27" s="92"/>
      <c r="JC27" s="92"/>
      <c r="JD27" s="92"/>
      <c r="JE27" s="92"/>
      <c r="JF27" s="92"/>
      <c r="JG27" s="92"/>
      <c r="JH27" s="92"/>
      <c r="JI27" s="92"/>
      <c r="JJ27" s="92"/>
      <c r="JK27" s="92"/>
      <c r="JL27" s="92"/>
      <c r="JM27" s="92"/>
      <c r="JN27" s="92"/>
      <c r="JO27" s="92"/>
      <c r="JP27" s="92"/>
      <c r="JQ27" s="92"/>
      <c r="JR27" s="92"/>
      <c r="JS27" s="92"/>
      <c r="JT27" s="92"/>
      <c r="JU27" s="92"/>
      <c r="JV27" s="92"/>
      <c r="JW27" s="92"/>
      <c r="JX27" s="92"/>
      <c r="JY27" s="92"/>
      <c r="JZ27" s="92"/>
      <c r="KA27" s="92"/>
      <c r="KB27" s="92"/>
      <c r="KC27" s="92"/>
      <c r="KD27" s="92"/>
      <c r="KE27" s="92"/>
      <c r="KF27" s="92"/>
      <c r="KG27" s="92"/>
      <c r="KH27" s="92"/>
      <c r="KI27" s="92"/>
      <c r="KJ27" s="92"/>
      <c r="KK27" s="92"/>
      <c r="KL27" s="92"/>
      <c r="KM27" s="92"/>
      <c r="KN27" s="92"/>
      <c r="KO27" s="92"/>
      <c r="KP27" s="92"/>
      <c r="KQ27" s="92"/>
      <c r="KR27" s="92"/>
      <c r="KS27" s="92"/>
      <c r="KT27" s="92"/>
      <c r="KU27" s="92"/>
      <c r="KV27" s="92"/>
      <c r="KW27" s="92"/>
      <c r="KX27" s="92"/>
      <c r="KY27" s="92"/>
      <c r="KZ27" s="92"/>
      <c r="LA27" s="92"/>
      <c r="LB27" s="92"/>
      <c r="LC27" s="92"/>
      <c r="LD27" s="92"/>
      <c r="LE27" s="92"/>
      <c r="LF27" s="92"/>
      <c r="LG27" s="92"/>
      <c r="LH27" s="92"/>
      <c r="LI27" s="92"/>
      <c r="LJ27" s="92"/>
      <c r="LK27" s="92"/>
      <c r="LL27" s="92"/>
      <c r="LM27" s="92"/>
      <c r="LN27" s="92"/>
      <c r="LO27" s="92"/>
      <c r="LP27" s="92"/>
      <c r="LQ27" s="92"/>
      <c r="LR27" s="92"/>
      <c r="LS27" s="92"/>
      <c r="LT27" s="92"/>
      <c r="LU27" s="92"/>
      <c r="LV27" s="92"/>
      <c r="LW27" s="92"/>
      <c r="LX27" s="92"/>
      <c r="LY27" s="92"/>
      <c r="LZ27" s="92"/>
      <c r="MA27" s="92"/>
      <c r="MB27" s="92"/>
      <c r="MC27" s="92"/>
      <c r="MD27" s="92"/>
      <c r="ME27" s="92"/>
      <c r="MF27" s="92"/>
      <c r="MG27" s="92"/>
      <c r="MH27" s="93">
        <v>1</v>
      </c>
      <c r="MI27" s="93">
        <v>1</v>
      </c>
      <c r="MJ27" s="93">
        <v>1</v>
      </c>
      <c r="MK27" s="93">
        <v>1</v>
      </c>
      <c r="ML27" s="93">
        <v>1</v>
      </c>
      <c r="MM27" s="93">
        <v>1</v>
      </c>
      <c r="MN27" s="93">
        <v>1</v>
      </c>
      <c r="MO27" s="93">
        <v>1</v>
      </c>
      <c r="MP27" s="93">
        <v>1</v>
      </c>
      <c r="MQ27" s="93">
        <v>1</v>
      </c>
      <c r="MR27" s="93">
        <v>1</v>
      </c>
      <c r="MS27" s="93">
        <v>1</v>
      </c>
      <c r="MT27" s="93">
        <v>1</v>
      </c>
      <c r="MU27" s="93">
        <v>1</v>
      </c>
      <c r="MV27" s="93">
        <v>1</v>
      </c>
      <c r="MW27" s="93">
        <v>1</v>
      </c>
      <c r="MX27" s="93">
        <v>1</v>
      </c>
      <c r="MY27" s="93">
        <v>1</v>
      </c>
      <c r="MZ27" s="93">
        <v>1</v>
      </c>
      <c r="NA27" s="93">
        <v>1</v>
      </c>
      <c r="NB27" s="93">
        <v>1</v>
      </c>
      <c r="NC27" s="92"/>
      <c r="ND27" s="92"/>
      <c r="NE27" s="92"/>
      <c r="NF27" s="92"/>
      <c r="NG27" s="92"/>
      <c r="NH27" s="92"/>
      <c r="NI27" s="92">
        <v>1</v>
      </c>
      <c r="NJ27" s="92">
        <v>1</v>
      </c>
      <c r="NK27" s="92">
        <v>1</v>
      </c>
      <c r="NL27" s="94"/>
      <c r="NM27" s="94"/>
      <c r="NN27" s="94"/>
      <c r="NO27" s="94"/>
      <c r="NP27" s="94"/>
      <c r="NQ27" s="94"/>
      <c r="NR27" s="94"/>
      <c r="NS27" s="94"/>
      <c r="NT27" s="94"/>
      <c r="NU27" s="94"/>
      <c r="NV27" s="94"/>
      <c r="NW27" s="94"/>
      <c r="NX27" s="94"/>
      <c r="NY27" s="94"/>
      <c r="NZ27" s="94"/>
      <c r="OA27" s="94"/>
      <c r="OB27" s="94"/>
      <c r="OC27" s="94"/>
      <c r="OD27" s="94"/>
      <c r="OE27" s="94"/>
      <c r="OF27" s="94"/>
      <c r="OG27" s="94"/>
      <c r="OH27" s="94"/>
      <c r="OI27" s="94"/>
      <c r="OJ27" s="94"/>
      <c r="OK27" s="94"/>
      <c r="OL27" s="92"/>
      <c r="OM27" s="92"/>
      <c r="ON27" s="92"/>
      <c r="OO27" s="92"/>
      <c r="OP27" s="94"/>
      <c r="OQ27" s="94"/>
      <c r="OR27" s="94"/>
      <c r="OS27" s="94"/>
      <c r="OT27" s="94"/>
      <c r="OU27" s="94"/>
      <c r="OV27" s="94"/>
      <c r="OW27" s="94"/>
      <c r="OX27" s="94"/>
      <c r="OY27" s="94"/>
      <c r="OZ27" s="94"/>
      <c r="PA27" s="94"/>
      <c r="PB27" s="94"/>
      <c r="PC27" s="94"/>
      <c r="PD27" s="94"/>
      <c r="PE27" s="94"/>
      <c r="PF27" s="94"/>
      <c r="PG27" s="94"/>
      <c r="PH27" s="94"/>
      <c r="PI27" s="94"/>
      <c r="PJ27" s="94"/>
      <c r="PK27" s="94"/>
      <c r="PL27" s="94"/>
      <c r="PM27" s="94"/>
      <c r="PN27" s="94"/>
      <c r="PO27" s="94"/>
      <c r="PP27" s="94"/>
      <c r="PQ27" s="94"/>
      <c r="PR27" s="94"/>
      <c r="PS27" s="94"/>
      <c r="PT27" s="94"/>
      <c r="PU27" s="94"/>
      <c r="PV27" s="94"/>
      <c r="PW27" s="94"/>
      <c r="PX27" s="94"/>
      <c r="PY27" s="94"/>
      <c r="PZ27" s="94"/>
      <c r="QA27" s="94"/>
      <c r="QB27" s="94"/>
      <c r="QC27" s="94"/>
      <c r="QD27" s="94"/>
    </row>
    <row r="28" spans="1:446" ht="13.5" customHeight="1">
      <c r="A28" s="2" t="s">
        <v>25</v>
      </c>
      <c r="B28" s="2" t="s">
        <v>335</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81"/>
      <c r="CW28" s="81"/>
      <c r="CX28" s="9"/>
      <c r="CY28" s="9"/>
      <c r="CZ28" s="66"/>
      <c r="DA28" s="20"/>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2"/>
      <c r="II28" s="92"/>
      <c r="IJ28" s="92"/>
      <c r="IK28" s="92"/>
      <c r="IL28" s="92"/>
      <c r="IM28" s="92"/>
      <c r="IN28" s="92"/>
      <c r="IO28" s="92"/>
      <c r="IP28" s="92"/>
      <c r="IQ28" s="92"/>
      <c r="IR28" s="92"/>
      <c r="IS28" s="92"/>
      <c r="IT28" s="92"/>
      <c r="IU28" s="92"/>
      <c r="IV28" s="92"/>
      <c r="IW28" s="92"/>
      <c r="IX28" s="92"/>
      <c r="IY28" s="92"/>
      <c r="IZ28" s="92"/>
      <c r="JA28" s="92"/>
      <c r="JB28" s="92"/>
      <c r="JC28" s="92"/>
      <c r="JD28" s="92"/>
      <c r="JE28" s="92"/>
      <c r="JF28" s="92"/>
      <c r="JG28" s="92"/>
      <c r="JH28" s="92"/>
      <c r="JI28" s="92"/>
      <c r="JJ28" s="92"/>
      <c r="JK28" s="92"/>
      <c r="JL28" s="92"/>
      <c r="JM28" s="92"/>
      <c r="JN28" s="92"/>
      <c r="JO28" s="92"/>
      <c r="JP28" s="92"/>
      <c r="JQ28" s="92"/>
      <c r="JR28" s="92"/>
      <c r="JS28" s="92"/>
      <c r="JT28" s="92"/>
      <c r="JU28" s="92"/>
      <c r="JV28" s="92"/>
      <c r="JW28" s="92"/>
      <c r="JX28" s="92"/>
      <c r="JY28" s="92"/>
      <c r="JZ28" s="92"/>
      <c r="KA28" s="92"/>
      <c r="KB28" s="92"/>
      <c r="KC28" s="92"/>
      <c r="KD28" s="92"/>
      <c r="KE28" s="92"/>
      <c r="KF28" s="92"/>
      <c r="KG28" s="92"/>
      <c r="KH28" s="92"/>
      <c r="KI28" s="92"/>
      <c r="KJ28" s="92"/>
      <c r="KK28" s="92"/>
      <c r="KL28" s="92"/>
      <c r="KM28" s="92"/>
      <c r="KN28" s="92"/>
      <c r="KO28" s="92"/>
      <c r="KP28" s="92"/>
      <c r="KQ28" s="92"/>
      <c r="KR28" s="92"/>
      <c r="KS28" s="92"/>
      <c r="KT28" s="92"/>
      <c r="KU28" s="92"/>
      <c r="KV28" s="92"/>
      <c r="KW28" s="92"/>
      <c r="KX28" s="92"/>
      <c r="KY28" s="92"/>
      <c r="KZ28" s="92"/>
      <c r="LA28" s="92"/>
      <c r="LB28" s="92"/>
      <c r="LC28" s="92"/>
      <c r="LD28" s="92"/>
      <c r="LE28" s="92"/>
      <c r="LF28" s="92"/>
      <c r="LG28" s="92"/>
      <c r="LH28" s="92"/>
      <c r="LI28" s="92"/>
      <c r="LJ28" s="92"/>
      <c r="LK28" s="92"/>
      <c r="LL28" s="92"/>
      <c r="LM28" s="92"/>
      <c r="LN28" s="92"/>
      <c r="LO28" s="92"/>
      <c r="LP28" s="92"/>
      <c r="LQ28" s="92"/>
      <c r="LR28" s="92"/>
      <c r="LS28" s="92"/>
      <c r="LT28" s="92"/>
      <c r="LU28" s="92"/>
      <c r="LV28" s="92"/>
      <c r="LW28" s="92"/>
      <c r="LX28" s="92"/>
      <c r="LY28" s="92"/>
      <c r="LZ28" s="92"/>
      <c r="MA28" s="92"/>
      <c r="MB28" s="92"/>
      <c r="MC28" s="92"/>
      <c r="MD28" s="92"/>
      <c r="ME28" s="92"/>
      <c r="MF28" s="92"/>
      <c r="MG28" s="92"/>
      <c r="MH28" s="93"/>
      <c r="MI28" s="93"/>
      <c r="MJ28" s="93"/>
      <c r="MK28" s="93"/>
      <c r="ML28" s="93"/>
      <c r="MM28" s="93"/>
      <c r="MN28" s="93"/>
      <c r="MO28" s="93"/>
      <c r="MP28" s="93"/>
      <c r="MQ28" s="93"/>
      <c r="MR28" s="93"/>
      <c r="MS28" s="93"/>
      <c r="MT28" s="93"/>
      <c r="MU28" s="93"/>
      <c r="MV28" s="93"/>
      <c r="MW28" s="93"/>
      <c r="MX28" s="93"/>
      <c r="MY28" s="93"/>
      <c r="MZ28" s="93"/>
      <c r="NA28" s="93"/>
      <c r="NB28" s="93"/>
      <c r="NC28" s="92"/>
      <c r="ND28" s="92"/>
      <c r="NE28" s="92"/>
      <c r="NF28" s="92"/>
      <c r="NG28" s="92"/>
      <c r="NH28" s="92"/>
      <c r="NI28" s="92"/>
      <c r="NJ28" s="92"/>
      <c r="NK28" s="92"/>
      <c r="NL28" s="94"/>
      <c r="NM28" s="94"/>
      <c r="NN28" s="94"/>
      <c r="NO28" s="94"/>
      <c r="NP28" s="94"/>
      <c r="NQ28" s="94"/>
      <c r="NR28" s="94"/>
      <c r="NS28" s="94"/>
      <c r="NT28" s="94"/>
      <c r="NU28" s="94"/>
      <c r="NV28" s="94"/>
      <c r="NW28" s="94"/>
      <c r="NX28" s="94"/>
      <c r="NY28" s="94"/>
      <c r="NZ28" s="94"/>
      <c r="OA28" s="94"/>
      <c r="OB28" s="94"/>
      <c r="OC28" s="94"/>
      <c r="OD28" s="94"/>
      <c r="OE28" s="94"/>
      <c r="OF28" s="94"/>
      <c r="OG28" s="94"/>
      <c r="OH28" s="94"/>
      <c r="OI28" s="94"/>
      <c r="OJ28" s="94"/>
      <c r="OK28" s="94"/>
      <c r="OL28" s="92"/>
      <c r="OM28" s="92"/>
      <c r="ON28" s="92"/>
      <c r="OO28" s="92"/>
      <c r="OP28" s="94"/>
      <c r="OQ28" s="94"/>
      <c r="OR28" s="94"/>
      <c r="OS28" s="94"/>
      <c r="OT28" s="94"/>
      <c r="OU28" s="94"/>
      <c r="OV28" s="94"/>
      <c r="OW28" s="94"/>
      <c r="OX28" s="94"/>
      <c r="OY28" s="94"/>
      <c r="OZ28" s="94"/>
      <c r="PA28" s="94"/>
      <c r="PB28" s="94"/>
      <c r="PC28" s="94"/>
      <c r="PD28" s="94"/>
      <c r="PE28" s="94"/>
      <c r="PF28" s="94"/>
      <c r="PG28" s="94"/>
      <c r="PH28" s="94"/>
      <c r="PI28" s="94"/>
      <c r="PJ28" s="94"/>
      <c r="PK28" s="94"/>
      <c r="PL28" s="94"/>
      <c r="PM28" s="94"/>
      <c r="PN28" s="94"/>
      <c r="PO28" s="94"/>
      <c r="PP28" s="94"/>
      <c r="PQ28" s="94"/>
      <c r="PR28" s="94"/>
      <c r="PS28" s="94"/>
      <c r="PT28" s="94"/>
      <c r="PU28" s="94"/>
      <c r="PV28" s="94"/>
      <c r="PW28" s="94"/>
      <c r="PX28" s="94"/>
      <c r="PY28" s="94"/>
      <c r="PZ28" s="94"/>
      <c r="QA28" s="94"/>
      <c r="QB28" s="94"/>
      <c r="QC28" s="94"/>
      <c r="QD28" s="94"/>
    </row>
    <row r="29" spans="1:446" ht="13.5" customHeight="1">
      <c r="A29" s="12" t="s">
        <v>26</v>
      </c>
      <c r="B29" s="12" t="s">
        <v>335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69"/>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52"/>
      <c r="II29" s="52"/>
      <c r="IJ29" s="92"/>
      <c r="IK29" s="92"/>
      <c r="IL29" s="92"/>
      <c r="IM29" s="92"/>
      <c r="IN29" s="92"/>
      <c r="IO29" s="92"/>
      <c r="IP29" s="92"/>
      <c r="IQ29" s="92"/>
      <c r="IR29" s="92"/>
      <c r="IS29" s="92"/>
      <c r="IT29" s="92"/>
      <c r="IU29" s="9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100"/>
      <c r="MI29" s="100"/>
      <c r="MJ29" s="100"/>
      <c r="MK29" s="100"/>
      <c r="ML29" s="100"/>
      <c r="MM29" s="100"/>
      <c r="MN29" s="100"/>
      <c r="MO29" s="100"/>
      <c r="MP29" s="100"/>
      <c r="MQ29" s="100"/>
      <c r="MR29" s="100"/>
      <c r="MS29" s="100"/>
      <c r="MT29" s="100"/>
      <c r="MU29" s="100"/>
      <c r="MV29" s="100"/>
      <c r="MW29" s="100"/>
      <c r="MX29" s="100"/>
      <c r="MY29" s="100"/>
      <c r="MZ29" s="100"/>
      <c r="NA29" s="100"/>
      <c r="NB29" s="100"/>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row>
    <row r="30" spans="1:446" ht="13.5" customHeight="1">
      <c r="A30" s="12" t="s">
        <v>27</v>
      </c>
      <c r="B30" s="12" t="s">
        <v>335</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69"/>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52"/>
      <c r="II30" s="52"/>
      <c r="IJ30" s="92"/>
      <c r="IK30" s="92"/>
      <c r="IL30" s="92"/>
      <c r="IM30" s="92"/>
      <c r="IN30" s="92"/>
      <c r="IO30" s="92"/>
      <c r="IP30" s="92"/>
      <c r="IQ30" s="92"/>
      <c r="IR30" s="92"/>
      <c r="IS30" s="92"/>
      <c r="IT30" s="92"/>
      <c r="IU30" s="9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100"/>
      <c r="MI30" s="100"/>
      <c r="MJ30" s="100"/>
      <c r="MK30" s="100"/>
      <c r="ML30" s="100"/>
      <c r="MM30" s="100"/>
      <c r="MN30" s="100"/>
      <c r="MO30" s="100"/>
      <c r="MP30" s="100"/>
      <c r="MQ30" s="100"/>
      <c r="MR30" s="100"/>
      <c r="MS30" s="100"/>
      <c r="MT30" s="100"/>
      <c r="MU30" s="100"/>
      <c r="MV30" s="100"/>
      <c r="MW30" s="100"/>
      <c r="MX30" s="100"/>
      <c r="MY30" s="100"/>
      <c r="MZ30" s="100"/>
      <c r="NA30" s="100"/>
      <c r="NB30" s="100"/>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row>
    <row r="31" spans="1:446" ht="13.5" customHeight="1">
      <c r="A31" s="12" t="s">
        <v>28</v>
      </c>
      <c r="B31" s="12" t="s">
        <v>335</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14"/>
      <c r="CU31" s="14"/>
      <c r="CV31" s="14"/>
      <c r="CW31" s="14"/>
      <c r="CX31" s="14"/>
      <c r="CY31" s="14"/>
      <c r="CZ31" s="69"/>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29"/>
      <c r="GR31" s="29"/>
      <c r="GS31" s="29"/>
      <c r="GT31" s="29"/>
      <c r="GU31" s="29"/>
      <c r="GV31" s="29"/>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52"/>
      <c r="II31" s="52"/>
      <c r="IJ31" s="92"/>
      <c r="IK31" s="92"/>
      <c r="IL31" s="92"/>
      <c r="IM31" s="92"/>
      <c r="IN31" s="92"/>
      <c r="IO31" s="92"/>
      <c r="IP31" s="92"/>
      <c r="IQ31" s="92"/>
      <c r="IR31" s="92"/>
      <c r="IS31" s="92"/>
      <c r="IT31" s="92"/>
      <c r="IU31" s="9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100"/>
      <c r="MI31" s="100"/>
      <c r="MJ31" s="100"/>
      <c r="MK31" s="100"/>
      <c r="ML31" s="100"/>
      <c r="MM31" s="100"/>
      <c r="MN31" s="100"/>
      <c r="MO31" s="100"/>
      <c r="MP31" s="100"/>
      <c r="MQ31" s="100"/>
      <c r="MR31" s="100"/>
      <c r="MS31" s="100"/>
      <c r="MT31" s="100"/>
      <c r="MU31" s="100"/>
      <c r="MV31" s="100"/>
      <c r="MW31" s="100"/>
      <c r="MX31" s="100"/>
      <c r="MY31" s="100"/>
      <c r="MZ31" s="100"/>
      <c r="NA31" s="100"/>
      <c r="NB31" s="100"/>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row>
    <row r="32" spans="1:446" ht="13.5" customHeight="1">
      <c r="A32" s="12" t="s">
        <v>29</v>
      </c>
      <c r="B32" s="12" t="s">
        <v>335</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69"/>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52"/>
      <c r="II32" s="52"/>
      <c r="IJ32" s="92"/>
      <c r="IK32" s="92"/>
      <c r="IL32" s="92"/>
      <c r="IM32" s="92"/>
      <c r="IN32" s="92"/>
      <c r="IO32" s="92"/>
      <c r="IP32" s="92"/>
      <c r="IQ32" s="92"/>
      <c r="IR32" s="92"/>
      <c r="IS32" s="92"/>
      <c r="IT32" s="92"/>
      <c r="IU32" s="9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100"/>
      <c r="MI32" s="100"/>
      <c r="MJ32" s="100"/>
      <c r="MK32" s="100"/>
      <c r="ML32" s="100"/>
      <c r="MM32" s="100"/>
      <c r="MN32" s="100"/>
      <c r="MO32" s="100"/>
      <c r="MP32" s="100"/>
      <c r="MQ32" s="100"/>
      <c r="MR32" s="100"/>
      <c r="MS32" s="100"/>
      <c r="MT32" s="100"/>
      <c r="MU32" s="100"/>
      <c r="MV32" s="100"/>
      <c r="MW32" s="100"/>
      <c r="MX32" s="100"/>
      <c r="MY32" s="100"/>
      <c r="MZ32" s="100"/>
      <c r="NA32" s="100"/>
      <c r="NB32" s="100"/>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row>
    <row r="33" spans="1:446" ht="13.5" customHeight="1">
      <c r="A33" s="12" t="s">
        <v>30</v>
      </c>
      <c r="B33" s="12" t="s">
        <v>335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69"/>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30"/>
      <c r="HA33" s="30"/>
      <c r="HB33" s="30"/>
      <c r="HC33" s="30"/>
      <c r="HD33" s="30"/>
      <c r="HE33" s="30"/>
      <c r="HF33" s="30"/>
      <c r="HG33" s="30"/>
      <c r="HH33" s="30"/>
      <c r="HI33" s="30"/>
      <c r="HJ33" s="30"/>
      <c r="HK33" s="30"/>
      <c r="HL33" s="30"/>
      <c r="HM33" s="30"/>
      <c r="HN33" s="14"/>
      <c r="HO33" s="14"/>
      <c r="HP33" s="14"/>
      <c r="HQ33" s="14"/>
      <c r="HR33" s="14"/>
      <c r="HS33" s="14"/>
      <c r="HT33" s="14"/>
      <c r="HU33" s="14"/>
      <c r="HV33" s="14"/>
      <c r="HW33" s="14"/>
      <c r="HX33" s="14"/>
      <c r="HY33" s="14"/>
      <c r="HZ33" s="14"/>
      <c r="IA33" s="14"/>
      <c r="IB33" s="14"/>
      <c r="IC33" s="14"/>
      <c r="ID33" s="14"/>
      <c r="IE33" s="14"/>
      <c r="IF33" s="14"/>
      <c r="IG33" s="14"/>
      <c r="IH33" s="52"/>
      <c r="II33" s="52"/>
      <c r="IJ33" s="92"/>
      <c r="IK33" s="92"/>
      <c r="IL33" s="92"/>
      <c r="IM33" s="92"/>
      <c r="IN33" s="92"/>
      <c r="IO33" s="92"/>
      <c r="IP33" s="92"/>
      <c r="IQ33" s="92"/>
      <c r="IR33" s="92"/>
      <c r="IS33" s="92"/>
      <c r="IT33" s="92"/>
      <c r="IU33" s="9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100"/>
      <c r="MI33" s="100"/>
      <c r="MJ33" s="100"/>
      <c r="MK33" s="100"/>
      <c r="ML33" s="100"/>
      <c r="MM33" s="100"/>
      <c r="MN33" s="100"/>
      <c r="MO33" s="100"/>
      <c r="MP33" s="100"/>
      <c r="MQ33" s="100"/>
      <c r="MR33" s="100"/>
      <c r="MS33" s="100"/>
      <c r="MT33" s="100"/>
      <c r="MU33" s="100"/>
      <c r="MV33" s="100"/>
      <c r="MW33" s="100"/>
      <c r="MX33" s="100"/>
      <c r="MY33" s="100"/>
      <c r="MZ33" s="100"/>
      <c r="NA33" s="100"/>
      <c r="NB33" s="100"/>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row>
    <row r="34" spans="1:446" ht="13.5" customHeight="1">
      <c r="A34" s="12" t="s">
        <v>31</v>
      </c>
      <c r="B34" s="12" t="s">
        <v>335</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69"/>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52"/>
      <c r="II34" s="52"/>
      <c r="IJ34" s="92"/>
      <c r="IK34" s="92"/>
      <c r="IL34" s="92"/>
      <c r="IM34" s="92"/>
      <c r="IN34" s="92"/>
      <c r="IO34" s="92"/>
      <c r="IP34" s="92"/>
      <c r="IQ34" s="92"/>
      <c r="IR34" s="92"/>
      <c r="IS34" s="92"/>
      <c r="IT34" s="92"/>
      <c r="IU34" s="9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100"/>
      <c r="MI34" s="100"/>
      <c r="MJ34" s="100"/>
      <c r="MK34" s="100"/>
      <c r="ML34" s="100"/>
      <c r="MM34" s="100"/>
      <c r="MN34" s="100"/>
      <c r="MO34" s="100"/>
      <c r="MP34" s="100"/>
      <c r="MQ34" s="100"/>
      <c r="MR34" s="100"/>
      <c r="MS34" s="100"/>
      <c r="MT34" s="100"/>
      <c r="MU34" s="100"/>
      <c r="MV34" s="100"/>
      <c r="MW34" s="100"/>
      <c r="MX34" s="100"/>
      <c r="MY34" s="100"/>
      <c r="MZ34" s="100"/>
      <c r="NA34" s="100"/>
      <c r="NB34" s="100"/>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row>
    <row r="35" spans="1:446" ht="13.5" customHeight="1">
      <c r="A35" s="12" t="s">
        <v>32</v>
      </c>
      <c r="B35" s="12" t="s">
        <v>335</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69"/>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52"/>
      <c r="II35" s="52"/>
      <c r="IJ35" s="92"/>
      <c r="IK35" s="92"/>
      <c r="IL35" s="92"/>
      <c r="IM35" s="92"/>
      <c r="IN35" s="92"/>
      <c r="IO35" s="92"/>
      <c r="IP35" s="92"/>
      <c r="IQ35" s="92"/>
      <c r="IR35" s="92"/>
      <c r="IS35" s="92"/>
      <c r="IT35" s="92"/>
      <c r="IU35" s="9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100"/>
      <c r="MI35" s="100"/>
      <c r="MJ35" s="100"/>
      <c r="MK35" s="100"/>
      <c r="ML35" s="100"/>
      <c r="MM35" s="100"/>
      <c r="MN35" s="100"/>
      <c r="MO35" s="100"/>
      <c r="MP35" s="100"/>
      <c r="MQ35" s="100"/>
      <c r="MR35" s="100"/>
      <c r="MS35" s="100"/>
      <c r="MT35" s="100"/>
      <c r="MU35" s="100"/>
      <c r="MV35" s="100"/>
      <c r="MW35" s="100"/>
      <c r="MX35" s="100"/>
      <c r="MY35" s="100"/>
      <c r="MZ35" s="100"/>
      <c r="NA35" s="100"/>
      <c r="NB35" s="100"/>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row>
    <row r="36" spans="1:446" ht="13.5" customHeight="1">
      <c r="A36" s="12" t="s">
        <v>33</v>
      </c>
      <c r="B36" s="12" t="s">
        <v>335</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69"/>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52"/>
      <c r="II36" s="52"/>
      <c r="IJ36" s="92"/>
      <c r="IK36" s="92"/>
      <c r="IL36" s="92"/>
      <c r="IM36" s="92"/>
      <c r="IN36" s="92"/>
      <c r="IO36" s="92"/>
      <c r="IP36" s="92"/>
      <c r="IQ36" s="92"/>
      <c r="IR36" s="92"/>
      <c r="IS36" s="92"/>
      <c r="IT36" s="92"/>
      <c r="IU36" s="9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100"/>
      <c r="MI36" s="100"/>
      <c r="MJ36" s="100"/>
      <c r="MK36" s="100"/>
      <c r="ML36" s="100"/>
      <c r="MM36" s="100"/>
      <c r="MN36" s="100"/>
      <c r="MO36" s="100"/>
      <c r="MP36" s="100"/>
      <c r="MQ36" s="100"/>
      <c r="MR36" s="100"/>
      <c r="MS36" s="100"/>
      <c r="MT36" s="100"/>
      <c r="MU36" s="100"/>
      <c r="MV36" s="100"/>
      <c r="MW36" s="100"/>
      <c r="MX36" s="100"/>
      <c r="MY36" s="100"/>
      <c r="MZ36" s="100"/>
      <c r="NA36" s="100"/>
      <c r="NB36" s="100"/>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row>
    <row r="37" spans="1:446" ht="13.5" customHeight="1">
      <c r="A37" s="12" t="s">
        <v>34</v>
      </c>
      <c r="B37" s="12" t="s">
        <v>335</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69"/>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52"/>
      <c r="II37" s="52"/>
      <c r="IJ37" s="92"/>
      <c r="IK37" s="92"/>
      <c r="IL37" s="92"/>
      <c r="IM37" s="92"/>
      <c r="IN37" s="92"/>
      <c r="IO37" s="92"/>
      <c r="IP37" s="92"/>
      <c r="IQ37" s="92"/>
      <c r="IR37" s="92"/>
      <c r="IS37" s="92"/>
      <c r="IT37" s="92"/>
      <c r="IU37" s="9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100"/>
      <c r="MI37" s="100"/>
      <c r="MJ37" s="100"/>
      <c r="MK37" s="100"/>
      <c r="ML37" s="100"/>
      <c r="MM37" s="100"/>
      <c r="MN37" s="100"/>
      <c r="MO37" s="100"/>
      <c r="MP37" s="100"/>
      <c r="MQ37" s="100"/>
      <c r="MR37" s="100"/>
      <c r="MS37" s="100"/>
      <c r="MT37" s="100"/>
      <c r="MU37" s="100"/>
      <c r="MV37" s="100"/>
      <c r="MW37" s="100"/>
      <c r="MX37" s="100"/>
      <c r="MY37" s="100"/>
      <c r="MZ37" s="100"/>
      <c r="NA37" s="100"/>
      <c r="NB37" s="100"/>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row>
    <row r="38" spans="1:446" ht="13.5" customHeight="1">
      <c r="A38" s="12" t="s">
        <v>35</v>
      </c>
      <c r="B38" s="12" t="s">
        <v>335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69"/>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52"/>
      <c r="II38" s="52"/>
      <c r="IJ38" s="92"/>
      <c r="IK38" s="92"/>
      <c r="IL38" s="92"/>
      <c r="IM38" s="92"/>
      <c r="IN38" s="92"/>
      <c r="IO38" s="92"/>
      <c r="IP38" s="92"/>
      <c r="IQ38" s="92"/>
      <c r="IR38" s="92"/>
      <c r="IS38" s="92"/>
      <c r="IT38" s="92"/>
      <c r="IU38" s="9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100"/>
      <c r="MI38" s="100"/>
      <c r="MJ38" s="100"/>
      <c r="MK38" s="100"/>
      <c r="ML38" s="100"/>
      <c r="MM38" s="100"/>
      <c r="MN38" s="100"/>
      <c r="MO38" s="100"/>
      <c r="MP38" s="100"/>
      <c r="MQ38" s="100"/>
      <c r="MR38" s="100"/>
      <c r="MS38" s="100"/>
      <c r="MT38" s="100"/>
      <c r="MU38" s="100"/>
      <c r="MV38" s="100"/>
      <c r="MW38" s="100"/>
      <c r="MX38" s="100"/>
      <c r="MY38" s="100"/>
      <c r="MZ38" s="100"/>
      <c r="NA38" s="100"/>
      <c r="NB38" s="100"/>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row>
    <row r="39" spans="1:446" ht="13.5" customHeight="1">
      <c r="A39" s="12" t="s">
        <v>36</v>
      </c>
      <c r="B39" s="12" t="s">
        <v>335</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69"/>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52"/>
      <c r="II39" s="52"/>
      <c r="IJ39" s="92"/>
      <c r="IK39" s="92"/>
      <c r="IL39" s="92"/>
      <c r="IM39" s="92"/>
      <c r="IN39" s="92"/>
      <c r="IO39" s="92"/>
      <c r="IP39" s="92"/>
      <c r="IQ39" s="92"/>
      <c r="IR39" s="92"/>
      <c r="IS39" s="92"/>
      <c r="IT39" s="92"/>
      <c r="IU39" s="9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100"/>
      <c r="MI39" s="100"/>
      <c r="MJ39" s="100"/>
      <c r="MK39" s="100"/>
      <c r="ML39" s="100"/>
      <c r="MM39" s="100"/>
      <c r="MN39" s="100"/>
      <c r="MO39" s="100"/>
      <c r="MP39" s="100"/>
      <c r="MQ39" s="100"/>
      <c r="MR39" s="100"/>
      <c r="MS39" s="100"/>
      <c r="MT39" s="100"/>
      <c r="MU39" s="100"/>
      <c r="MV39" s="100"/>
      <c r="MW39" s="100"/>
      <c r="MX39" s="100"/>
      <c r="MY39" s="100"/>
      <c r="MZ39" s="100"/>
      <c r="NA39" s="100"/>
      <c r="NB39" s="100"/>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row>
    <row r="40" spans="1:446" ht="13.5" customHeight="1">
      <c r="A40" s="2" t="s">
        <v>37</v>
      </c>
      <c r="B40" s="2" t="s">
        <v>339</v>
      </c>
      <c r="C40" s="31">
        <v>7.1794871794871797</v>
      </c>
      <c r="D40" s="31">
        <v>7.1794871794871797</v>
      </c>
      <c r="E40" s="31">
        <v>7.1794871794871797</v>
      </c>
      <c r="F40" s="31">
        <v>7.1794871794871797</v>
      </c>
      <c r="G40" s="31">
        <v>7.1794871794871797</v>
      </c>
      <c r="H40" s="31">
        <v>7.1794871794871797</v>
      </c>
      <c r="I40" s="31">
        <v>7.1794871794871797</v>
      </c>
      <c r="J40" s="31">
        <v>7.1794871794871797</v>
      </c>
      <c r="K40" s="31">
        <v>7.1794871794871797</v>
      </c>
      <c r="L40" s="31">
        <v>7.1794871794871797</v>
      </c>
      <c r="M40" s="31">
        <v>7.1794871794871797</v>
      </c>
      <c r="N40" s="31">
        <v>7.1794871794871797</v>
      </c>
      <c r="O40" s="31">
        <v>7.1794871794871797</v>
      </c>
      <c r="P40" s="31">
        <v>7.1794871794871797</v>
      </c>
      <c r="Q40" s="31">
        <v>7.1794871794871797</v>
      </c>
      <c r="R40" s="31">
        <v>7.1794871794871797</v>
      </c>
      <c r="S40" s="31">
        <v>7.1794871794871797</v>
      </c>
      <c r="T40" s="31">
        <v>7.1794871794871797</v>
      </c>
      <c r="U40" s="31">
        <v>7.1794871794871797</v>
      </c>
      <c r="V40" s="31">
        <v>7.1794871794871797</v>
      </c>
      <c r="W40" s="31">
        <v>7.1794871794871797</v>
      </c>
      <c r="X40" s="31">
        <v>7.1794871794871797</v>
      </c>
      <c r="Y40" s="31">
        <v>7.1794871794871797</v>
      </c>
      <c r="Z40" s="31">
        <v>7.1794871794871797</v>
      </c>
      <c r="AA40" s="31">
        <v>7.1794871794871797</v>
      </c>
      <c r="AB40" s="31">
        <v>7.1794871794871797</v>
      </c>
      <c r="AC40" s="31">
        <v>7.1794871794871797</v>
      </c>
      <c r="AD40" s="31">
        <v>7.1794871794871797</v>
      </c>
      <c r="AE40" s="31">
        <v>7.1794871794871797</v>
      </c>
      <c r="AF40" s="31">
        <v>7.1794871794871797</v>
      </c>
      <c r="AG40" s="31">
        <v>7.1794871794871797</v>
      </c>
      <c r="AH40" s="31">
        <v>7.1794871794871797</v>
      </c>
      <c r="AI40" s="31">
        <v>7.1794871794871797</v>
      </c>
      <c r="AJ40" s="31">
        <v>7.1794871794871797</v>
      </c>
      <c r="AK40" s="31">
        <v>7.1794871794871797</v>
      </c>
      <c r="AL40" s="31">
        <v>7.1794871794871797</v>
      </c>
      <c r="AM40" s="31">
        <v>7.1794871794871797</v>
      </c>
      <c r="AN40" s="31">
        <v>7.1794871794871797</v>
      </c>
      <c r="AO40" s="31">
        <v>7.1794871794871797</v>
      </c>
      <c r="AP40" s="31">
        <v>7.1794871794871797</v>
      </c>
      <c r="AQ40" s="31">
        <v>7.1794871794871797</v>
      </c>
      <c r="AR40" s="31">
        <v>7.1794871794871797</v>
      </c>
      <c r="AS40" s="31">
        <v>7.1794871794871797</v>
      </c>
      <c r="AT40" s="31">
        <v>7.1794871794871797</v>
      </c>
      <c r="AU40" s="31">
        <v>7.1794871794871797</v>
      </c>
      <c r="AV40" s="31">
        <v>7.1794871794871797</v>
      </c>
      <c r="AW40" s="31">
        <v>7.1794871794871797</v>
      </c>
      <c r="AX40" s="31">
        <v>7.1794871794871797</v>
      </c>
      <c r="AY40" s="31">
        <v>7.1794871794871797</v>
      </c>
      <c r="AZ40" s="31">
        <v>7.1794871794871797</v>
      </c>
      <c r="BA40" s="31">
        <v>7.1794871794871797</v>
      </c>
      <c r="BB40" s="31">
        <v>7.1794871794871797</v>
      </c>
      <c r="BC40" s="31">
        <v>7.1794871794871797</v>
      </c>
      <c r="BD40" s="31">
        <v>7.1794871794871797</v>
      </c>
      <c r="BE40" s="26">
        <v>8.2051282051282044</v>
      </c>
      <c r="BF40" s="26">
        <v>8.2051282051282044</v>
      </c>
      <c r="BG40" s="26">
        <v>8.2051282051282044</v>
      </c>
      <c r="BH40" s="26">
        <v>8.2051282051282044</v>
      </c>
      <c r="BI40" s="26">
        <f>2.014*1000/365</f>
        <v>5.5178082191780815</v>
      </c>
      <c r="BJ40" s="26"/>
      <c r="BK40" s="26">
        <f>2.01*1000/365</f>
        <v>5.506849315068493</v>
      </c>
      <c r="BL40" s="26"/>
      <c r="BM40" s="26">
        <f>2.01*1000/365</f>
        <v>5.506849315068493</v>
      </c>
      <c r="BN40" s="26"/>
      <c r="BO40" s="26">
        <v>8.0341880341880341</v>
      </c>
      <c r="BP40" s="26"/>
      <c r="BQ40" s="26">
        <v>8.0341880341880341</v>
      </c>
      <c r="BR40" s="26"/>
      <c r="BS40" s="26">
        <v>8.0341880341880341</v>
      </c>
      <c r="BT40" s="26"/>
      <c r="BU40" s="26">
        <f>1.9*1000/365</f>
        <v>5.2054794520547949</v>
      </c>
      <c r="BV40" s="26"/>
      <c r="BW40" s="26">
        <f>1.9*1000/365</f>
        <v>5.2054794520547949</v>
      </c>
      <c r="BX40" s="26"/>
      <c r="BY40" s="26">
        <f>1.9*1000/365</f>
        <v>5.2054794520547949</v>
      </c>
      <c r="BZ40" s="26"/>
      <c r="CA40" s="26">
        <v>8.0341880341880341</v>
      </c>
      <c r="CB40" s="26"/>
      <c r="CC40" s="26">
        <v>8.0341880341880341</v>
      </c>
      <c r="CD40" s="26"/>
      <c r="CE40" s="26">
        <v>8.0341880341880341</v>
      </c>
      <c r="CF40" s="26"/>
      <c r="CG40" s="26">
        <v>8.0341880341880341</v>
      </c>
      <c r="CH40" s="26"/>
      <c r="CI40" s="26">
        <v>8.0341880341880341</v>
      </c>
      <c r="CJ40" s="26"/>
      <c r="CK40" s="26">
        <v>8.0341880341880341</v>
      </c>
      <c r="CL40" s="26"/>
      <c r="CM40" s="26">
        <f>2.01*1000/365</f>
        <v>5.506849315068493</v>
      </c>
      <c r="CN40" s="26"/>
      <c r="CO40" s="26">
        <f>2.01*1000/365</f>
        <v>5.506849315068493</v>
      </c>
      <c r="CP40" s="26"/>
      <c r="CQ40" s="26">
        <f>2.01*1000/365</f>
        <v>5.506849315068493</v>
      </c>
      <c r="CR40" s="26"/>
      <c r="CS40" s="26">
        <v>8.0341880341880341</v>
      </c>
      <c r="CT40" s="26">
        <v>8.0341880341880341</v>
      </c>
      <c r="CU40" s="26">
        <v>8.0341880341880341</v>
      </c>
      <c r="CV40" s="89">
        <v>6.9718114889794167</v>
      </c>
      <c r="CW40" s="86"/>
      <c r="CX40" s="26">
        <v>7.1190281714689965</v>
      </c>
      <c r="CY40" s="26">
        <v>6.972022777915325</v>
      </c>
      <c r="CZ40" s="73">
        <v>7.5213675213675213</v>
      </c>
      <c r="DA40" s="26">
        <v>8.3760683760683765</v>
      </c>
      <c r="DB40" s="26">
        <v>8.3760683760683765</v>
      </c>
      <c r="DC40" s="26">
        <v>8.3760683760683765</v>
      </c>
      <c r="DD40" s="26">
        <v>8.3760683760683765</v>
      </c>
      <c r="DE40" s="26">
        <v>8.3760683760683765</v>
      </c>
      <c r="DF40" s="26">
        <v>8.3760683760683765</v>
      </c>
      <c r="DG40" s="26">
        <v>8.3760683760683765</v>
      </c>
      <c r="DH40" s="26">
        <v>8.3760683760683765</v>
      </c>
      <c r="DI40" s="26">
        <v>8.3760683760683765</v>
      </c>
      <c r="DJ40" s="26">
        <v>8.3760683760683765</v>
      </c>
      <c r="DK40" s="26">
        <v>8.3760683760683765</v>
      </c>
      <c r="DL40" s="26">
        <v>8.3760683760683765</v>
      </c>
      <c r="DM40" s="26">
        <v>8.3760683760683765</v>
      </c>
      <c r="DN40" s="26">
        <v>8.3760683760683765</v>
      </c>
      <c r="DO40" s="26">
        <v>8.3760683760683765</v>
      </c>
      <c r="DP40" s="26">
        <v>8.3760683760683765</v>
      </c>
      <c r="DQ40" s="26">
        <v>8.3760683760683765</v>
      </c>
      <c r="DR40" s="26">
        <v>8.3760683760683765</v>
      </c>
      <c r="DS40" s="26">
        <v>8.3760683760683765</v>
      </c>
      <c r="DT40" s="26">
        <v>8.3760683760683765</v>
      </c>
      <c r="DU40" s="26">
        <v>8.3760683760683765</v>
      </c>
      <c r="DV40" s="26">
        <v>8.3760683760683765</v>
      </c>
      <c r="DW40" s="26">
        <v>8.3760683760683765</v>
      </c>
      <c r="DX40" s="26">
        <v>8.3760683760683765</v>
      </c>
      <c r="DY40" s="26">
        <v>8.3760683760683765</v>
      </c>
      <c r="DZ40" s="26">
        <v>8.3760683760683765</v>
      </c>
      <c r="EA40" s="26">
        <v>8.3760683760683765</v>
      </c>
      <c r="EB40" s="26">
        <v>8.3760683760683765</v>
      </c>
      <c r="EC40" s="26">
        <v>8.3760683760683765</v>
      </c>
      <c r="ED40" s="26">
        <v>8.3760683760683765</v>
      </c>
      <c r="EE40" s="26">
        <v>8.3760683760683765</v>
      </c>
      <c r="EF40" s="26">
        <v>8.3760683760683765</v>
      </c>
      <c r="EG40" s="26">
        <v>8.3760683760683765</v>
      </c>
      <c r="EH40" s="26">
        <v>8.3760683760683765</v>
      </c>
      <c r="EI40" s="26">
        <v>8.3760683760683765</v>
      </c>
      <c r="EJ40" s="26">
        <v>8.3760683760683765</v>
      </c>
      <c r="EK40" s="26">
        <v>8.3760683760683765</v>
      </c>
      <c r="EL40" s="26">
        <v>8.3760683760683765</v>
      </c>
      <c r="EM40" s="26">
        <v>8.3760683760683765</v>
      </c>
      <c r="EN40" s="26">
        <v>8.3760683760683765</v>
      </c>
      <c r="EO40" s="26">
        <v>8.3760683760683765</v>
      </c>
      <c r="EP40" s="26">
        <v>8.3760683760683765</v>
      </c>
      <c r="EQ40" s="26">
        <v>8.3760683760683765</v>
      </c>
      <c r="ER40" s="26">
        <v>8.3760683760683765</v>
      </c>
      <c r="ES40" s="26">
        <v>8.3760683760683765</v>
      </c>
      <c r="ET40" s="26">
        <v>8.3760683760683765</v>
      </c>
      <c r="EU40" s="26">
        <v>8.3760683760683765</v>
      </c>
      <c r="EV40" s="26">
        <v>8.3760683760683765</v>
      </c>
      <c r="EW40" s="26">
        <v>8.3760683760683765</v>
      </c>
      <c r="EX40" s="26">
        <v>8.3760683760683765</v>
      </c>
      <c r="EY40" s="26">
        <v>8.3760683760683765</v>
      </c>
      <c r="EZ40" s="26">
        <v>8.3760683760683765</v>
      </c>
      <c r="FA40" s="26">
        <v>8.3760683760683765</v>
      </c>
      <c r="FB40" s="26">
        <v>8.3760683760683765</v>
      </c>
      <c r="FC40" s="26">
        <v>8.3760683760683765</v>
      </c>
      <c r="FD40" s="26">
        <v>8.3760683760683765</v>
      </c>
      <c r="FE40" s="26">
        <v>8.3760683760683765</v>
      </c>
      <c r="FF40" s="26">
        <v>8.3760683760683765</v>
      </c>
      <c r="FG40" s="26">
        <v>8.3760683760683765</v>
      </c>
      <c r="FH40" s="26">
        <v>8.3760683760683765</v>
      </c>
      <c r="FI40" s="26">
        <v>8.3760683760683765</v>
      </c>
      <c r="FJ40" s="26">
        <v>8.3760683760683765</v>
      </c>
      <c r="FK40" s="26">
        <v>8.3760683760683765</v>
      </c>
      <c r="FL40" s="26">
        <v>8.3760683760683765</v>
      </c>
      <c r="FM40" s="26">
        <v>8.3760683760683765</v>
      </c>
      <c r="FN40" s="26">
        <v>8.3760683760683765</v>
      </c>
      <c r="FO40" s="26">
        <v>8.0341880341880341</v>
      </c>
      <c r="FP40" s="26">
        <v>7.3504273504273501</v>
      </c>
      <c r="FQ40" s="26">
        <v>7.3504273504273501</v>
      </c>
      <c r="FR40" s="26">
        <v>8.5470085470085468</v>
      </c>
      <c r="FS40" s="26">
        <v>8.5470085470085468</v>
      </c>
      <c r="FT40" s="26">
        <v>7.3504273504273501</v>
      </c>
      <c r="FU40" s="26">
        <v>7.3504273504273501</v>
      </c>
      <c r="FV40" s="26">
        <v>7.3504273504273501</v>
      </c>
      <c r="FW40" s="26">
        <v>7.3504273504273501</v>
      </c>
      <c r="FX40" s="26">
        <v>7.3504273504273501</v>
      </c>
      <c r="FY40" s="26">
        <v>8.5470085470085468</v>
      </c>
      <c r="FZ40" s="26">
        <v>8.5470085470085468</v>
      </c>
      <c r="GA40" s="26">
        <v>7.3504273504273501</v>
      </c>
      <c r="GB40" s="26">
        <v>7.3504273504273501</v>
      </c>
      <c r="GC40" s="26">
        <v>7.3504273504273501</v>
      </c>
      <c r="GD40" s="26">
        <v>7.3504273504273501</v>
      </c>
      <c r="GE40" s="26">
        <v>7.3504273504273501</v>
      </c>
      <c r="GF40" s="26">
        <v>8.5470085470085468</v>
      </c>
      <c r="GG40" s="26">
        <v>8.5470085470085468</v>
      </c>
      <c r="GH40" s="26">
        <v>8.5470085470085468</v>
      </c>
      <c r="GI40" s="26">
        <v>8.5470085470085468</v>
      </c>
      <c r="GJ40" s="26">
        <v>7.3504273504273501</v>
      </c>
      <c r="GK40" s="26">
        <v>7.3504273504273501</v>
      </c>
      <c r="GL40" s="26">
        <v>7.3504273504273501</v>
      </c>
      <c r="GM40" s="26">
        <v>7.3504273504273501</v>
      </c>
      <c r="GN40" s="26">
        <v>7.3504273504273501</v>
      </c>
      <c r="GO40" s="26">
        <v>7.3504273504273501</v>
      </c>
      <c r="GP40" s="26">
        <v>7.3504273504273501</v>
      </c>
      <c r="GQ40" s="26">
        <f>2.287*1000/365</f>
        <v>6.2657534246575342</v>
      </c>
      <c r="GR40" s="26">
        <v>8.7179487179487172</v>
      </c>
      <c r="GS40" s="26">
        <v>8.7179487179487172</v>
      </c>
      <c r="GT40" s="26">
        <v>8.7179487179487172</v>
      </c>
      <c r="GU40" s="26">
        <v>8.7179487179487172</v>
      </c>
      <c r="GV40" s="26">
        <v>8.7179487179487172</v>
      </c>
      <c r="GW40" s="26">
        <v>6.3247863247863245</v>
      </c>
      <c r="GX40" s="26">
        <v>6.3247863247863245</v>
      </c>
      <c r="GY40" s="26">
        <v>6.3247863247863245</v>
      </c>
      <c r="GZ40" s="26">
        <v>8.2051282051282044</v>
      </c>
      <c r="HA40" s="26">
        <v>8.2051282051282044</v>
      </c>
      <c r="HB40" s="26">
        <v>8.2051282051282044</v>
      </c>
      <c r="HC40" s="26">
        <v>8.2051282051282044</v>
      </c>
      <c r="HD40" s="26">
        <v>8.2051282051282044</v>
      </c>
      <c r="HE40" s="26">
        <v>8.2051282051282044</v>
      </c>
      <c r="HF40" s="26">
        <v>8.2051282051282044</v>
      </c>
      <c r="HG40" s="26">
        <v>8.2051282051282044</v>
      </c>
      <c r="HH40" s="26">
        <v>8.2051282051282044</v>
      </c>
      <c r="HI40" s="26">
        <v>8.2051282051282044</v>
      </c>
      <c r="HJ40" s="26">
        <v>8.2051282051282044</v>
      </c>
      <c r="HK40" s="26">
        <v>8.2051282051282044</v>
      </c>
      <c r="HL40" s="26">
        <v>8.2051282051282044</v>
      </c>
      <c r="HM40" s="26">
        <v>8.2051282051282044</v>
      </c>
      <c r="HN40" s="26">
        <f>1.9*1000/365</f>
        <v>5.2054794520547949</v>
      </c>
      <c r="HO40" s="26"/>
      <c r="HP40" s="26">
        <f>2.014*1000/365</f>
        <v>5.5178082191780815</v>
      </c>
      <c r="HQ40" s="26"/>
      <c r="HR40" s="26">
        <f>2.014*1000/365</f>
        <v>5.5178082191780815</v>
      </c>
      <c r="HS40" s="26"/>
      <c r="HT40" s="26">
        <f>2.014*1000/365</f>
        <v>5.5178082191780815</v>
      </c>
      <c r="HU40" s="26"/>
      <c r="HV40" s="26">
        <v>8.0341880341880341</v>
      </c>
      <c r="HW40" s="26"/>
      <c r="HX40" s="26">
        <v>8.0341880341880341</v>
      </c>
      <c r="HY40" s="26"/>
      <c r="HZ40" s="26">
        <v>8.0341880341880341</v>
      </c>
      <c r="IA40" s="26"/>
      <c r="IB40" s="32">
        <f>1.9*1000/365</f>
        <v>5.2054794520547949</v>
      </c>
      <c r="IC40" s="9"/>
      <c r="ID40" s="32">
        <f>1.9*1000/365</f>
        <v>5.2054794520547949</v>
      </c>
      <c r="IE40" s="9"/>
      <c r="IF40" s="32">
        <f>1.9*1000/365</f>
        <v>5.2054794520547949</v>
      </c>
      <c r="IG40" s="9"/>
      <c r="IH40" s="107">
        <f>1.584550631*IH17</f>
        <v>6.021292397799999</v>
      </c>
      <c r="II40" s="107"/>
      <c r="IJ40" s="107">
        <v>1.9946984883668462</v>
      </c>
      <c r="IK40" s="107">
        <v>1.9946984883668462</v>
      </c>
      <c r="IL40" s="107">
        <v>1.9946984883668462</v>
      </c>
      <c r="IM40" s="107">
        <v>1.2910814755170195</v>
      </c>
      <c r="IN40" s="107">
        <v>1.2910814755170195</v>
      </c>
      <c r="IO40" s="107">
        <v>1.2910814755170195</v>
      </c>
      <c r="IP40" s="107">
        <v>1.4666576500436972</v>
      </c>
      <c r="IQ40" s="107">
        <v>1.4666576500436972</v>
      </c>
      <c r="IR40" s="107">
        <v>1.4666576500436972</v>
      </c>
      <c r="IS40" s="107">
        <v>1.7212230924059739</v>
      </c>
      <c r="IT40" s="107">
        <v>1.7212230924059739</v>
      </c>
      <c r="IU40" s="107">
        <v>1.7212230924059739</v>
      </c>
      <c r="IV40" s="107">
        <v>8.0341880339999996</v>
      </c>
      <c r="IW40" s="107">
        <v>7.8632478629999998</v>
      </c>
      <c r="IX40" s="107">
        <v>7.8632478629999998</v>
      </c>
      <c r="IY40" s="107">
        <v>7.8632478629999998</v>
      </c>
      <c r="IZ40" s="107">
        <v>7.8632478629999998</v>
      </c>
      <c r="JA40" s="107">
        <v>8.0341880339999996</v>
      </c>
      <c r="JB40" s="107">
        <v>8.0341880339999996</v>
      </c>
      <c r="JC40" s="107">
        <v>7.8632478629999998</v>
      </c>
      <c r="JD40" s="107">
        <v>7.8632478629999998</v>
      </c>
      <c r="JE40" s="107">
        <v>7.8632478629999998</v>
      </c>
      <c r="JF40" s="107">
        <v>8.0341880339999996</v>
      </c>
      <c r="JG40" s="107">
        <v>8.0341880339999996</v>
      </c>
      <c r="JH40" s="107">
        <v>8.0341880339999996</v>
      </c>
      <c r="JI40" s="107">
        <v>5.8119658120000004</v>
      </c>
      <c r="JJ40" s="107">
        <v>5.8119658120000004</v>
      </c>
      <c r="JK40" s="107">
        <v>5.8119658120000004</v>
      </c>
      <c r="JL40" s="107">
        <v>5.8119658120000004</v>
      </c>
      <c r="JM40" s="107">
        <v>5.8119658120000004</v>
      </c>
      <c r="JN40" s="107">
        <v>5.8119658120000004</v>
      </c>
      <c r="JO40" s="107">
        <v>5.8119658120000004</v>
      </c>
      <c r="JP40" s="107">
        <v>5.8119658120000004</v>
      </c>
      <c r="JQ40" s="107">
        <v>5.8119658120000004</v>
      </c>
      <c r="JR40" s="107">
        <v>5.8119658120000004</v>
      </c>
      <c r="JS40" s="107">
        <v>5.8119658120000004</v>
      </c>
      <c r="JT40" s="107">
        <v>5.8119658120000004</v>
      </c>
      <c r="JU40" s="107">
        <v>5.8119658120000004</v>
      </c>
      <c r="JV40" s="107">
        <v>5.8119658120000004</v>
      </c>
      <c r="JW40" s="107">
        <v>5.8119658120000004</v>
      </c>
      <c r="JX40" s="107">
        <v>5.8119658120000004</v>
      </c>
      <c r="JY40" s="107">
        <v>5.8119658120000004</v>
      </c>
      <c r="JZ40" s="107">
        <v>5.8119658120000004</v>
      </c>
      <c r="KA40" s="107">
        <v>5.8119658120000004</v>
      </c>
      <c r="KB40" s="107">
        <v>5.8119658120000004</v>
      </c>
      <c r="KC40" s="107">
        <v>5.8119658120000004</v>
      </c>
      <c r="KD40" s="107">
        <v>5.8119658120000004</v>
      </c>
      <c r="KE40" s="107">
        <v>5.8119658120000004</v>
      </c>
      <c r="KF40" s="107">
        <v>5.8119658120000004</v>
      </c>
      <c r="KG40" s="107">
        <v>5.8119658120000004</v>
      </c>
      <c r="KH40" s="107">
        <v>5.8119658120000004</v>
      </c>
      <c r="KI40" s="107">
        <v>5.8119658120000004</v>
      </c>
      <c r="KJ40" s="107">
        <v>5.8119658120000004</v>
      </c>
      <c r="KK40" s="107">
        <v>5.8119658120000004</v>
      </c>
      <c r="KL40" s="107">
        <v>5.8119658120000004</v>
      </c>
      <c r="KM40" s="107">
        <v>5.8119658120000004</v>
      </c>
      <c r="KN40" s="107">
        <v>5.8119658120000004</v>
      </c>
      <c r="KO40" s="107">
        <v>5.8119658120000004</v>
      </c>
      <c r="KP40" s="107">
        <v>5.8119658120000004</v>
      </c>
      <c r="KQ40" s="107">
        <v>5.8119658120000004</v>
      </c>
      <c r="KR40" s="107">
        <v>5.8119658120000004</v>
      </c>
      <c r="KS40" s="107">
        <v>5.8119658120000004</v>
      </c>
      <c r="KT40" s="107">
        <v>5.8119658120000004</v>
      </c>
      <c r="KU40" s="107">
        <v>5.8119658120000004</v>
      </c>
      <c r="KV40" s="107">
        <v>5.8119658120000004</v>
      </c>
      <c r="KW40" s="107">
        <v>5.8119658120000004</v>
      </c>
      <c r="KX40" s="107">
        <v>5.8119658120000004</v>
      </c>
      <c r="KY40" s="107">
        <v>5.8119658120000004</v>
      </c>
      <c r="KZ40" s="107">
        <v>5.8119658120000004</v>
      </c>
      <c r="LA40" s="107">
        <v>5.8119658120000004</v>
      </c>
      <c r="LB40" s="107">
        <v>5.8119658120000004</v>
      </c>
      <c r="LC40" s="107">
        <v>5.8119658120000004</v>
      </c>
      <c r="LD40" s="107">
        <v>5.8119658120000004</v>
      </c>
      <c r="LE40" s="107">
        <v>5.8119658120000004</v>
      </c>
      <c r="LF40" s="107">
        <v>5.8119658120000004</v>
      </c>
      <c r="LG40" s="107">
        <v>5.8119658120000004</v>
      </c>
      <c r="LH40" s="107">
        <v>5.8119658120000004</v>
      </c>
      <c r="LI40" s="107">
        <v>5.8119658120000004</v>
      </c>
      <c r="LJ40" s="107">
        <v>5.8119658120000004</v>
      </c>
      <c r="LK40" s="107">
        <v>5.8119658120000004</v>
      </c>
      <c r="LL40" s="107">
        <v>5.8119658120000004</v>
      </c>
      <c r="LM40" s="107">
        <v>5.8119658120000004</v>
      </c>
      <c r="LN40" s="107">
        <v>5.8119658120000004</v>
      </c>
      <c r="LO40" s="107">
        <v>5.8119658120000004</v>
      </c>
      <c r="LP40" s="107">
        <v>5.8119658120000004</v>
      </c>
      <c r="LQ40" s="107">
        <v>5.8119658120000004</v>
      </c>
      <c r="LR40" s="107">
        <v>5.8119658120000004</v>
      </c>
      <c r="LS40" s="107">
        <v>5.8119658120000102</v>
      </c>
      <c r="LT40" s="107">
        <v>5.8119658120000102</v>
      </c>
      <c r="LU40" s="107">
        <v>5.8119658120000102</v>
      </c>
      <c r="LV40" s="107">
        <f>2.3*1000/365</f>
        <v>6.3013698630136989</v>
      </c>
      <c r="LW40" s="107">
        <f t="shared" ref="LW40:LX40" si="26">2.15*1000/365</f>
        <v>5.8904109589041092</v>
      </c>
      <c r="LX40" s="107">
        <f t="shared" si="26"/>
        <v>5.8904109589041092</v>
      </c>
      <c r="LY40" s="107">
        <f>2.3*1000/365</f>
        <v>6.3013698630136989</v>
      </c>
      <c r="LZ40" s="107">
        <f t="shared" ref="LZ40:MA40" si="27">2.15*1000/365</f>
        <v>5.8904109589041092</v>
      </c>
      <c r="MA40" s="107">
        <f t="shared" si="27"/>
        <v>5.8904109589041092</v>
      </c>
      <c r="MB40" s="107">
        <f t="shared" ref="MB40:MC40" si="28">2.3*1000/365</f>
        <v>6.3013698630136989</v>
      </c>
      <c r="MC40" s="107">
        <f t="shared" si="28"/>
        <v>6.3013698630136989</v>
      </c>
      <c r="MD40" s="107">
        <v>7.1794871789999997</v>
      </c>
      <c r="ME40" s="107">
        <v>7.1794871789999997</v>
      </c>
      <c r="MF40" s="107">
        <v>7.1794871789999997</v>
      </c>
      <c r="MG40" s="107">
        <v>7.1794871789999997</v>
      </c>
      <c r="MH40" s="108">
        <v>5.2435873305850231</v>
      </c>
      <c r="MI40" s="108">
        <v>5.2435873305850231</v>
      </c>
      <c r="MJ40" s="108">
        <v>5.2435873305850231</v>
      </c>
      <c r="MK40" s="108">
        <v>5.2435873305850231</v>
      </c>
      <c r="ML40" s="108">
        <v>5.2435873305850231</v>
      </c>
      <c r="MM40" s="109">
        <v>1.7543913948405099</v>
      </c>
      <c r="MN40" s="109">
        <v>2.3905080110000001</v>
      </c>
      <c r="MO40" s="110">
        <v>5.2435873305850231</v>
      </c>
      <c r="MP40" s="110">
        <v>5.2435873305850231</v>
      </c>
      <c r="MQ40" s="110">
        <v>5.2435873305850231</v>
      </c>
      <c r="MR40" s="110">
        <v>5.2435873305850231</v>
      </c>
      <c r="MS40" s="110">
        <v>5.2435873305850231</v>
      </c>
      <c r="MT40" s="109">
        <v>1.7543913948405099</v>
      </c>
      <c r="MU40" s="109">
        <v>1.7543913948405099</v>
      </c>
      <c r="MV40" s="110">
        <v>5.2435873305850231</v>
      </c>
      <c r="MW40" s="110">
        <v>5.2435873305850231</v>
      </c>
      <c r="MX40" s="110">
        <v>5.2435873305850231</v>
      </c>
      <c r="MY40" s="110">
        <v>5.2435873305850231</v>
      </c>
      <c r="MZ40" s="110">
        <v>5.2435873305850231</v>
      </c>
      <c r="NA40" s="109">
        <v>1.7543913948405099</v>
      </c>
      <c r="NB40" s="109">
        <v>1.7543913948405099</v>
      </c>
      <c r="NC40" s="107">
        <v>7.8632478629999998</v>
      </c>
      <c r="ND40" s="107">
        <v>7.8632478629999998</v>
      </c>
      <c r="NE40" s="107">
        <v>7.8632478629999998</v>
      </c>
      <c r="NF40" s="107">
        <v>7.8632478629999998</v>
      </c>
      <c r="NG40" s="107">
        <v>5.8904109589999996</v>
      </c>
      <c r="NH40" s="107">
        <v>5.8904109589999996</v>
      </c>
      <c r="NI40" s="107"/>
      <c r="NJ40" s="107"/>
      <c r="NK40" s="107"/>
      <c r="NL40" s="111">
        <v>7.692307692</v>
      </c>
      <c r="NM40" s="111">
        <v>7.692307692</v>
      </c>
      <c r="NN40" s="111">
        <v>7.692307692</v>
      </c>
      <c r="NO40" s="111">
        <v>7.692307692</v>
      </c>
      <c r="NP40" s="111">
        <v>7.692307692</v>
      </c>
      <c r="NQ40" s="111">
        <v>7.692307692</v>
      </c>
      <c r="NR40" s="111">
        <v>7.692307692</v>
      </c>
      <c r="NS40" s="111">
        <v>7.692307692</v>
      </c>
      <c r="NT40" s="111">
        <v>7.692307692</v>
      </c>
      <c r="NU40" s="111">
        <v>7.692307692</v>
      </c>
      <c r="NV40" s="111">
        <v>7.692307692</v>
      </c>
      <c r="NW40" s="111">
        <v>7.692307692</v>
      </c>
      <c r="NX40" s="111">
        <v>7.692307692</v>
      </c>
      <c r="NY40" s="111">
        <v>7.692307692</v>
      </c>
      <c r="NZ40" s="111">
        <v>7.692307692</v>
      </c>
      <c r="OA40" s="111">
        <v>7.692307692</v>
      </c>
      <c r="OB40" s="111">
        <v>7.692307692</v>
      </c>
      <c r="OC40" s="111">
        <v>7.692307692</v>
      </c>
      <c r="OD40" s="111">
        <v>7.692307692</v>
      </c>
      <c r="OE40" s="111">
        <v>7.692307692</v>
      </c>
      <c r="OF40" s="111">
        <v>7.692307692</v>
      </c>
      <c r="OG40" s="111">
        <v>7.692307692</v>
      </c>
      <c r="OH40" s="111">
        <v>7.692307692</v>
      </c>
      <c r="OI40" s="111">
        <v>7.692307692</v>
      </c>
      <c r="OJ40" s="111">
        <v>7.692307692</v>
      </c>
      <c r="OK40" s="111">
        <v>7.692307692</v>
      </c>
      <c r="OL40" s="107">
        <v>7.692307692</v>
      </c>
      <c r="OM40" s="107">
        <v>7.692307692</v>
      </c>
      <c r="ON40" s="107">
        <v>7.692307692</v>
      </c>
      <c r="OO40" s="107">
        <v>7.692307692</v>
      </c>
      <c r="OP40" s="111">
        <v>7.1794871789999997</v>
      </c>
      <c r="OQ40" s="111">
        <v>7.1794871789999997</v>
      </c>
      <c r="OR40" s="111">
        <v>7.1794871789999997</v>
      </c>
      <c r="OS40" s="111">
        <v>7.1794871789999997</v>
      </c>
      <c r="OT40" s="111">
        <v>7.1794871789999997</v>
      </c>
      <c r="OU40" s="111">
        <v>7.1794871789999997</v>
      </c>
      <c r="OV40" s="111">
        <v>7.1794871789999997</v>
      </c>
      <c r="OW40" s="111">
        <v>7.1794871789999997</v>
      </c>
      <c r="OX40" s="111">
        <v>7.1794871789999997</v>
      </c>
      <c r="OY40" s="111">
        <v>7.1794871789999997</v>
      </c>
      <c r="OZ40" s="111">
        <v>7.1794871789999997</v>
      </c>
      <c r="PA40" s="111">
        <v>7.1794871789999997</v>
      </c>
      <c r="PB40" s="111">
        <v>7.1794871789999997</v>
      </c>
      <c r="PC40" s="111">
        <v>7.1794871789999997</v>
      </c>
      <c r="PD40" s="111">
        <v>7.1794871789999997</v>
      </c>
      <c r="PE40" s="111">
        <v>7.1794871789999997</v>
      </c>
      <c r="PF40" s="111">
        <v>7.1794871789999997</v>
      </c>
      <c r="PG40" s="111">
        <v>7.1794871789999997</v>
      </c>
      <c r="PH40" s="111">
        <v>7.1794871789999997</v>
      </c>
      <c r="PI40" s="111">
        <v>7.1794871789999997</v>
      </c>
      <c r="PJ40" s="111">
        <v>7.1794871789999997</v>
      </c>
      <c r="PK40" s="111">
        <v>7.1794871789999997</v>
      </c>
      <c r="PL40" s="111">
        <v>7.1794871789999997</v>
      </c>
      <c r="PM40" s="111">
        <v>7.1794871789999997</v>
      </c>
      <c r="PN40" s="111">
        <v>7.1794871789999997</v>
      </c>
      <c r="PO40" s="111">
        <v>7.1794871789999997</v>
      </c>
      <c r="PP40" s="111">
        <v>7.1794871789999997</v>
      </c>
      <c r="PQ40" s="111">
        <v>7.1794871789999997</v>
      </c>
      <c r="PR40" s="111">
        <v>7.1794871789999997</v>
      </c>
      <c r="PS40" s="111">
        <v>7.1794871789999997</v>
      </c>
      <c r="PT40" s="111">
        <v>7.1794871789999997</v>
      </c>
      <c r="PU40" s="111">
        <v>7.1794871789999997</v>
      </c>
      <c r="PV40" s="111">
        <v>7.1794871789999997</v>
      </c>
      <c r="PW40" s="111">
        <v>7.1794871789999997</v>
      </c>
      <c r="PX40" s="111">
        <v>7.1794871789999997</v>
      </c>
      <c r="PY40" s="111">
        <v>7.1794871789999997</v>
      </c>
      <c r="PZ40" s="111">
        <v>7.1794871789999997</v>
      </c>
      <c r="QA40" s="111">
        <v>7.1794871789999997</v>
      </c>
      <c r="QB40" s="111">
        <v>7.1794871789999997</v>
      </c>
      <c r="QC40" s="111">
        <v>7.1794871789999997</v>
      </c>
      <c r="QD40" s="111">
        <v>7.1794871789999997</v>
      </c>
    </row>
    <row r="41" spans="1:446" ht="13.5" customHeight="1">
      <c r="A41" s="2" t="s">
        <v>38</v>
      </c>
      <c r="B41" s="2" t="s">
        <v>339</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9"/>
      <c r="BF41" s="9"/>
      <c r="BG41" s="9"/>
      <c r="BH41" s="9"/>
      <c r="BI41" s="9"/>
      <c r="BJ41" s="26">
        <v>2.126101694915254</v>
      </c>
      <c r="BK41" s="9"/>
      <c r="BL41" s="26">
        <v>2.126101694915254</v>
      </c>
      <c r="BM41" s="9"/>
      <c r="BN41" s="26">
        <v>2.126101694915254</v>
      </c>
      <c r="BO41" s="9"/>
      <c r="BP41" s="26">
        <f>5.52*1000/365/6</f>
        <v>2.5205479452054793</v>
      </c>
      <c r="BQ41" s="9"/>
      <c r="BR41" s="26">
        <f>5.52*1000/365/6</f>
        <v>2.5205479452054793</v>
      </c>
      <c r="BS41" s="9"/>
      <c r="BT41" s="26">
        <f>5.52*1000/365/6</f>
        <v>2.5205479452054793</v>
      </c>
      <c r="BU41" s="9"/>
      <c r="BV41" s="26">
        <f>4.1*1000/365/6</f>
        <v>1.8721461187214612</v>
      </c>
      <c r="BW41" s="9"/>
      <c r="BX41" s="26">
        <f>4.1*1000/365/6</f>
        <v>1.8721461187214612</v>
      </c>
      <c r="BY41" s="9"/>
      <c r="BZ41" s="26">
        <f>4.1*1000/365/6</f>
        <v>1.8721461187214612</v>
      </c>
      <c r="CA41" s="9"/>
      <c r="CB41" s="26">
        <f>5.52*1000/365/6</f>
        <v>2.5205479452054793</v>
      </c>
      <c r="CC41" s="9"/>
      <c r="CD41" s="26">
        <f>5.52*1000/365/6</f>
        <v>2.5205479452054793</v>
      </c>
      <c r="CE41" s="9"/>
      <c r="CF41" s="26">
        <f>5.52*1000/365/6</f>
        <v>2.5205479452054793</v>
      </c>
      <c r="CG41" s="9"/>
      <c r="CH41" s="26">
        <f>5.52*1000/365/6</f>
        <v>2.5205479452054793</v>
      </c>
      <c r="CI41" s="9"/>
      <c r="CJ41" s="26">
        <f>5.52*1000/365/6</f>
        <v>2.5205479452054793</v>
      </c>
      <c r="CK41" s="9"/>
      <c r="CL41" s="26">
        <f>5.52*1000/365/6</f>
        <v>2.5205479452054793</v>
      </c>
      <c r="CM41" s="9"/>
      <c r="CN41" s="26">
        <f>5.71*1000/365/6</f>
        <v>2.6073059360730593</v>
      </c>
      <c r="CO41" s="9"/>
      <c r="CP41" s="26">
        <f>5.71*1000/365/6</f>
        <v>2.6073059360730593</v>
      </c>
      <c r="CQ41" s="9"/>
      <c r="CR41" s="26">
        <f>5.71*1000/365/6</f>
        <v>2.6073059360730593</v>
      </c>
      <c r="CS41" s="9"/>
      <c r="CT41" s="9"/>
      <c r="CU41" s="9"/>
      <c r="CV41" s="81">
        <v>0.15534568794729148</v>
      </c>
      <c r="CW41" s="81">
        <v>2.126101694915254</v>
      </c>
      <c r="CX41" s="9">
        <v>0.11373122923726367</v>
      </c>
      <c r="CY41" s="9">
        <v>0.15528596187175042</v>
      </c>
      <c r="CZ41" s="66"/>
      <c r="DA41" s="20"/>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24"/>
      <c r="FC41" s="24"/>
      <c r="FD41" s="24"/>
      <c r="FE41" s="24"/>
      <c r="FF41" s="24"/>
      <c r="FG41" s="24"/>
      <c r="FH41" s="24"/>
      <c r="FI41" s="24"/>
      <c r="FJ41" s="24"/>
      <c r="FK41" s="24"/>
      <c r="FL41" s="24"/>
      <c r="FM41" s="24"/>
      <c r="FN41" s="24"/>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26"/>
      <c r="HO41" s="26">
        <f>4.104*1000/365/6</f>
        <v>1.8739726027397261</v>
      </c>
      <c r="HP41" s="26"/>
      <c r="HQ41" s="26">
        <v>2.126101694915254</v>
      </c>
      <c r="HR41" s="26"/>
      <c r="HS41" s="26">
        <v>2.126101694915254</v>
      </c>
      <c r="HT41" s="26"/>
      <c r="HU41" s="26">
        <v>2.126101694915254</v>
      </c>
      <c r="HV41" s="9"/>
      <c r="HW41" s="26">
        <f>5.52*1000/365/6</f>
        <v>2.5205479452054793</v>
      </c>
      <c r="HX41" s="9"/>
      <c r="HY41" s="26">
        <f>5.52*1000/365/6</f>
        <v>2.5205479452054793</v>
      </c>
      <c r="HZ41" s="9"/>
      <c r="IA41" s="26">
        <f>5.52*1000/365/6</f>
        <v>2.5205479452054793</v>
      </c>
      <c r="IB41" s="9"/>
      <c r="IC41" s="32">
        <f>4.1*1000/365/6</f>
        <v>1.8721461187214612</v>
      </c>
      <c r="ID41" s="9"/>
      <c r="IE41" s="32">
        <f>4.1*1000/365/6</f>
        <v>1.8721461187214612</v>
      </c>
      <c r="IF41" s="9"/>
      <c r="IG41" s="32">
        <f>4.1*1000/365/6</f>
        <v>1.8721461187214612</v>
      </c>
      <c r="IH41" s="92">
        <f>0.03961376578*[2]vertical_input!IH17</f>
        <v>0</v>
      </c>
      <c r="II41" s="92">
        <v>2.0610169491525423</v>
      </c>
      <c r="IJ41" s="92">
        <v>1.4281227847080109</v>
      </c>
      <c r="IK41" s="92">
        <v>1.4281227847080109</v>
      </c>
      <c r="IL41" s="92">
        <v>1.4281227847080109</v>
      </c>
      <c r="IM41" s="92">
        <v>1.6513721148868035</v>
      </c>
      <c r="IN41" s="92">
        <v>1.6513721148868035</v>
      </c>
      <c r="IO41" s="92">
        <v>1.6513721148868035</v>
      </c>
      <c r="IP41" s="92">
        <v>1.5956638778166441</v>
      </c>
      <c r="IQ41" s="92">
        <v>1.5956638778166441</v>
      </c>
      <c r="IR41" s="92">
        <v>1.5956638778166441</v>
      </c>
      <c r="IS41" s="92">
        <v>1.5148932832230539</v>
      </c>
      <c r="IT41" s="92">
        <v>1.5148932832230539</v>
      </c>
      <c r="IU41" s="92">
        <v>1.5148932832230539</v>
      </c>
      <c r="IV41" s="92"/>
      <c r="IW41" s="92"/>
      <c r="IX41" s="92"/>
      <c r="IY41" s="92"/>
      <c r="IZ41" s="92"/>
      <c r="JA41" s="92"/>
      <c r="JB41" s="92"/>
      <c r="JC41" s="92"/>
      <c r="JD41" s="92"/>
      <c r="JE41" s="92"/>
      <c r="JF41" s="92"/>
      <c r="JG41" s="92"/>
      <c r="JH41" s="92"/>
      <c r="JI41" s="92"/>
      <c r="JJ41" s="92"/>
      <c r="JK41" s="92"/>
      <c r="JL41" s="92"/>
      <c r="JM41" s="92"/>
      <c r="JN41" s="92"/>
      <c r="JO41" s="92"/>
      <c r="JP41" s="92"/>
      <c r="JQ41" s="92"/>
      <c r="JR41" s="92"/>
      <c r="JS41" s="92"/>
      <c r="JT41" s="92"/>
      <c r="JU41" s="92"/>
      <c r="JV41" s="92"/>
      <c r="JW41" s="92"/>
      <c r="JX41" s="92"/>
      <c r="JY41" s="92"/>
      <c r="JZ41" s="92"/>
      <c r="KA41" s="92"/>
      <c r="KB41" s="92"/>
      <c r="KC41" s="92"/>
      <c r="KD41" s="92"/>
      <c r="KE41" s="92"/>
      <c r="KF41" s="92"/>
      <c r="KG41" s="92"/>
      <c r="KH41" s="92"/>
      <c r="KI41" s="92"/>
      <c r="KJ41" s="92"/>
      <c r="KK41" s="92"/>
      <c r="KL41" s="92"/>
      <c r="KM41" s="92"/>
      <c r="KN41" s="92"/>
      <c r="KO41" s="92"/>
      <c r="KP41" s="92"/>
      <c r="KQ41" s="92"/>
      <c r="KR41" s="92"/>
      <c r="KS41" s="92"/>
      <c r="KT41" s="92"/>
      <c r="KU41" s="92"/>
      <c r="KV41" s="92"/>
      <c r="KW41" s="92"/>
      <c r="KX41" s="92"/>
      <c r="KY41" s="92"/>
      <c r="KZ41" s="92"/>
      <c r="LA41" s="92"/>
      <c r="LB41" s="92"/>
      <c r="LC41" s="92"/>
      <c r="LD41" s="92"/>
      <c r="LE41" s="92"/>
      <c r="LF41" s="92"/>
      <c r="LG41" s="92"/>
      <c r="LH41" s="92"/>
      <c r="LI41" s="92"/>
      <c r="LJ41" s="92"/>
      <c r="LK41" s="92"/>
      <c r="LL41" s="92"/>
      <c r="LM41" s="92"/>
      <c r="LN41" s="92"/>
      <c r="LO41" s="92"/>
      <c r="LP41" s="92"/>
      <c r="LQ41" s="92"/>
      <c r="LR41" s="92"/>
      <c r="LS41" s="92"/>
      <c r="LT41" s="92"/>
      <c r="LU41" s="92"/>
      <c r="LV41" s="92"/>
      <c r="LW41" s="92"/>
      <c r="LX41" s="92"/>
      <c r="LY41" s="92"/>
      <c r="LZ41" s="92"/>
      <c r="MA41" s="92"/>
      <c r="MB41" s="92"/>
      <c r="MC41" s="92"/>
      <c r="MD41" s="92"/>
      <c r="ME41" s="92"/>
      <c r="MF41" s="92"/>
      <c r="MG41" s="92"/>
      <c r="MH41" s="100">
        <v>0.39728890121098948</v>
      </c>
      <c r="MI41" s="100">
        <v>0.39728890121098948</v>
      </c>
      <c r="MJ41" s="100">
        <v>0.39728890121098948</v>
      </c>
      <c r="MK41" s="100">
        <v>0.39728890121098948</v>
      </c>
      <c r="ML41" s="100">
        <v>0.39728890121098948</v>
      </c>
      <c r="MM41" s="112">
        <v>1.5043693743828077</v>
      </c>
      <c r="MN41" s="112">
        <v>2.049831669</v>
      </c>
      <c r="MO41" s="113">
        <v>0.39728890121098948</v>
      </c>
      <c r="MP41" s="113">
        <v>0.39728890121098948</v>
      </c>
      <c r="MQ41" s="113">
        <v>0.39728890121098948</v>
      </c>
      <c r="MR41" s="113">
        <v>0.39728890121098948</v>
      </c>
      <c r="MS41" s="113">
        <v>0.39728890121098948</v>
      </c>
      <c r="MT41" s="112">
        <v>1.5043693743828077</v>
      </c>
      <c r="MU41" s="112">
        <v>1.5043693743828077</v>
      </c>
      <c r="MV41" s="113">
        <v>0.39728890121098948</v>
      </c>
      <c r="MW41" s="113">
        <v>0.39728890121098948</v>
      </c>
      <c r="MX41" s="113">
        <v>0.39728890121098948</v>
      </c>
      <c r="MY41" s="113">
        <v>0.39728890121098948</v>
      </c>
      <c r="MZ41" s="113">
        <v>0.39728890121098948</v>
      </c>
      <c r="NA41" s="112">
        <v>1.5043693743828077</v>
      </c>
      <c r="NB41" s="112">
        <v>1.5043693743828077</v>
      </c>
      <c r="NC41" s="92"/>
      <c r="ND41" s="92"/>
      <c r="NE41" s="92"/>
      <c r="NF41" s="92"/>
      <c r="NG41" s="92"/>
      <c r="NH41" s="92"/>
      <c r="NI41" s="92">
        <f>0.70682304421*1000/365</f>
        <v>1.9365014909863012</v>
      </c>
      <c r="NJ41" s="92">
        <f>0.68429752066*1000/365</f>
        <v>1.8747877278356164</v>
      </c>
      <c r="NK41" s="92">
        <f>0.61411764706*1000/365</f>
        <v>1.6825141015342469</v>
      </c>
      <c r="NL41" s="94"/>
      <c r="NM41" s="94"/>
      <c r="NN41" s="94"/>
      <c r="NO41" s="94"/>
      <c r="NP41" s="94"/>
      <c r="NQ41" s="94"/>
      <c r="NR41" s="94"/>
      <c r="NS41" s="94"/>
      <c r="NT41" s="94"/>
      <c r="NU41" s="94"/>
      <c r="NV41" s="94"/>
      <c r="NW41" s="94"/>
      <c r="NX41" s="94"/>
      <c r="NY41" s="94"/>
      <c r="NZ41" s="94"/>
      <c r="OA41" s="94"/>
      <c r="OB41" s="94"/>
      <c r="OC41" s="94"/>
      <c r="OD41" s="94"/>
      <c r="OE41" s="94"/>
      <c r="OF41" s="94"/>
      <c r="OG41" s="94"/>
      <c r="OH41" s="94"/>
      <c r="OI41" s="94"/>
      <c r="OJ41" s="94"/>
      <c r="OK41" s="94"/>
      <c r="OL41" s="92"/>
      <c r="OM41" s="92"/>
      <c r="ON41" s="92"/>
      <c r="OO41" s="92"/>
      <c r="OP41" s="94"/>
      <c r="OQ41" s="94"/>
      <c r="OR41" s="94"/>
      <c r="OS41" s="94"/>
      <c r="OT41" s="94"/>
      <c r="OU41" s="94"/>
      <c r="OV41" s="94"/>
      <c r="OW41" s="94"/>
      <c r="OX41" s="94"/>
      <c r="OY41" s="94"/>
      <c r="OZ41" s="94"/>
      <c r="PA41" s="94"/>
      <c r="PB41" s="94"/>
      <c r="PC41" s="94"/>
      <c r="PD41" s="94"/>
      <c r="PE41" s="94"/>
      <c r="PF41" s="94"/>
      <c r="PG41" s="94"/>
      <c r="PH41" s="94"/>
      <c r="PI41" s="94"/>
      <c r="PJ41" s="94"/>
      <c r="PK41" s="94"/>
      <c r="PL41" s="94"/>
      <c r="PM41" s="94"/>
      <c r="PN41" s="94"/>
      <c r="PO41" s="94"/>
      <c r="PP41" s="94"/>
      <c r="PQ41" s="94"/>
      <c r="PR41" s="94"/>
      <c r="PS41" s="94"/>
      <c r="PT41" s="94"/>
      <c r="PU41" s="94"/>
      <c r="PV41" s="94"/>
      <c r="PW41" s="94"/>
      <c r="PX41" s="94"/>
      <c r="PY41" s="94"/>
      <c r="PZ41" s="94"/>
      <c r="QA41" s="94"/>
      <c r="QB41" s="94"/>
      <c r="QC41" s="94"/>
      <c r="QD41" s="94"/>
    </row>
    <row r="42" spans="1:446" ht="13.5" customHeight="1">
      <c r="A42" s="2" t="s">
        <v>39</v>
      </c>
      <c r="B42" s="2" t="s">
        <v>339</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81"/>
      <c r="CW42" s="81"/>
      <c r="CX42" s="9"/>
      <c r="CY42" s="9"/>
      <c r="CZ42" s="66"/>
      <c r="DA42" s="20"/>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2"/>
      <c r="II42" s="92"/>
      <c r="IJ42" s="92"/>
      <c r="IK42" s="92"/>
      <c r="IL42" s="92"/>
      <c r="IM42" s="92"/>
      <c r="IN42" s="92"/>
      <c r="IO42" s="92"/>
      <c r="IP42" s="92"/>
      <c r="IQ42" s="92"/>
      <c r="IR42" s="92"/>
      <c r="IS42" s="92"/>
      <c r="IT42" s="92"/>
      <c r="IU42" s="92"/>
      <c r="IV42" s="92"/>
      <c r="IW42" s="92"/>
      <c r="IX42" s="92"/>
      <c r="IY42" s="92"/>
      <c r="IZ42" s="92"/>
      <c r="JA42" s="92"/>
      <c r="JB42" s="92"/>
      <c r="JC42" s="92"/>
      <c r="JD42" s="92"/>
      <c r="JE42" s="92"/>
      <c r="JF42" s="92"/>
      <c r="JG42" s="92"/>
      <c r="JH42" s="92"/>
      <c r="JI42" s="92"/>
      <c r="JJ42" s="92"/>
      <c r="JK42" s="92"/>
      <c r="JL42" s="92"/>
      <c r="JM42" s="92"/>
      <c r="JN42" s="92"/>
      <c r="JO42" s="92"/>
      <c r="JP42" s="92"/>
      <c r="JQ42" s="92"/>
      <c r="JR42" s="92"/>
      <c r="JS42" s="92"/>
      <c r="JT42" s="92"/>
      <c r="JU42" s="92"/>
      <c r="JV42" s="92"/>
      <c r="JW42" s="92"/>
      <c r="JX42" s="92"/>
      <c r="JY42" s="92"/>
      <c r="JZ42" s="92"/>
      <c r="KA42" s="92"/>
      <c r="KB42" s="92"/>
      <c r="KC42" s="92"/>
      <c r="KD42" s="92"/>
      <c r="KE42" s="92"/>
      <c r="KF42" s="92"/>
      <c r="KG42" s="92"/>
      <c r="KH42" s="92"/>
      <c r="KI42" s="92"/>
      <c r="KJ42" s="92"/>
      <c r="KK42" s="92"/>
      <c r="KL42" s="92"/>
      <c r="KM42" s="92"/>
      <c r="KN42" s="92"/>
      <c r="KO42" s="92"/>
      <c r="KP42" s="92"/>
      <c r="KQ42" s="92"/>
      <c r="KR42" s="92"/>
      <c r="KS42" s="92"/>
      <c r="KT42" s="92"/>
      <c r="KU42" s="92"/>
      <c r="KV42" s="92"/>
      <c r="KW42" s="92"/>
      <c r="KX42" s="92"/>
      <c r="KY42" s="92"/>
      <c r="KZ42" s="92"/>
      <c r="LA42" s="92"/>
      <c r="LB42" s="92"/>
      <c r="LC42" s="92"/>
      <c r="LD42" s="92"/>
      <c r="LE42" s="92"/>
      <c r="LF42" s="92"/>
      <c r="LG42" s="92"/>
      <c r="LH42" s="92"/>
      <c r="LI42" s="92"/>
      <c r="LJ42" s="92"/>
      <c r="LK42" s="92"/>
      <c r="LL42" s="92"/>
      <c r="LM42" s="92"/>
      <c r="LN42" s="92"/>
      <c r="LO42" s="92"/>
      <c r="LP42" s="92"/>
      <c r="LQ42" s="92"/>
      <c r="LR42" s="92"/>
      <c r="LS42" s="92"/>
      <c r="LT42" s="92"/>
      <c r="LU42" s="92"/>
      <c r="LV42" s="92"/>
      <c r="LW42" s="92"/>
      <c r="LX42" s="92"/>
      <c r="LY42" s="92"/>
      <c r="LZ42" s="92"/>
      <c r="MA42" s="92"/>
      <c r="MB42" s="92"/>
      <c r="MC42" s="92"/>
      <c r="MD42" s="92"/>
      <c r="ME42" s="92"/>
      <c r="MF42" s="92"/>
      <c r="MG42" s="92"/>
      <c r="MH42" s="93"/>
      <c r="MI42" s="93"/>
      <c r="MJ42" s="93"/>
      <c r="MK42" s="93"/>
      <c r="ML42" s="93"/>
      <c r="MM42" s="93"/>
      <c r="MN42" s="93"/>
      <c r="MO42" s="93"/>
      <c r="MP42" s="93"/>
      <c r="MQ42" s="93"/>
      <c r="MR42" s="93"/>
      <c r="MS42" s="93"/>
      <c r="MT42" s="93"/>
      <c r="MU42" s="93"/>
      <c r="MV42" s="93"/>
      <c r="MW42" s="93"/>
      <c r="MX42" s="93"/>
      <c r="MY42" s="93"/>
      <c r="MZ42" s="93"/>
      <c r="NA42" s="93"/>
      <c r="NB42" s="93"/>
      <c r="NC42" s="92"/>
      <c r="ND42" s="92"/>
      <c r="NE42" s="92"/>
      <c r="NF42" s="92"/>
      <c r="NG42" s="92"/>
      <c r="NH42" s="92"/>
      <c r="NI42" s="92"/>
      <c r="NJ42" s="92"/>
      <c r="NK42" s="92"/>
      <c r="NL42" s="94"/>
      <c r="NM42" s="94"/>
      <c r="NN42" s="94"/>
      <c r="NO42" s="94"/>
      <c r="NP42" s="94"/>
      <c r="NQ42" s="94"/>
      <c r="NR42" s="94"/>
      <c r="NS42" s="94"/>
      <c r="NT42" s="94"/>
      <c r="NU42" s="94"/>
      <c r="NV42" s="94"/>
      <c r="NW42" s="94"/>
      <c r="NX42" s="94"/>
      <c r="NY42" s="94"/>
      <c r="NZ42" s="94"/>
      <c r="OA42" s="94"/>
      <c r="OB42" s="94"/>
      <c r="OC42" s="94"/>
      <c r="OD42" s="94"/>
      <c r="OE42" s="94"/>
      <c r="OF42" s="94"/>
      <c r="OG42" s="94"/>
      <c r="OH42" s="94"/>
      <c r="OI42" s="94"/>
      <c r="OJ42" s="94"/>
      <c r="OK42" s="94"/>
      <c r="OL42" s="92"/>
      <c r="OM42" s="92"/>
      <c r="ON42" s="92"/>
      <c r="OO42" s="92"/>
      <c r="OP42" s="94"/>
      <c r="OQ42" s="94"/>
      <c r="OR42" s="94"/>
      <c r="OS42" s="94"/>
      <c r="OT42" s="94"/>
      <c r="OU42" s="94"/>
      <c r="OV42" s="94"/>
      <c r="OW42" s="94"/>
      <c r="OX42" s="94"/>
      <c r="OY42" s="94"/>
      <c r="OZ42" s="94"/>
      <c r="PA42" s="94"/>
      <c r="PB42" s="94"/>
      <c r="PC42" s="94"/>
      <c r="PD42" s="94"/>
      <c r="PE42" s="94"/>
      <c r="PF42" s="94"/>
      <c r="PG42" s="94"/>
      <c r="PH42" s="94"/>
      <c r="PI42" s="94"/>
      <c r="PJ42" s="94"/>
      <c r="PK42" s="94"/>
      <c r="PL42" s="94"/>
      <c r="PM42" s="94"/>
      <c r="PN42" s="94"/>
      <c r="PO42" s="94"/>
      <c r="PP42" s="94"/>
      <c r="PQ42" s="94"/>
      <c r="PR42" s="94"/>
      <c r="PS42" s="94"/>
      <c r="PT42" s="94"/>
      <c r="PU42" s="94"/>
      <c r="PV42" s="94"/>
      <c r="PW42" s="94"/>
      <c r="PX42" s="94"/>
      <c r="PY42" s="94"/>
      <c r="PZ42" s="94"/>
      <c r="QA42" s="94"/>
      <c r="QB42" s="94"/>
      <c r="QC42" s="94"/>
      <c r="QD42" s="94"/>
    </row>
    <row r="43" spans="1:446" ht="13.5" customHeight="1">
      <c r="A43" s="12" t="s">
        <v>40</v>
      </c>
      <c r="B43" s="12" t="s">
        <v>339</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4"/>
      <c r="CU43" s="14"/>
      <c r="CV43" s="14"/>
      <c r="CW43" s="14"/>
      <c r="CX43" s="14"/>
      <c r="CY43" s="14"/>
      <c r="CZ43" s="69"/>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52"/>
      <c r="II43" s="52"/>
      <c r="IJ43" s="92"/>
      <c r="IK43" s="92"/>
      <c r="IL43" s="92"/>
      <c r="IM43" s="92"/>
      <c r="IN43" s="92"/>
      <c r="IO43" s="92"/>
      <c r="IP43" s="92"/>
      <c r="IQ43" s="92"/>
      <c r="IR43" s="92"/>
      <c r="IS43" s="92"/>
      <c r="IT43" s="92"/>
      <c r="IU43" s="92"/>
      <c r="IV43" s="52"/>
      <c r="IW43" s="52"/>
      <c r="IX43" s="52"/>
      <c r="IY43" s="52"/>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52"/>
      <c r="PS43" s="52"/>
      <c r="PT43" s="52"/>
      <c r="PU43" s="52"/>
      <c r="PV43" s="52"/>
      <c r="PW43" s="52"/>
      <c r="PX43" s="52"/>
      <c r="PY43" s="52"/>
      <c r="PZ43" s="52"/>
      <c r="QA43" s="52"/>
      <c r="QB43" s="52"/>
      <c r="QC43" s="52"/>
      <c r="QD43" s="52"/>
    </row>
    <row r="44" spans="1:446" ht="13.5" customHeight="1">
      <c r="A44" s="33" t="s">
        <v>41</v>
      </c>
      <c r="B44" s="33" t="s">
        <v>340</v>
      </c>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14"/>
      <c r="CU44" s="14"/>
      <c r="CV44" s="14"/>
      <c r="CW44" s="14"/>
      <c r="CX44" s="14"/>
      <c r="CY44" s="14"/>
      <c r="CZ44" s="69"/>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4"/>
      <c r="GS44" s="34"/>
      <c r="GT44" s="34"/>
      <c r="GU44" s="34"/>
      <c r="GV44" s="34"/>
      <c r="GW44" s="34"/>
      <c r="GX44" s="34"/>
      <c r="GY44" s="34"/>
      <c r="GZ44" s="34"/>
      <c r="HA44" s="34"/>
      <c r="HB44" s="34"/>
      <c r="HC44" s="34"/>
      <c r="HD44" s="34"/>
      <c r="HE44" s="34"/>
      <c r="HF44" s="34"/>
      <c r="HG44" s="34"/>
      <c r="HH44" s="34"/>
      <c r="HI44" s="34"/>
      <c r="HJ44" s="34"/>
      <c r="HK44" s="34"/>
      <c r="HL44" s="34"/>
      <c r="HM44" s="34"/>
      <c r="HN44" s="34"/>
      <c r="HO44" s="34"/>
      <c r="HP44" s="34"/>
      <c r="HQ44" s="34"/>
      <c r="HR44" s="34"/>
      <c r="HS44" s="34"/>
      <c r="HT44" s="34"/>
      <c r="HU44" s="34"/>
      <c r="HV44" s="34"/>
      <c r="HW44" s="34"/>
      <c r="HX44" s="34"/>
      <c r="HY44" s="34"/>
      <c r="HZ44" s="34"/>
      <c r="IA44" s="34"/>
      <c r="IB44" s="34"/>
      <c r="IC44" s="34"/>
      <c r="ID44" s="34"/>
      <c r="IE44" s="34"/>
      <c r="IF44" s="34"/>
      <c r="IG44" s="34"/>
      <c r="IH44" s="52"/>
      <c r="II44" s="52"/>
      <c r="IJ44" s="92"/>
      <c r="IK44" s="92"/>
      <c r="IL44" s="92"/>
      <c r="IM44" s="92"/>
      <c r="IN44" s="92"/>
      <c r="IO44" s="92"/>
      <c r="IP44" s="92"/>
      <c r="IQ44" s="92"/>
      <c r="IR44" s="92"/>
      <c r="IS44" s="92"/>
      <c r="IT44" s="92"/>
      <c r="IU44" s="92"/>
      <c r="IV44" s="52"/>
      <c r="IW44" s="52"/>
      <c r="IX44" s="52"/>
      <c r="IY44" s="52"/>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2"/>
      <c r="JX44" s="52"/>
      <c r="JY44" s="52"/>
      <c r="JZ44" s="52"/>
      <c r="KA44" s="52"/>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2"/>
      <c r="LA44" s="52"/>
      <c r="LB44" s="52"/>
      <c r="LC44" s="52"/>
      <c r="LD44" s="52"/>
      <c r="LE44" s="52"/>
      <c r="LF44" s="52"/>
      <c r="LG44" s="52"/>
      <c r="LH44" s="52"/>
      <c r="LI44" s="52"/>
      <c r="LJ44" s="52"/>
      <c r="LK44" s="52"/>
      <c r="LL44" s="52"/>
      <c r="LM44" s="52"/>
      <c r="LN44" s="52"/>
      <c r="LO44" s="52"/>
      <c r="LP44" s="52"/>
      <c r="LQ44" s="52"/>
      <c r="LR44" s="52"/>
      <c r="LS44" s="52"/>
      <c r="LT44" s="52"/>
      <c r="LU44" s="52"/>
      <c r="LV44" s="52"/>
      <c r="LW44" s="52"/>
      <c r="LX44" s="52"/>
      <c r="LY44" s="52"/>
      <c r="LZ44" s="52"/>
      <c r="MA44" s="52"/>
      <c r="MB44" s="52"/>
      <c r="MC44" s="52"/>
      <c r="MD44" s="52"/>
      <c r="ME44" s="52"/>
      <c r="MF44" s="52"/>
      <c r="MG44" s="52"/>
      <c r="MH44" s="100"/>
      <c r="MI44" s="100"/>
      <c r="MJ44" s="100"/>
      <c r="MK44" s="100"/>
      <c r="ML44" s="100"/>
      <c r="MM44" s="100"/>
      <c r="MN44" s="100"/>
      <c r="MO44" s="100"/>
      <c r="MP44" s="100"/>
      <c r="MQ44" s="100"/>
      <c r="MR44" s="100"/>
      <c r="MS44" s="100"/>
      <c r="MT44" s="100"/>
      <c r="MU44" s="100"/>
      <c r="MV44" s="100"/>
      <c r="MW44" s="100"/>
      <c r="MX44" s="100"/>
      <c r="MY44" s="100"/>
      <c r="MZ44" s="100"/>
      <c r="NA44" s="100"/>
      <c r="NB44" s="100"/>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c r="PC44" s="52"/>
      <c r="PD44" s="52"/>
      <c r="PE44" s="52"/>
      <c r="PF44" s="52"/>
      <c r="PG44" s="52"/>
      <c r="PH44" s="52"/>
      <c r="PI44" s="52"/>
      <c r="PJ44" s="52"/>
      <c r="PK44" s="52"/>
      <c r="PL44" s="52"/>
      <c r="PM44" s="52"/>
      <c r="PN44" s="52"/>
      <c r="PO44" s="52"/>
      <c r="PP44" s="52"/>
      <c r="PQ44" s="52"/>
      <c r="PR44" s="52"/>
      <c r="PS44" s="52"/>
      <c r="PT44" s="52"/>
      <c r="PU44" s="52"/>
      <c r="PV44" s="52"/>
      <c r="PW44" s="52"/>
      <c r="PX44" s="52"/>
      <c r="PY44" s="52"/>
      <c r="PZ44" s="52"/>
      <c r="QA44" s="52"/>
      <c r="QB44" s="52"/>
      <c r="QC44" s="52"/>
      <c r="QD44" s="52"/>
    </row>
    <row r="45" spans="1:446" ht="13.5" customHeight="1">
      <c r="A45" s="12" t="s">
        <v>42</v>
      </c>
      <c r="B45" s="12" t="s">
        <v>341</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69"/>
      <c r="DA45" s="23"/>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52"/>
      <c r="II45" s="52"/>
      <c r="IJ45" s="92"/>
      <c r="IK45" s="92"/>
      <c r="IL45" s="92"/>
      <c r="IM45" s="92"/>
      <c r="IN45" s="92"/>
      <c r="IO45" s="92"/>
      <c r="IP45" s="92"/>
      <c r="IQ45" s="92"/>
      <c r="IR45" s="92"/>
      <c r="IS45" s="92"/>
      <c r="IT45" s="92"/>
      <c r="IU45" s="92"/>
      <c r="IV45" s="52"/>
      <c r="IW45" s="52"/>
      <c r="IX45" s="52"/>
      <c r="IY45" s="52"/>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2"/>
      <c r="JX45" s="52"/>
      <c r="JY45" s="52"/>
      <c r="JZ45" s="52"/>
      <c r="KA45" s="52"/>
      <c r="KB45" s="52"/>
      <c r="KC45" s="52"/>
      <c r="KD45" s="52"/>
      <c r="KE45" s="52"/>
      <c r="KF45" s="52"/>
      <c r="KG45" s="52"/>
      <c r="KH45" s="52"/>
      <c r="KI45" s="52"/>
      <c r="KJ45" s="52"/>
      <c r="KK45" s="52"/>
      <c r="KL45" s="52"/>
      <c r="KM45" s="52"/>
      <c r="KN45" s="52"/>
      <c r="KO45" s="52"/>
      <c r="KP45" s="52"/>
      <c r="KQ45" s="52"/>
      <c r="KR45" s="52"/>
      <c r="KS45" s="52"/>
      <c r="KT45" s="52"/>
      <c r="KU45" s="52"/>
      <c r="KV45" s="52"/>
      <c r="KW45" s="52"/>
      <c r="KX45" s="52"/>
      <c r="KY45" s="52"/>
      <c r="KZ45" s="52"/>
      <c r="LA45" s="52"/>
      <c r="LB45" s="52"/>
      <c r="LC45" s="52"/>
      <c r="LD45" s="52"/>
      <c r="LE45" s="52"/>
      <c r="LF45" s="52"/>
      <c r="LG45" s="52"/>
      <c r="LH45" s="52"/>
      <c r="LI45" s="52"/>
      <c r="LJ45" s="52"/>
      <c r="LK45" s="52"/>
      <c r="LL45" s="52"/>
      <c r="LM45" s="52"/>
      <c r="LN45" s="52"/>
      <c r="LO45" s="52"/>
      <c r="LP45" s="52"/>
      <c r="LQ45" s="52"/>
      <c r="LR45" s="52"/>
      <c r="LS45" s="52"/>
      <c r="LT45" s="52"/>
      <c r="LU45" s="52"/>
      <c r="LV45" s="52"/>
      <c r="LW45" s="52"/>
      <c r="LX45" s="52"/>
      <c r="LY45" s="52"/>
      <c r="LZ45" s="52"/>
      <c r="MA45" s="52"/>
      <c r="MB45" s="52"/>
      <c r="MC45" s="52"/>
      <c r="MD45" s="52"/>
      <c r="ME45" s="52"/>
      <c r="MF45" s="52"/>
      <c r="MG45" s="52"/>
      <c r="MH45" s="100"/>
      <c r="MI45" s="100"/>
      <c r="MJ45" s="100"/>
      <c r="MK45" s="100"/>
      <c r="ML45" s="100"/>
      <c r="MM45" s="100"/>
      <c r="MN45" s="100"/>
      <c r="MO45" s="100"/>
      <c r="MP45" s="100"/>
      <c r="MQ45" s="100"/>
      <c r="MR45" s="100"/>
      <c r="MS45" s="100"/>
      <c r="MT45" s="100"/>
      <c r="MU45" s="100"/>
      <c r="MV45" s="100"/>
      <c r="MW45" s="100"/>
      <c r="MX45" s="100"/>
      <c r="MY45" s="100"/>
      <c r="MZ45" s="100"/>
      <c r="NA45" s="100"/>
      <c r="NB45" s="100"/>
      <c r="NC45" s="52"/>
      <c r="ND45" s="52"/>
      <c r="NE45" s="52"/>
      <c r="NF45" s="52"/>
      <c r="NG45" s="52"/>
      <c r="NH45" s="52"/>
      <c r="NI45" s="52"/>
      <c r="NJ45" s="52"/>
      <c r="NK45" s="52"/>
      <c r="NL45" s="52"/>
      <c r="NM45" s="52"/>
      <c r="NN45" s="52"/>
      <c r="NO45" s="52"/>
      <c r="NP45" s="52"/>
      <c r="NQ45" s="52"/>
      <c r="NR45" s="52"/>
      <c r="NS45" s="52"/>
      <c r="NT45" s="52"/>
      <c r="NU45" s="52"/>
      <c r="NV45" s="52"/>
      <c r="NW45" s="52"/>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c r="PC45" s="52"/>
      <c r="PD45" s="52"/>
      <c r="PE45" s="52"/>
      <c r="PF45" s="52"/>
      <c r="PG45" s="52"/>
      <c r="PH45" s="52"/>
      <c r="PI45" s="52"/>
      <c r="PJ45" s="52"/>
      <c r="PK45" s="52"/>
      <c r="PL45" s="52"/>
      <c r="PM45" s="52"/>
      <c r="PN45" s="52"/>
      <c r="PO45" s="52"/>
      <c r="PP45" s="52"/>
      <c r="PQ45" s="52"/>
      <c r="PR45" s="52"/>
      <c r="PS45" s="52"/>
      <c r="PT45" s="52"/>
      <c r="PU45" s="52"/>
      <c r="PV45" s="52"/>
      <c r="PW45" s="52"/>
      <c r="PX45" s="52"/>
      <c r="PY45" s="52"/>
      <c r="PZ45" s="52"/>
      <c r="QA45" s="52"/>
      <c r="QB45" s="52"/>
      <c r="QC45" s="52"/>
      <c r="QD45" s="52"/>
    </row>
    <row r="46" spans="1:446" ht="13.5" customHeight="1">
      <c r="A46" s="12" t="s">
        <v>43</v>
      </c>
      <c r="B46" s="12" t="s">
        <v>339</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69"/>
      <c r="DA46" s="23"/>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52"/>
      <c r="II46" s="52"/>
      <c r="IJ46" s="92"/>
      <c r="IK46" s="92"/>
      <c r="IL46" s="92"/>
      <c r="IM46" s="92"/>
      <c r="IN46" s="92"/>
      <c r="IO46" s="92"/>
      <c r="IP46" s="92"/>
      <c r="IQ46" s="92"/>
      <c r="IR46" s="92"/>
      <c r="IS46" s="92"/>
      <c r="IT46" s="92"/>
      <c r="IU46" s="92"/>
      <c r="IV46" s="52"/>
      <c r="IW46" s="52"/>
      <c r="IX46" s="52"/>
      <c r="IY46" s="52"/>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2"/>
      <c r="JX46" s="52"/>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2"/>
      <c r="LZ46" s="52"/>
      <c r="MA46" s="52"/>
      <c r="MB46" s="52"/>
      <c r="MC46" s="52"/>
      <c r="MD46" s="52"/>
      <c r="ME46" s="52"/>
      <c r="MF46" s="52"/>
      <c r="MG46" s="52"/>
      <c r="MH46" s="100"/>
      <c r="MI46" s="100"/>
      <c r="MJ46" s="100"/>
      <c r="MK46" s="100"/>
      <c r="ML46" s="100"/>
      <c r="MM46" s="100"/>
      <c r="MN46" s="100"/>
      <c r="MO46" s="100"/>
      <c r="MP46" s="100"/>
      <c r="MQ46" s="100"/>
      <c r="MR46" s="100"/>
      <c r="MS46" s="100"/>
      <c r="MT46" s="100"/>
      <c r="MU46" s="100"/>
      <c r="MV46" s="100"/>
      <c r="MW46" s="100"/>
      <c r="MX46" s="100"/>
      <c r="MY46" s="100"/>
      <c r="MZ46" s="100"/>
      <c r="NA46" s="100"/>
      <c r="NB46" s="100"/>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c r="PC46" s="52"/>
      <c r="PD46" s="52"/>
      <c r="PE46" s="52"/>
      <c r="PF46" s="52"/>
      <c r="PG46" s="52"/>
      <c r="PH46" s="52"/>
      <c r="PI46" s="52"/>
      <c r="PJ46" s="52"/>
      <c r="PK46" s="52"/>
      <c r="PL46" s="52"/>
      <c r="PM46" s="52"/>
      <c r="PN46" s="52"/>
      <c r="PO46" s="52"/>
      <c r="PP46" s="52"/>
      <c r="PQ46" s="52"/>
      <c r="PR46" s="52"/>
      <c r="PS46" s="52"/>
      <c r="PT46" s="52"/>
      <c r="PU46" s="52"/>
      <c r="PV46" s="52"/>
      <c r="PW46" s="52"/>
      <c r="PX46" s="52"/>
      <c r="PY46" s="52"/>
      <c r="PZ46" s="52"/>
      <c r="QA46" s="52"/>
      <c r="QB46" s="52"/>
      <c r="QC46" s="52"/>
      <c r="QD46" s="52"/>
    </row>
    <row r="47" spans="1:446" ht="13.5" customHeight="1">
      <c r="A47" s="12" t="s">
        <v>44</v>
      </c>
      <c r="B47" s="12" t="s">
        <v>342</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69"/>
      <c r="DA47" s="23"/>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52"/>
      <c r="II47" s="52"/>
      <c r="IJ47" s="92"/>
      <c r="IK47" s="92"/>
      <c r="IL47" s="92"/>
      <c r="IM47" s="92"/>
      <c r="IN47" s="92"/>
      <c r="IO47" s="92"/>
      <c r="IP47" s="92"/>
      <c r="IQ47" s="92"/>
      <c r="IR47" s="92"/>
      <c r="IS47" s="92"/>
      <c r="IT47" s="92"/>
      <c r="IU47" s="92"/>
      <c r="IV47" s="52"/>
      <c r="IW47" s="52"/>
      <c r="IX47" s="52"/>
      <c r="IY47" s="52"/>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2"/>
      <c r="JX47" s="52"/>
      <c r="JY47" s="52"/>
      <c r="JZ47" s="52"/>
      <c r="KA47" s="52"/>
      <c r="KB47" s="52"/>
      <c r="KC47" s="52"/>
      <c r="KD47" s="52"/>
      <c r="KE47" s="52"/>
      <c r="KF47" s="52"/>
      <c r="KG47" s="52"/>
      <c r="KH47" s="52"/>
      <c r="KI47" s="52"/>
      <c r="KJ47" s="52"/>
      <c r="KK47" s="52"/>
      <c r="KL47" s="52"/>
      <c r="KM47" s="52"/>
      <c r="KN47" s="52"/>
      <c r="KO47" s="52"/>
      <c r="KP47" s="52"/>
      <c r="KQ47" s="52"/>
      <c r="KR47" s="52"/>
      <c r="KS47" s="52"/>
      <c r="KT47" s="52"/>
      <c r="KU47" s="52"/>
      <c r="KV47" s="52"/>
      <c r="KW47" s="52"/>
      <c r="KX47" s="52"/>
      <c r="KY47" s="52"/>
      <c r="KZ47" s="52"/>
      <c r="LA47" s="52"/>
      <c r="LB47" s="52"/>
      <c r="LC47" s="52"/>
      <c r="LD47" s="52"/>
      <c r="LE47" s="52"/>
      <c r="LF47" s="52"/>
      <c r="LG47" s="52"/>
      <c r="LH47" s="52"/>
      <c r="LI47" s="52"/>
      <c r="LJ47" s="52"/>
      <c r="LK47" s="52"/>
      <c r="LL47" s="52"/>
      <c r="LM47" s="52"/>
      <c r="LN47" s="52"/>
      <c r="LO47" s="52"/>
      <c r="LP47" s="52"/>
      <c r="LQ47" s="52"/>
      <c r="LR47" s="52"/>
      <c r="LS47" s="52"/>
      <c r="LT47" s="52"/>
      <c r="LU47" s="52"/>
      <c r="LV47" s="52"/>
      <c r="LW47" s="52"/>
      <c r="LX47" s="52"/>
      <c r="LY47" s="52"/>
      <c r="LZ47" s="52"/>
      <c r="MA47" s="52"/>
      <c r="MB47" s="52"/>
      <c r="MC47" s="52"/>
      <c r="MD47" s="52"/>
      <c r="ME47" s="52"/>
      <c r="MF47" s="52"/>
      <c r="MG47" s="52"/>
      <c r="MH47" s="100"/>
      <c r="MI47" s="100"/>
      <c r="MJ47" s="100"/>
      <c r="MK47" s="100"/>
      <c r="ML47" s="100"/>
      <c r="MM47" s="100"/>
      <c r="MN47" s="100"/>
      <c r="MO47" s="100"/>
      <c r="MP47" s="100"/>
      <c r="MQ47" s="100"/>
      <c r="MR47" s="100"/>
      <c r="MS47" s="100"/>
      <c r="MT47" s="100"/>
      <c r="MU47" s="100"/>
      <c r="MV47" s="100"/>
      <c r="MW47" s="100"/>
      <c r="MX47" s="100"/>
      <c r="MY47" s="100"/>
      <c r="MZ47" s="100"/>
      <c r="NA47" s="100"/>
      <c r="NB47" s="100"/>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c r="PC47" s="52"/>
      <c r="PD47" s="52"/>
      <c r="PE47" s="52"/>
      <c r="PF47" s="52"/>
      <c r="PG47" s="52"/>
      <c r="PH47" s="52"/>
      <c r="PI47" s="52"/>
      <c r="PJ47" s="52"/>
      <c r="PK47" s="52"/>
      <c r="PL47" s="52"/>
      <c r="PM47" s="52"/>
      <c r="PN47" s="52"/>
      <c r="PO47" s="52"/>
      <c r="PP47" s="52"/>
      <c r="PQ47" s="52"/>
      <c r="PR47" s="52"/>
      <c r="PS47" s="52"/>
      <c r="PT47" s="52"/>
      <c r="PU47" s="52"/>
      <c r="PV47" s="52"/>
      <c r="PW47" s="52"/>
      <c r="PX47" s="52"/>
      <c r="PY47" s="52"/>
      <c r="PZ47" s="52"/>
      <c r="QA47" s="52"/>
      <c r="QB47" s="52"/>
      <c r="QC47" s="52"/>
      <c r="QD47" s="52"/>
    </row>
    <row r="48" spans="1:446" ht="13.5" customHeight="1">
      <c r="A48" s="12" t="s">
        <v>45</v>
      </c>
      <c r="B48" s="12" t="s">
        <v>343</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69"/>
      <c r="DA48" s="23"/>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52"/>
      <c r="II48" s="52"/>
      <c r="IJ48" s="92"/>
      <c r="IK48" s="92"/>
      <c r="IL48" s="92"/>
      <c r="IM48" s="92"/>
      <c r="IN48" s="92"/>
      <c r="IO48" s="92"/>
      <c r="IP48" s="92"/>
      <c r="IQ48" s="92"/>
      <c r="IR48" s="92"/>
      <c r="IS48" s="92"/>
      <c r="IT48" s="92"/>
      <c r="IU48" s="92"/>
      <c r="IV48" s="52"/>
      <c r="IW48" s="52"/>
      <c r="IX48" s="52"/>
      <c r="IY48" s="52"/>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2"/>
      <c r="JX48" s="52"/>
      <c r="JY48" s="52"/>
      <c r="JZ48" s="52"/>
      <c r="KA48" s="52"/>
      <c r="KB48" s="52"/>
      <c r="KC48" s="52"/>
      <c r="KD48" s="52"/>
      <c r="KE48" s="52"/>
      <c r="KF48" s="52"/>
      <c r="KG48" s="52"/>
      <c r="KH48" s="52"/>
      <c r="KI48" s="52"/>
      <c r="KJ48" s="52"/>
      <c r="KK48" s="52"/>
      <c r="KL48" s="52"/>
      <c r="KM48" s="52"/>
      <c r="KN48" s="52"/>
      <c r="KO48" s="52"/>
      <c r="KP48" s="52"/>
      <c r="KQ48" s="52"/>
      <c r="KR48" s="52"/>
      <c r="KS48" s="52"/>
      <c r="KT48" s="52"/>
      <c r="KU48" s="52"/>
      <c r="KV48" s="52"/>
      <c r="KW48" s="52"/>
      <c r="KX48" s="52"/>
      <c r="KY48" s="52"/>
      <c r="KZ48" s="52"/>
      <c r="LA48" s="52"/>
      <c r="LB48" s="52"/>
      <c r="LC48" s="52"/>
      <c r="LD48" s="52"/>
      <c r="LE48" s="52"/>
      <c r="LF48" s="52"/>
      <c r="LG48" s="52"/>
      <c r="LH48" s="52"/>
      <c r="LI48" s="52"/>
      <c r="LJ48" s="52"/>
      <c r="LK48" s="52"/>
      <c r="LL48" s="52"/>
      <c r="LM48" s="52"/>
      <c r="LN48" s="52"/>
      <c r="LO48" s="52"/>
      <c r="LP48" s="52"/>
      <c r="LQ48" s="52"/>
      <c r="LR48" s="52"/>
      <c r="LS48" s="52"/>
      <c r="LT48" s="52"/>
      <c r="LU48" s="52"/>
      <c r="LV48" s="52"/>
      <c r="LW48" s="52"/>
      <c r="LX48" s="52"/>
      <c r="LY48" s="52"/>
      <c r="LZ48" s="52"/>
      <c r="MA48" s="52"/>
      <c r="MB48" s="52"/>
      <c r="MC48" s="52"/>
      <c r="MD48" s="52"/>
      <c r="ME48" s="52"/>
      <c r="MF48" s="52"/>
      <c r="MG48" s="52"/>
      <c r="MH48" s="100"/>
      <c r="MI48" s="100"/>
      <c r="MJ48" s="100"/>
      <c r="MK48" s="100"/>
      <c r="ML48" s="100"/>
      <c r="MM48" s="100"/>
      <c r="MN48" s="100"/>
      <c r="MO48" s="100"/>
      <c r="MP48" s="100"/>
      <c r="MQ48" s="100"/>
      <c r="MR48" s="100"/>
      <c r="MS48" s="100"/>
      <c r="MT48" s="100"/>
      <c r="MU48" s="100"/>
      <c r="MV48" s="100"/>
      <c r="MW48" s="100"/>
      <c r="MX48" s="100"/>
      <c r="MY48" s="100"/>
      <c r="MZ48" s="100"/>
      <c r="NA48" s="100"/>
      <c r="NB48" s="100"/>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c r="PC48" s="52"/>
      <c r="PD48" s="52"/>
      <c r="PE48" s="52"/>
      <c r="PF48" s="52"/>
      <c r="PG48" s="52"/>
      <c r="PH48" s="52"/>
      <c r="PI48" s="52"/>
      <c r="PJ48" s="52"/>
      <c r="PK48" s="52"/>
      <c r="PL48" s="52"/>
      <c r="PM48" s="52"/>
      <c r="PN48" s="52"/>
      <c r="PO48" s="52"/>
      <c r="PP48" s="52"/>
      <c r="PQ48" s="52"/>
      <c r="PR48" s="52"/>
      <c r="PS48" s="52"/>
      <c r="PT48" s="52"/>
      <c r="PU48" s="52"/>
      <c r="PV48" s="52"/>
      <c r="PW48" s="52"/>
      <c r="PX48" s="52"/>
      <c r="PY48" s="52"/>
      <c r="PZ48" s="52"/>
      <c r="QA48" s="52"/>
      <c r="QB48" s="52"/>
      <c r="QC48" s="52"/>
      <c r="QD48" s="52"/>
    </row>
    <row r="49" spans="1:446" ht="13.5" customHeight="1">
      <c r="A49" s="12" t="s">
        <v>46</v>
      </c>
      <c r="B49" s="12" t="s">
        <v>339</v>
      </c>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69"/>
      <c r="DA49" s="23"/>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14"/>
      <c r="II49" s="114"/>
      <c r="IJ49" s="107"/>
      <c r="IK49" s="107"/>
      <c r="IL49" s="107"/>
      <c r="IM49" s="107"/>
      <c r="IN49" s="107"/>
      <c r="IO49" s="107"/>
      <c r="IP49" s="107"/>
      <c r="IQ49" s="107"/>
      <c r="IR49" s="107"/>
      <c r="IS49" s="107"/>
      <c r="IT49" s="107"/>
      <c r="IU49" s="107"/>
      <c r="IV49" s="114"/>
      <c r="IW49" s="114"/>
      <c r="IX49" s="114"/>
      <c r="IY49" s="114"/>
      <c r="IZ49" s="114"/>
      <c r="JA49" s="114"/>
      <c r="JB49" s="114"/>
      <c r="JC49" s="114"/>
      <c r="JD49" s="114"/>
      <c r="JE49" s="114"/>
      <c r="JF49" s="114"/>
      <c r="JG49" s="114"/>
      <c r="JH49" s="114"/>
      <c r="JI49" s="114"/>
      <c r="JJ49" s="114"/>
      <c r="JK49" s="114"/>
      <c r="JL49" s="114"/>
      <c r="JM49" s="114"/>
      <c r="JN49" s="114"/>
      <c r="JO49" s="114"/>
      <c r="JP49" s="114"/>
      <c r="JQ49" s="114"/>
      <c r="JR49" s="114"/>
      <c r="JS49" s="114"/>
      <c r="JT49" s="114"/>
      <c r="JU49" s="114"/>
      <c r="JV49" s="114"/>
      <c r="JW49" s="114"/>
      <c r="JX49" s="114"/>
      <c r="JY49" s="114"/>
      <c r="JZ49" s="114"/>
      <c r="KA49" s="114"/>
      <c r="KB49" s="114"/>
      <c r="KC49" s="114"/>
      <c r="KD49" s="114"/>
      <c r="KE49" s="114"/>
      <c r="KF49" s="114"/>
      <c r="KG49" s="114"/>
      <c r="KH49" s="114"/>
      <c r="KI49" s="114"/>
      <c r="KJ49" s="114"/>
      <c r="KK49" s="114"/>
      <c r="KL49" s="114"/>
      <c r="KM49" s="114"/>
      <c r="KN49" s="114"/>
      <c r="KO49" s="114"/>
      <c r="KP49" s="114"/>
      <c r="KQ49" s="114"/>
      <c r="KR49" s="114"/>
      <c r="KS49" s="114"/>
      <c r="KT49" s="114"/>
      <c r="KU49" s="114"/>
      <c r="KV49" s="114"/>
      <c r="KW49" s="114"/>
      <c r="KX49" s="114"/>
      <c r="KY49" s="114"/>
      <c r="KZ49" s="114"/>
      <c r="LA49" s="114"/>
      <c r="LB49" s="114"/>
      <c r="LC49" s="114"/>
      <c r="LD49" s="114"/>
      <c r="LE49" s="114"/>
      <c r="LF49" s="114"/>
      <c r="LG49" s="114"/>
      <c r="LH49" s="114"/>
      <c r="LI49" s="114"/>
      <c r="LJ49" s="114"/>
      <c r="LK49" s="114"/>
      <c r="LL49" s="114"/>
      <c r="LM49" s="114"/>
      <c r="LN49" s="114"/>
      <c r="LO49" s="114"/>
      <c r="LP49" s="114"/>
      <c r="LQ49" s="114"/>
      <c r="LR49" s="114"/>
      <c r="LS49" s="114"/>
      <c r="LT49" s="114"/>
      <c r="LU49" s="114"/>
      <c r="LV49" s="114"/>
      <c r="LW49" s="114"/>
      <c r="LX49" s="114"/>
      <c r="LY49" s="114"/>
      <c r="LZ49" s="114"/>
      <c r="MA49" s="114"/>
      <c r="MB49" s="114"/>
      <c r="MC49" s="114"/>
      <c r="MD49" s="114"/>
      <c r="ME49" s="114"/>
      <c r="MF49" s="114"/>
      <c r="MG49" s="114"/>
      <c r="MH49" s="115"/>
      <c r="MI49" s="115"/>
      <c r="MJ49" s="115"/>
      <c r="MK49" s="115"/>
      <c r="ML49" s="115"/>
      <c r="MM49" s="115"/>
      <c r="MN49" s="115"/>
      <c r="MO49" s="115"/>
      <c r="MP49" s="115"/>
      <c r="MQ49" s="115"/>
      <c r="MR49" s="115"/>
      <c r="MS49" s="115"/>
      <c r="MT49" s="115"/>
      <c r="MU49" s="115"/>
      <c r="MV49" s="115"/>
      <c r="MW49" s="115"/>
      <c r="MX49" s="115"/>
      <c r="MY49" s="115"/>
      <c r="MZ49" s="115"/>
      <c r="NA49" s="115"/>
      <c r="NB49" s="115"/>
      <c r="NC49" s="114"/>
      <c r="ND49" s="114"/>
      <c r="NE49" s="114"/>
      <c r="NF49" s="114"/>
      <c r="NG49" s="114"/>
      <c r="NH49" s="114"/>
      <c r="NI49" s="114"/>
      <c r="NJ49" s="114"/>
      <c r="NK49" s="114"/>
      <c r="NL49" s="114"/>
      <c r="NM49" s="114"/>
      <c r="NN49" s="114"/>
      <c r="NO49" s="114"/>
      <c r="NP49" s="114"/>
      <c r="NQ49" s="114"/>
      <c r="NR49" s="114"/>
      <c r="NS49" s="114"/>
      <c r="NT49" s="114"/>
      <c r="NU49" s="114"/>
      <c r="NV49" s="114"/>
      <c r="NW49" s="114"/>
      <c r="NX49" s="114"/>
      <c r="NY49" s="114"/>
      <c r="NZ49" s="114"/>
      <c r="OA49" s="114"/>
      <c r="OB49" s="114"/>
      <c r="OC49" s="114"/>
      <c r="OD49" s="114"/>
      <c r="OE49" s="114"/>
      <c r="OF49" s="114"/>
      <c r="OG49" s="114"/>
      <c r="OH49" s="114"/>
      <c r="OI49" s="114"/>
      <c r="OJ49" s="114"/>
      <c r="OK49" s="114"/>
      <c r="OL49" s="114"/>
      <c r="OM49" s="114"/>
      <c r="ON49" s="114"/>
      <c r="OO49" s="114"/>
      <c r="OP49" s="114"/>
      <c r="OQ49" s="114"/>
      <c r="OR49" s="114"/>
      <c r="OS49" s="114"/>
      <c r="OT49" s="114"/>
      <c r="OU49" s="114"/>
      <c r="OV49" s="114"/>
      <c r="OW49" s="114"/>
      <c r="OX49" s="114"/>
      <c r="OY49" s="114"/>
      <c r="OZ49" s="114"/>
      <c r="PA49" s="114"/>
      <c r="PB49" s="114"/>
      <c r="PC49" s="114"/>
      <c r="PD49" s="114"/>
      <c r="PE49" s="114"/>
      <c r="PF49" s="114"/>
      <c r="PG49" s="114"/>
      <c r="PH49" s="114"/>
      <c r="PI49" s="114"/>
      <c r="PJ49" s="114"/>
      <c r="PK49" s="114"/>
      <c r="PL49" s="114"/>
      <c r="PM49" s="114"/>
      <c r="PN49" s="114"/>
      <c r="PO49" s="114"/>
      <c r="PP49" s="114"/>
      <c r="PQ49" s="114"/>
      <c r="PR49" s="114"/>
      <c r="PS49" s="114"/>
      <c r="PT49" s="114"/>
      <c r="PU49" s="114"/>
      <c r="PV49" s="114"/>
      <c r="PW49" s="114"/>
      <c r="PX49" s="114"/>
      <c r="PY49" s="114"/>
      <c r="PZ49" s="114"/>
      <c r="QA49" s="114"/>
      <c r="QB49" s="114"/>
      <c r="QC49" s="114"/>
      <c r="QD49" s="114"/>
    </row>
    <row r="50" spans="1:446" ht="13.5" customHeight="1">
      <c r="A50" s="12" t="s">
        <v>47</v>
      </c>
      <c r="B50" s="12" t="s">
        <v>339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69"/>
      <c r="DA50" s="23"/>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52"/>
      <c r="II50" s="52"/>
      <c r="IJ50" s="92"/>
      <c r="IK50" s="92"/>
      <c r="IL50" s="92"/>
      <c r="IM50" s="92"/>
      <c r="IN50" s="92"/>
      <c r="IO50" s="92"/>
      <c r="IP50" s="92"/>
      <c r="IQ50" s="92"/>
      <c r="IR50" s="92"/>
      <c r="IS50" s="92"/>
      <c r="IT50" s="92"/>
      <c r="IU50" s="92"/>
      <c r="IV50" s="52"/>
      <c r="IW50" s="52"/>
      <c r="IX50" s="52"/>
      <c r="IY50" s="52"/>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2"/>
      <c r="JX50" s="52"/>
      <c r="JY50" s="52"/>
      <c r="JZ50" s="52"/>
      <c r="KA50" s="52"/>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2"/>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2"/>
      <c r="LZ50" s="52"/>
      <c r="MA50" s="52"/>
      <c r="MB50" s="52"/>
      <c r="MC50" s="52"/>
      <c r="MD50" s="52"/>
      <c r="ME50" s="52"/>
      <c r="MF50" s="52"/>
      <c r="MG50" s="52"/>
      <c r="MH50" s="100"/>
      <c r="MI50" s="100"/>
      <c r="MJ50" s="100"/>
      <c r="MK50" s="100"/>
      <c r="ML50" s="100"/>
      <c r="MM50" s="100"/>
      <c r="MN50" s="100"/>
      <c r="MO50" s="100"/>
      <c r="MP50" s="100"/>
      <c r="MQ50" s="100"/>
      <c r="MR50" s="100"/>
      <c r="MS50" s="100"/>
      <c r="MT50" s="100"/>
      <c r="MU50" s="100"/>
      <c r="MV50" s="100"/>
      <c r="MW50" s="100"/>
      <c r="MX50" s="100"/>
      <c r="MY50" s="100"/>
      <c r="MZ50" s="100"/>
      <c r="NA50" s="100"/>
      <c r="NB50" s="100"/>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c r="PC50" s="52"/>
      <c r="PD50" s="52"/>
      <c r="PE50" s="52"/>
      <c r="PF50" s="52"/>
      <c r="PG50" s="52"/>
      <c r="PH50" s="52"/>
      <c r="PI50" s="52"/>
      <c r="PJ50" s="52"/>
      <c r="PK50" s="52"/>
      <c r="PL50" s="52"/>
      <c r="PM50" s="52"/>
      <c r="PN50" s="52"/>
      <c r="PO50" s="52"/>
      <c r="PP50" s="52"/>
      <c r="PQ50" s="52"/>
      <c r="PR50" s="52"/>
      <c r="PS50" s="52"/>
      <c r="PT50" s="52"/>
      <c r="PU50" s="52"/>
      <c r="PV50" s="52"/>
      <c r="PW50" s="52"/>
      <c r="PX50" s="52"/>
      <c r="PY50" s="52"/>
      <c r="PZ50" s="52"/>
      <c r="QA50" s="52"/>
      <c r="QB50" s="52"/>
      <c r="QC50" s="52"/>
      <c r="QD50" s="52"/>
    </row>
    <row r="51" spans="1:446" ht="13.5" customHeight="1">
      <c r="A51" s="12" t="s">
        <v>48</v>
      </c>
      <c r="B51" s="12" t="s">
        <v>339</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69"/>
      <c r="DA51" s="23"/>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52"/>
      <c r="II51" s="52"/>
      <c r="IJ51" s="92"/>
      <c r="IK51" s="92"/>
      <c r="IL51" s="92"/>
      <c r="IM51" s="92"/>
      <c r="IN51" s="92"/>
      <c r="IO51" s="92"/>
      <c r="IP51" s="92"/>
      <c r="IQ51" s="92"/>
      <c r="IR51" s="92"/>
      <c r="IS51" s="92"/>
      <c r="IT51" s="92"/>
      <c r="IU51" s="92"/>
      <c r="IV51" s="52"/>
      <c r="IW51" s="52"/>
      <c r="IX51" s="52"/>
      <c r="IY51" s="52"/>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2"/>
      <c r="JX51" s="52"/>
      <c r="JY51" s="52"/>
      <c r="JZ51" s="52"/>
      <c r="KA51" s="52"/>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2"/>
      <c r="LA51" s="52"/>
      <c r="LB51" s="52"/>
      <c r="LC51" s="52"/>
      <c r="LD51" s="52"/>
      <c r="LE51" s="52"/>
      <c r="LF51" s="52"/>
      <c r="LG51" s="52"/>
      <c r="LH51" s="52"/>
      <c r="LI51" s="52"/>
      <c r="LJ51" s="52"/>
      <c r="LK51" s="52"/>
      <c r="LL51" s="52"/>
      <c r="LM51" s="52"/>
      <c r="LN51" s="52"/>
      <c r="LO51" s="52"/>
      <c r="LP51" s="52"/>
      <c r="LQ51" s="52"/>
      <c r="LR51" s="52"/>
      <c r="LS51" s="52"/>
      <c r="LT51" s="52"/>
      <c r="LU51" s="52"/>
      <c r="LV51" s="52"/>
      <c r="LW51" s="52"/>
      <c r="LX51" s="52"/>
      <c r="LY51" s="52"/>
      <c r="LZ51" s="52"/>
      <c r="MA51" s="52"/>
      <c r="MB51" s="52"/>
      <c r="MC51" s="52"/>
      <c r="MD51" s="52"/>
      <c r="ME51" s="52"/>
      <c r="MF51" s="52"/>
      <c r="MG51" s="52"/>
      <c r="MH51" s="100"/>
      <c r="MI51" s="100"/>
      <c r="MJ51" s="100"/>
      <c r="MK51" s="100"/>
      <c r="ML51" s="100"/>
      <c r="MM51" s="100"/>
      <c r="MN51" s="100"/>
      <c r="MO51" s="100"/>
      <c r="MP51" s="100"/>
      <c r="MQ51" s="100"/>
      <c r="MR51" s="100"/>
      <c r="MS51" s="100"/>
      <c r="MT51" s="100"/>
      <c r="MU51" s="100"/>
      <c r="MV51" s="100"/>
      <c r="MW51" s="100"/>
      <c r="MX51" s="100"/>
      <c r="MY51" s="100"/>
      <c r="MZ51" s="100"/>
      <c r="NA51" s="100"/>
      <c r="NB51" s="100"/>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c r="PC51" s="52"/>
      <c r="PD51" s="52"/>
      <c r="PE51" s="52"/>
      <c r="PF51" s="52"/>
      <c r="PG51" s="52"/>
      <c r="PH51" s="52"/>
      <c r="PI51" s="52"/>
      <c r="PJ51" s="52"/>
      <c r="PK51" s="52"/>
      <c r="PL51" s="52"/>
      <c r="PM51" s="52"/>
      <c r="PN51" s="52"/>
      <c r="PO51" s="52"/>
      <c r="PP51" s="52"/>
      <c r="PQ51" s="52"/>
      <c r="PR51" s="52"/>
      <c r="PS51" s="52"/>
      <c r="PT51" s="52"/>
      <c r="PU51" s="52"/>
      <c r="PV51" s="52"/>
      <c r="PW51" s="52"/>
      <c r="PX51" s="52"/>
      <c r="PY51" s="52"/>
      <c r="PZ51" s="52"/>
      <c r="QA51" s="52"/>
      <c r="QB51" s="52"/>
      <c r="QC51" s="52"/>
      <c r="QD51" s="52"/>
    </row>
    <row r="52" spans="1:446" ht="13.5" customHeight="1">
      <c r="A52" s="12" t="s">
        <v>49</v>
      </c>
      <c r="B52" s="12" t="s">
        <v>339</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69"/>
      <c r="DA52" s="23"/>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52"/>
      <c r="II52" s="52"/>
      <c r="IJ52" s="92"/>
      <c r="IK52" s="92"/>
      <c r="IL52" s="92"/>
      <c r="IM52" s="92"/>
      <c r="IN52" s="92"/>
      <c r="IO52" s="92"/>
      <c r="IP52" s="92"/>
      <c r="IQ52" s="92"/>
      <c r="IR52" s="92"/>
      <c r="IS52" s="92"/>
      <c r="IT52" s="92"/>
      <c r="IU52" s="92"/>
      <c r="IV52" s="52"/>
      <c r="IW52" s="52"/>
      <c r="IX52" s="52"/>
      <c r="IY52" s="52"/>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2"/>
      <c r="KI52" s="52"/>
      <c r="KJ52" s="52"/>
      <c r="KK52" s="52"/>
      <c r="KL52" s="52"/>
      <c r="KM52" s="52"/>
      <c r="KN52" s="52"/>
      <c r="KO52" s="52"/>
      <c r="KP52" s="52"/>
      <c r="KQ52" s="52"/>
      <c r="KR52" s="52"/>
      <c r="KS52" s="52"/>
      <c r="KT52" s="52"/>
      <c r="KU52" s="52"/>
      <c r="KV52" s="52"/>
      <c r="KW52" s="52"/>
      <c r="KX52" s="52"/>
      <c r="KY52" s="52"/>
      <c r="KZ52" s="52"/>
      <c r="LA52" s="52"/>
      <c r="LB52" s="52"/>
      <c r="LC52" s="52"/>
      <c r="LD52" s="52"/>
      <c r="LE52" s="52"/>
      <c r="LF52" s="52"/>
      <c r="LG52" s="52"/>
      <c r="LH52" s="52"/>
      <c r="LI52" s="52"/>
      <c r="LJ52" s="52"/>
      <c r="LK52" s="52"/>
      <c r="LL52" s="52"/>
      <c r="LM52" s="52"/>
      <c r="LN52" s="52"/>
      <c r="LO52" s="52"/>
      <c r="LP52" s="52"/>
      <c r="LQ52" s="52"/>
      <c r="LR52" s="52"/>
      <c r="LS52" s="52"/>
      <c r="LT52" s="52"/>
      <c r="LU52" s="52"/>
      <c r="LV52" s="52"/>
      <c r="LW52" s="52"/>
      <c r="LX52" s="52"/>
      <c r="LY52" s="52"/>
      <c r="LZ52" s="52"/>
      <c r="MA52" s="52"/>
      <c r="MB52" s="52"/>
      <c r="MC52" s="52"/>
      <c r="MD52" s="52"/>
      <c r="ME52" s="52"/>
      <c r="MF52" s="52"/>
      <c r="MG52" s="52"/>
      <c r="MH52" s="100"/>
      <c r="MI52" s="100"/>
      <c r="MJ52" s="100"/>
      <c r="MK52" s="100"/>
      <c r="ML52" s="100"/>
      <c r="MM52" s="100"/>
      <c r="MN52" s="100"/>
      <c r="MO52" s="100"/>
      <c r="MP52" s="100"/>
      <c r="MQ52" s="100"/>
      <c r="MR52" s="100"/>
      <c r="MS52" s="100"/>
      <c r="MT52" s="100"/>
      <c r="MU52" s="100"/>
      <c r="MV52" s="100"/>
      <c r="MW52" s="100"/>
      <c r="MX52" s="100"/>
      <c r="MY52" s="100"/>
      <c r="MZ52" s="100"/>
      <c r="NA52" s="100"/>
      <c r="NB52" s="100"/>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c r="PC52" s="52"/>
      <c r="PD52" s="52"/>
      <c r="PE52" s="52"/>
      <c r="PF52" s="52"/>
      <c r="PG52" s="52"/>
      <c r="PH52" s="52"/>
      <c r="PI52" s="52"/>
      <c r="PJ52" s="52"/>
      <c r="PK52" s="52"/>
      <c r="PL52" s="52"/>
      <c r="PM52" s="52"/>
      <c r="PN52" s="52"/>
      <c r="PO52" s="52"/>
      <c r="PP52" s="52"/>
      <c r="PQ52" s="52"/>
      <c r="PR52" s="52"/>
      <c r="PS52" s="52"/>
      <c r="PT52" s="52"/>
      <c r="PU52" s="52"/>
      <c r="PV52" s="52"/>
      <c r="PW52" s="52"/>
      <c r="PX52" s="52"/>
      <c r="PY52" s="52"/>
      <c r="PZ52" s="52"/>
      <c r="QA52" s="52"/>
      <c r="QB52" s="52"/>
      <c r="QC52" s="52"/>
      <c r="QD52" s="52"/>
    </row>
    <row r="53" spans="1:446" ht="13.5" customHeight="1">
      <c r="A53" s="12" t="s">
        <v>50</v>
      </c>
      <c r="B53" s="12" t="s">
        <v>340</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69"/>
      <c r="DA53" s="23"/>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52"/>
      <c r="II53" s="52"/>
      <c r="IJ53" s="92"/>
      <c r="IK53" s="92"/>
      <c r="IL53" s="92"/>
      <c r="IM53" s="92"/>
      <c r="IN53" s="92"/>
      <c r="IO53" s="92"/>
      <c r="IP53" s="92"/>
      <c r="IQ53" s="92"/>
      <c r="IR53" s="92"/>
      <c r="IS53" s="92"/>
      <c r="IT53" s="92"/>
      <c r="IU53" s="92"/>
      <c r="IV53" s="52"/>
      <c r="IW53" s="52"/>
      <c r="IX53" s="52"/>
      <c r="IY53" s="52"/>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2"/>
      <c r="JX53" s="52"/>
      <c r="JY53" s="52"/>
      <c r="JZ53" s="52"/>
      <c r="KA53" s="52"/>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2"/>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2"/>
      <c r="LZ53" s="52"/>
      <c r="MA53" s="52"/>
      <c r="MB53" s="52"/>
      <c r="MC53" s="52"/>
      <c r="MD53" s="52"/>
      <c r="ME53" s="52"/>
      <c r="MF53" s="52"/>
      <c r="MG53" s="52"/>
      <c r="MH53" s="100"/>
      <c r="MI53" s="100"/>
      <c r="MJ53" s="100"/>
      <c r="MK53" s="100"/>
      <c r="ML53" s="100"/>
      <c r="MM53" s="100"/>
      <c r="MN53" s="100"/>
      <c r="MO53" s="100"/>
      <c r="MP53" s="100"/>
      <c r="MQ53" s="100"/>
      <c r="MR53" s="100"/>
      <c r="MS53" s="100"/>
      <c r="MT53" s="100"/>
      <c r="MU53" s="100"/>
      <c r="MV53" s="100"/>
      <c r="MW53" s="100"/>
      <c r="MX53" s="100"/>
      <c r="MY53" s="100"/>
      <c r="MZ53" s="100"/>
      <c r="NA53" s="100"/>
      <c r="NB53" s="100"/>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52"/>
      <c r="PM53" s="52"/>
      <c r="PN53" s="52"/>
      <c r="PO53" s="52"/>
      <c r="PP53" s="52"/>
      <c r="PQ53" s="52"/>
      <c r="PR53" s="52"/>
      <c r="PS53" s="52"/>
      <c r="PT53" s="52"/>
      <c r="PU53" s="52"/>
      <c r="PV53" s="52"/>
      <c r="PW53" s="52"/>
      <c r="PX53" s="52"/>
      <c r="PY53" s="52"/>
      <c r="PZ53" s="52"/>
      <c r="QA53" s="52"/>
      <c r="QB53" s="52"/>
      <c r="QC53" s="52"/>
      <c r="QD53" s="52"/>
    </row>
    <row r="54" spans="1:446" ht="13.5" customHeight="1">
      <c r="A54" s="12" t="s">
        <v>51</v>
      </c>
      <c r="B54" s="12" t="s">
        <v>341</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69"/>
      <c r="DA54" s="23"/>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52"/>
      <c r="II54" s="52"/>
      <c r="IJ54" s="92"/>
      <c r="IK54" s="92"/>
      <c r="IL54" s="92"/>
      <c r="IM54" s="92"/>
      <c r="IN54" s="92"/>
      <c r="IO54" s="92"/>
      <c r="IP54" s="92"/>
      <c r="IQ54" s="92"/>
      <c r="IR54" s="92"/>
      <c r="IS54" s="92"/>
      <c r="IT54" s="92"/>
      <c r="IU54" s="92"/>
      <c r="IV54" s="52"/>
      <c r="IW54" s="52"/>
      <c r="IX54" s="52"/>
      <c r="IY54" s="52"/>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2"/>
      <c r="JX54" s="52"/>
      <c r="JY54" s="52"/>
      <c r="JZ54" s="52"/>
      <c r="KA54" s="52"/>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2"/>
      <c r="LA54" s="52"/>
      <c r="LB54" s="52"/>
      <c r="LC54" s="52"/>
      <c r="LD54" s="52"/>
      <c r="LE54" s="52"/>
      <c r="LF54" s="52"/>
      <c r="LG54" s="52"/>
      <c r="LH54" s="52"/>
      <c r="LI54" s="52"/>
      <c r="LJ54" s="52"/>
      <c r="LK54" s="52"/>
      <c r="LL54" s="52"/>
      <c r="LM54" s="52"/>
      <c r="LN54" s="52"/>
      <c r="LO54" s="52"/>
      <c r="LP54" s="52"/>
      <c r="LQ54" s="52"/>
      <c r="LR54" s="52"/>
      <c r="LS54" s="52"/>
      <c r="LT54" s="52"/>
      <c r="LU54" s="52"/>
      <c r="LV54" s="52"/>
      <c r="LW54" s="52"/>
      <c r="LX54" s="52"/>
      <c r="LY54" s="52"/>
      <c r="LZ54" s="52"/>
      <c r="MA54" s="52"/>
      <c r="MB54" s="52"/>
      <c r="MC54" s="52"/>
      <c r="MD54" s="52"/>
      <c r="ME54" s="52"/>
      <c r="MF54" s="52"/>
      <c r="MG54" s="52"/>
      <c r="MH54" s="100"/>
      <c r="MI54" s="100"/>
      <c r="MJ54" s="100"/>
      <c r="MK54" s="100"/>
      <c r="ML54" s="100"/>
      <c r="MM54" s="100"/>
      <c r="MN54" s="100"/>
      <c r="MO54" s="100"/>
      <c r="MP54" s="100"/>
      <c r="MQ54" s="100"/>
      <c r="MR54" s="100"/>
      <c r="MS54" s="100"/>
      <c r="MT54" s="100"/>
      <c r="MU54" s="100"/>
      <c r="MV54" s="100"/>
      <c r="MW54" s="100"/>
      <c r="MX54" s="100"/>
      <c r="MY54" s="100"/>
      <c r="MZ54" s="100"/>
      <c r="NA54" s="100"/>
      <c r="NB54" s="100"/>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2"/>
      <c r="PL54" s="52"/>
      <c r="PM54" s="52"/>
      <c r="PN54" s="52"/>
      <c r="PO54" s="52"/>
      <c r="PP54" s="52"/>
      <c r="PQ54" s="52"/>
      <c r="PR54" s="52"/>
      <c r="PS54" s="52"/>
      <c r="PT54" s="52"/>
      <c r="PU54" s="52"/>
      <c r="PV54" s="52"/>
      <c r="PW54" s="52"/>
      <c r="PX54" s="52"/>
      <c r="PY54" s="52"/>
      <c r="PZ54" s="52"/>
      <c r="QA54" s="52"/>
      <c r="QB54" s="52"/>
      <c r="QC54" s="52"/>
      <c r="QD54" s="52"/>
    </row>
    <row r="55" spans="1:446" ht="13.5" customHeight="1">
      <c r="A55" s="12" t="s">
        <v>52</v>
      </c>
      <c r="B55" s="12" t="s">
        <v>339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69"/>
      <c r="DA55" s="23"/>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52"/>
      <c r="II55" s="52"/>
      <c r="IJ55" s="92"/>
      <c r="IK55" s="92"/>
      <c r="IL55" s="92"/>
      <c r="IM55" s="92"/>
      <c r="IN55" s="92"/>
      <c r="IO55" s="92"/>
      <c r="IP55" s="92"/>
      <c r="IQ55" s="92"/>
      <c r="IR55" s="92"/>
      <c r="IS55" s="92"/>
      <c r="IT55" s="92"/>
      <c r="IU55" s="92"/>
      <c r="IV55" s="52"/>
      <c r="IW55" s="52"/>
      <c r="IX55" s="52"/>
      <c r="IY55" s="52"/>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2"/>
      <c r="LZ55" s="52"/>
      <c r="MA55" s="52"/>
      <c r="MB55" s="52"/>
      <c r="MC55" s="52"/>
      <c r="MD55" s="52"/>
      <c r="ME55" s="52"/>
      <c r="MF55" s="52"/>
      <c r="MG55" s="52"/>
      <c r="MH55" s="100"/>
      <c r="MI55" s="100"/>
      <c r="MJ55" s="100"/>
      <c r="MK55" s="100"/>
      <c r="ML55" s="100"/>
      <c r="MM55" s="100"/>
      <c r="MN55" s="100"/>
      <c r="MO55" s="100"/>
      <c r="MP55" s="100"/>
      <c r="MQ55" s="100"/>
      <c r="MR55" s="100"/>
      <c r="MS55" s="100"/>
      <c r="MT55" s="100"/>
      <c r="MU55" s="100"/>
      <c r="MV55" s="100"/>
      <c r="MW55" s="100"/>
      <c r="MX55" s="100"/>
      <c r="MY55" s="100"/>
      <c r="MZ55" s="100"/>
      <c r="NA55" s="100"/>
      <c r="NB55" s="100"/>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2"/>
      <c r="PL55" s="52"/>
      <c r="PM55" s="52"/>
      <c r="PN55" s="52"/>
      <c r="PO55" s="52"/>
      <c r="PP55" s="52"/>
      <c r="PQ55" s="52"/>
      <c r="PR55" s="52"/>
      <c r="PS55" s="52"/>
      <c r="PT55" s="52"/>
      <c r="PU55" s="52"/>
      <c r="PV55" s="52"/>
      <c r="PW55" s="52"/>
      <c r="PX55" s="52"/>
      <c r="PY55" s="52"/>
      <c r="PZ55" s="52"/>
      <c r="QA55" s="52"/>
      <c r="QB55" s="52"/>
      <c r="QC55" s="52"/>
      <c r="QD55" s="52"/>
    </row>
    <row r="56" spans="1:446" ht="13.5" customHeight="1">
      <c r="A56" s="2" t="s">
        <v>53</v>
      </c>
      <c r="B56" s="2" t="s">
        <v>335</v>
      </c>
      <c r="C56" s="2">
        <v>0.1</v>
      </c>
      <c r="D56" s="2">
        <v>0.1</v>
      </c>
      <c r="E56" s="2">
        <v>0.1</v>
      </c>
      <c r="F56" s="2">
        <v>0.1</v>
      </c>
      <c r="G56" s="2">
        <v>0.1</v>
      </c>
      <c r="H56" s="2">
        <v>0.1</v>
      </c>
      <c r="I56" s="2">
        <v>0.1</v>
      </c>
      <c r="J56" s="2">
        <v>0.1</v>
      </c>
      <c r="K56" s="2">
        <v>0.1</v>
      </c>
      <c r="L56" s="2">
        <v>0.1</v>
      </c>
      <c r="M56" s="2">
        <v>0.1</v>
      </c>
      <c r="N56" s="2">
        <v>0.1</v>
      </c>
      <c r="O56" s="2">
        <v>0.1</v>
      </c>
      <c r="P56" s="2">
        <v>0.1</v>
      </c>
      <c r="Q56" s="2">
        <v>0.1</v>
      </c>
      <c r="R56" s="2">
        <v>0.1</v>
      </c>
      <c r="S56" s="2">
        <v>0.1</v>
      </c>
      <c r="T56" s="2">
        <v>0.1</v>
      </c>
      <c r="U56" s="2">
        <v>0.1</v>
      </c>
      <c r="V56" s="2">
        <v>0.1</v>
      </c>
      <c r="W56" s="2">
        <v>0.1</v>
      </c>
      <c r="X56" s="2">
        <v>0.1</v>
      </c>
      <c r="Y56" s="2">
        <v>0.1</v>
      </c>
      <c r="Z56" s="2">
        <v>0.1</v>
      </c>
      <c r="AA56" s="2">
        <v>0.1</v>
      </c>
      <c r="AB56" s="2">
        <v>0.1</v>
      </c>
      <c r="AC56" s="2">
        <v>0.1</v>
      </c>
      <c r="AD56" s="2">
        <v>0.1</v>
      </c>
      <c r="AE56" s="2">
        <v>0.1</v>
      </c>
      <c r="AF56" s="2">
        <v>0.1</v>
      </c>
      <c r="AG56" s="2">
        <v>0.1</v>
      </c>
      <c r="AH56" s="2">
        <v>0.1</v>
      </c>
      <c r="AI56" s="2">
        <v>0.1</v>
      </c>
      <c r="AJ56" s="2">
        <v>0.1</v>
      </c>
      <c r="AK56" s="2">
        <v>0.1</v>
      </c>
      <c r="AL56" s="2">
        <v>0.1</v>
      </c>
      <c r="AM56" s="2">
        <v>0.1</v>
      </c>
      <c r="AN56" s="2">
        <v>0.1</v>
      </c>
      <c r="AO56" s="2">
        <v>0.1</v>
      </c>
      <c r="AP56" s="2">
        <v>0.1</v>
      </c>
      <c r="AQ56" s="2">
        <v>0.1</v>
      </c>
      <c r="AR56" s="2">
        <v>0.1</v>
      </c>
      <c r="AS56" s="2">
        <v>0.1</v>
      </c>
      <c r="AT56" s="2">
        <v>0.1</v>
      </c>
      <c r="AU56" s="2">
        <v>0.1</v>
      </c>
      <c r="AV56" s="2">
        <v>0.1</v>
      </c>
      <c r="AW56" s="2">
        <v>0.1</v>
      </c>
      <c r="AX56" s="2">
        <v>0.1</v>
      </c>
      <c r="AY56" s="2">
        <v>0.1</v>
      </c>
      <c r="AZ56" s="2">
        <v>0.1</v>
      </c>
      <c r="BA56" s="2">
        <v>0.1</v>
      </c>
      <c r="BB56" s="2">
        <v>0.1</v>
      </c>
      <c r="BC56" s="2">
        <v>0.1</v>
      </c>
      <c r="BD56" s="2">
        <v>0.1</v>
      </c>
      <c r="BE56" s="2">
        <v>0.1</v>
      </c>
      <c r="BF56" s="2">
        <v>0.1</v>
      </c>
      <c r="BG56" s="2">
        <v>0.1</v>
      </c>
      <c r="BH56" s="2">
        <v>0.1</v>
      </c>
      <c r="BI56" s="9">
        <v>0.1081</v>
      </c>
      <c r="BJ56" s="9"/>
      <c r="BK56" s="9">
        <v>0.1081</v>
      </c>
      <c r="BL56" s="9"/>
      <c r="BM56" s="9">
        <v>0.1081</v>
      </c>
      <c r="BN56" s="9"/>
      <c r="BO56" s="9">
        <v>0.106</v>
      </c>
      <c r="BP56" s="9"/>
      <c r="BQ56" s="9">
        <v>0.106</v>
      </c>
      <c r="BR56" s="9"/>
      <c r="BS56" s="9">
        <v>0.106</v>
      </c>
      <c r="BT56" s="9"/>
      <c r="BU56" s="9">
        <v>0.10100000000000001</v>
      </c>
      <c r="BV56" s="9"/>
      <c r="BW56" s="9">
        <v>0.10100000000000001</v>
      </c>
      <c r="BX56" s="9"/>
      <c r="BY56" s="9">
        <v>0.10100000000000001</v>
      </c>
      <c r="BZ56" s="9"/>
      <c r="CA56" s="9">
        <v>0.106</v>
      </c>
      <c r="CB56" s="9"/>
      <c r="CC56" s="9">
        <v>0.106</v>
      </c>
      <c r="CD56" s="9"/>
      <c r="CE56" s="9">
        <v>0.106</v>
      </c>
      <c r="CF56" s="9"/>
      <c r="CG56" s="9">
        <v>0.106</v>
      </c>
      <c r="CH56" s="9"/>
      <c r="CI56" s="9">
        <v>0.106</v>
      </c>
      <c r="CJ56" s="9"/>
      <c r="CK56" s="9">
        <v>0.106</v>
      </c>
      <c r="CL56" s="9"/>
      <c r="CM56" s="9">
        <v>0.108</v>
      </c>
      <c r="CN56" s="9"/>
      <c r="CO56" s="9">
        <v>0.108</v>
      </c>
      <c r="CP56" s="9"/>
      <c r="CQ56" s="9">
        <v>0.108</v>
      </c>
      <c r="CR56" s="9"/>
      <c r="CS56" s="9">
        <v>0.1</v>
      </c>
      <c r="CT56" s="9">
        <v>0.1</v>
      </c>
      <c r="CU56" s="9">
        <v>0.1</v>
      </c>
      <c r="CV56" s="85">
        <v>0.2</v>
      </c>
      <c r="CW56" s="85"/>
      <c r="CX56" s="61">
        <v>0.2</v>
      </c>
      <c r="CY56" s="61">
        <v>0.2</v>
      </c>
      <c r="CZ56" s="66">
        <v>0.2</v>
      </c>
      <c r="DA56" s="9">
        <v>0.1143</v>
      </c>
      <c r="DB56" s="9">
        <v>0.1143</v>
      </c>
      <c r="DC56" s="9">
        <v>0.1143</v>
      </c>
      <c r="DD56" s="9">
        <v>0.1143</v>
      </c>
      <c r="DE56" s="9">
        <v>0.1143</v>
      </c>
      <c r="DF56" s="9">
        <v>0.1143</v>
      </c>
      <c r="DG56" s="9">
        <v>0.1143</v>
      </c>
      <c r="DH56" s="9">
        <v>0.1143</v>
      </c>
      <c r="DI56" s="9">
        <v>0.1143</v>
      </c>
      <c r="DJ56" s="9">
        <v>0.1143</v>
      </c>
      <c r="DK56" s="9">
        <v>0.1143</v>
      </c>
      <c r="DL56" s="9">
        <v>0.1143</v>
      </c>
      <c r="DM56" s="9">
        <v>0.1143</v>
      </c>
      <c r="DN56" s="9">
        <v>0.1143</v>
      </c>
      <c r="DO56" s="9">
        <v>0.1143</v>
      </c>
      <c r="DP56" s="9">
        <v>0.1143</v>
      </c>
      <c r="DQ56" s="9">
        <v>0.1143</v>
      </c>
      <c r="DR56" s="9">
        <v>0.1143</v>
      </c>
      <c r="DS56" s="9">
        <v>0.1143</v>
      </c>
      <c r="DT56" s="9">
        <v>0.1143</v>
      </c>
      <c r="DU56" s="9">
        <v>0.1143</v>
      </c>
      <c r="DV56" s="9">
        <v>0.1143</v>
      </c>
      <c r="DW56" s="9">
        <v>0.1143</v>
      </c>
      <c r="DX56" s="9">
        <v>0.1143</v>
      </c>
      <c r="DY56" s="9">
        <v>0.1143</v>
      </c>
      <c r="DZ56" s="9">
        <v>0.1143</v>
      </c>
      <c r="EA56" s="9">
        <v>0.1143</v>
      </c>
      <c r="EB56" s="9">
        <v>0.1143</v>
      </c>
      <c r="EC56" s="9">
        <v>0.1143</v>
      </c>
      <c r="ED56" s="9">
        <v>0.1143</v>
      </c>
      <c r="EE56" s="9">
        <v>0.1143</v>
      </c>
      <c r="EF56" s="9">
        <v>0.1143</v>
      </c>
      <c r="EG56" s="9">
        <v>0.1143</v>
      </c>
      <c r="EH56" s="9">
        <v>0.1143</v>
      </c>
      <c r="EI56" s="9">
        <v>0.1143</v>
      </c>
      <c r="EJ56" s="9">
        <v>0.1143</v>
      </c>
      <c r="EK56" s="9">
        <v>0.1143</v>
      </c>
      <c r="EL56" s="9">
        <v>0.1143</v>
      </c>
      <c r="EM56" s="9">
        <v>0.1143</v>
      </c>
      <c r="EN56" s="9">
        <v>0.1143</v>
      </c>
      <c r="EO56" s="9">
        <v>0.1143</v>
      </c>
      <c r="EP56" s="9">
        <v>0.1143</v>
      </c>
      <c r="EQ56" s="9">
        <v>0.1143</v>
      </c>
      <c r="ER56" s="9">
        <v>0.1143</v>
      </c>
      <c r="ES56" s="9">
        <v>0.1143</v>
      </c>
      <c r="ET56" s="9">
        <v>0.1143</v>
      </c>
      <c r="EU56" s="9">
        <v>0.1143</v>
      </c>
      <c r="EV56" s="9">
        <v>0.1143</v>
      </c>
      <c r="EW56" s="9">
        <v>0.1143</v>
      </c>
      <c r="EX56" s="9">
        <v>0.1143</v>
      </c>
      <c r="EY56" s="9">
        <v>0.1143</v>
      </c>
      <c r="EZ56" s="9">
        <v>0.1143</v>
      </c>
      <c r="FA56" s="9">
        <v>0.1143</v>
      </c>
      <c r="FB56" s="9">
        <v>0.1143</v>
      </c>
      <c r="FC56" s="9">
        <v>0.1143</v>
      </c>
      <c r="FD56" s="9">
        <v>0.1143</v>
      </c>
      <c r="FE56" s="9">
        <v>0.1143</v>
      </c>
      <c r="FF56" s="9">
        <v>0.1143</v>
      </c>
      <c r="FG56" s="9">
        <v>0.1143</v>
      </c>
      <c r="FH56" s="9">
        <v>0.1143</v>
      </c>
      <c r="FI56" s="9">
        <v>0.1143</v>
      </c>
      <c r="FJ56" s="9">
        <v>0.1143</v>
      </c>
      <c r="FK56" s="9">
        <v>0.1143</v>
      </c>
      <c r="FL56" s="9">
        <v>0.1143</v>
      </c>
      <c r="FM56" s="9">
        <v>0.1143</v>
      </c>
      <c r="FN56" s="9">
        <v>0.1143</v>
      </c>
      <c r="FO56" s="9">
        <v>0.1</v>
      </c>
      <c r="FP56" s="9">
        <v>0.1</v>
      </c>
      <c r="FQ56" s="9">
        <v>0.1</v>
      </c>
      <c r="FR56" s="9">
        <v>0.1</v>
      </c>
      <c r="FS56" s="9">
        <v>0.1</v>
      </c>
      <c r="FT56" s="9">
        <v>0.1</v>
      </c>
      <c r="FU56" s="9">
        <v>0.1</v>
      </c>
      <c r="FV56" s="9">
        <v>0.1</v>
      </c>
      <c r="FW56" s="9">
        <v>0.1</v>
      </c>
      <c r="FX56" s="9">
        <v>0.1</v>
      </c>
      <c r="FY56" s="9">
        <v>0.1</v>
      </c>
      <c r="FZ56" s="9">
        <v>0.1</v>
      </c>
      <c r="GA56" s="9">
        <v>0.1</v>
      </c>
      <c r="GB56" s="9">
        <v>0.1</v>
      </c>
      <c r="GC56" s="9">
        <v>0.1</v>
      </c>
      <c r="GD56" s="9">
        <v>0.1</v>
      </c>
      <c r="GE56" s="9">
        <v>0.1</v>
      </c>
      <c r="GF56" s="9">
        <v>0.1</v>
      </c>
      <c r="GG56" s="9">
        <v>0.1</v>
      </c>
      <c r="GH56" s="9">
        <v>0.1</v>
      </c>
      <c r="GI56" s="9">
        <v>0.1</v>
      </c>
      <c r="GJ56" s="9">
        <v>0.1</v>
      </c>
      <c r="GK56" s="9">
        <v>0.1</v>
      </c>
      <c r="GL56" s="9">
        <v>0.1</v>
      </c>
      <c r="GM56" s="9">
        <v>0.1</v>
      </c>
      <c r="GN56" s="9">
        <v>0.1</v>
      </c>
      <c r="GO56" s="9">
        <v>0.1</v>
      </c>
      <c r="GP56" s="9">
        <v>0.1</v>
      </c>
      <c r="GQ56" s="9">
        <v>0.1</v>
      </c>
      <c r="GR56" s="9">
        <v>0.1</v>
      </c>
      <c r="GS56" s="9">
        <v>0.1</v>
      </c>
      <c r="GT56" s="9">
        <v>0.1</v>
      </c>
      <c r="GU56" s="9">
        <v>0.1</v>
      </c>
      <c r="GV56" s="9">
        <v>0.1</v>
      </c>
      <c r="GW56" s="9">
        <v>0.1</v>
      </c>
      <c r="GX56" s="9">
        <v>0.1</v>
      </c>
      <c r="GY56" s="9">
        <v>0.1</v>
      </c>
      <c r="GZ56" s="9">
        <v>0.1143</v>
      </c>
      <c r="HA56" s="9">
        <v>0.1143</v>
      </c>
      <c r="HB56" s="9">
        <v>0.1143</v>
      </c>
      <c r="HC56" s="9">
        <v>0.1143</v>
      </c>
      <c r="HD56" s="9">
        <v>0.1143</v>
      </c>
      <c r="HE56" s="9">
        <v>0.1143</v>
      </c>
      <c r="HF56" s="9">
        <v>0.1143</v>
      </c>
      <c r="HG56" s="9">
        <v>0.1143</v>
      </c>
      <c r="HH56" s="9">
        <v>0.1143</v>
      </c>
      <c r="HI56" s="9">
        <v>0.1143</v>
      </c>
      <c r="HJ56" s="9">
        <v>0.1143</v>
      </c>
      <c r="HK56" s="9">
        <v>0.1143</v>
      </c>
      <c r="HL56" s="9">
        <v>0.1143</v>
      </c>
      <c r="HM56" s="9">
        <v>0.1143</v>
      </c>
      <c r="HN56" s="9">
        <v>0.1</v>
      </c>
      <c r="HO56" s="9"/>
      <c r="HP56" s="9">
        <v>0.1081</v>
      </c>
      <c r="HQ56" s="9"/>
      <c r="HR56" s="9">
        <v>0.1081</v>
      </c>
      <c r="HS56" s="9"/>
      <c r="HT56" s="9">
        <v>0.1081</v>
      </c>
      <c r="HU56" s="9"/>
      <c r="HV56" s="9">
        <v>0.106</v>
      </c>
      <c r="HW56" s="9"/>
      <c r="HX56" s="9">
        <v>0.106</v>
      </c>
      <c r="HY56" s="9"/>
      <c r="HZ56" s="9">
        <v>0.106</v>
      </c>
      <c r="IA56" s="9"/>
      <c r="IB56" s="9">
        <v>0.10100000000000001</v>
      </c>
      <c r="IC56" s="9"/>
      <c r="ID56" s="9">
        <v>0.10100000000000001</v>
      </c>
      <c r="IE56" s="9"/>
      <c r="IF56" s="9">
        <v>0.10100000000000001</v>
      </c>
      <c r="IG56" s="9"/>
      <c r="IH56" s="92">
        <v>0.1</v>
      </c>
      <c r="II56" s="92">
        <v>0.1</v>
      </c>
      <c r="IJ56" s="92">
        <v>0.1</v>
      </c>
      <c r="IK56" s="92">
        <v>0.1</v>
      </c>
      <c r="IL56" s="92">
        <v>0.1</v>
      </c>
      <c r="IM56" s="92">
        <v>0.1</v>
      </c>
      <c r="IN56" s="92">
        <v>0.1</v>
      </c>
      <c r="IO56" s="92">
        <v>0.1</v>
      </c>
      <c r="IP56" s="92">
        <v>0.1</v>
      </c>
      <c r="IQ56" s="92">
        <v>0.1</v>
      </c>
      <c r="IR56" s="92">
        <v>0.1</v>
      </c>
      <c r="IS56" s="92">
        <v>0.1</v>
      </c>
      <c r="IT56" s="92">
        <v>0.1</v>
      </c>
      <c r="IU56" s="92">
        <v>0.1</v>
      </c>
      <c r="IV56" s="92">
        <v>0.1</v>
      </c>
      <c r="IW56" s="92">
        <v>0.1</v>
      </c>
      <c r="IX56" s="92">
        <v>0.1</v>
      </c>
      <c r="IY56" s="92">
        <v>0.1</v>
      </c>
      <c r="IZ56" s="92">
        <v>0.1</v>
      </c>
      <c r="JA56" s="92">
        <v>0.1</v>
      </c>
      <c r="JB56" s="92">
        <v>0.1</v>
      </c>
      <c r="JC56" s="92">
        <v>0.1</v>
      </c>
      <c r="JD56" s="92">
        <v>0.1</v>
      </c>
      <c r="JE56" s="92">
        <v>0.1</v>
      </c>
      <c r="JF56" s="92">
        <v>0.1</v>
      </c>
      <c r="JG56" s="92">
        <v>0.1</v>
      </c>
      <c r="JH56" s="92">
        <v>0.1</v>
      </c>
      <c r="JI56" s="92">
        <v>0.1</v>
      </c>
      <c r="JJ56" s="92">
        <v>0.1</v>
      </c>
      <c r="JK56" s="92">
        <v>0.1</v>
      </c>
      <c r="JL56" s="92">
        <v>0.1</v>
      </c>
      <c r="JM56" s="92">
        <v>0.1</v>
      </c>
      <c r="JN56" s="92">
        <v>0.1</v>
      </c>
      <c r="JO56" s="92">
        <v>0.1</v>
      </c>
      <c r="JP56" s="92">
        <v>0.1</v>
      </c>
      <c r="JQ56" s="92">
        <v>0.1</v>
      </c>
      <c r="JR56" s="92">
        <v>0.1</v>
      </c>
      <c r="JS56" s="92">
        <v>0.1</v>
      </c>
      <c r="JT56" s="92">
        <v>0.1</v>
      </c>
      <c r="JU56" s="92">
        <v>0.1</v>
      </c>
      <c r="JV56" s="92">
        <v>0.1</v>
      </c>
      <c r="JW56" s="92">
        <v>0.1</v>
      </c>
      <c r="JX56" s="92">
        <v>0.1</v>
      </c>
      <c r="JY56" s="92">
        <v>0.1</v>
      </c>
      <c r="JZ56" s="92">
        <v>0.1</v>
      </c>
      <c r="KA56" s="92">
        <v>0.1</v>
      </c>
      <c r="KB56" s="92">
        <v>0.1</v>
      </c>
      <c r="KC56" s="92">
        <v>0.1</v>
      </c>
      <c r="KD56" s="92">
        <v>0.1</v>
      </c>
      <c r="KE56" s="92">
        <v>0.1</v>
      </c>
      <c r="KF56" s="92">
        <v>0.1</v>
      </c>
      <c r="KG56" s="92">
        <v>0.1</v>
      </c>
      <c r="KH56" s="92">
        <v>0.1</v>
      </c>
      <c r="KI56" s="92">
        <v>0.1</v>
      </c>
      <c r="KJ56" s="92">
        <v>0.1</v>
      </c>
      <c r="KK56" s="92">
        <v>0.1</v>
      </c>
      <c r="KL56" s="92">
        <v>0.1</v>
      </c>
      <c r="KM56" s="92">
        <v>0.1</v>
      </c>
      <c r="KN56" s="92">
        <v>0.1</v>
      </c>
      <c r="KO56" s="92">
        <v>0.1</v>
      </c>
      <c r="KP56" s="92">
        <v>0.1</v>
      </c>
      <c r="KQ56" s="92">
        <v>0.1</v>
      </c>
      <c r="KR56" s="92">
        <v>0.1</v>
      </c>
      <c r="KS56" s="92">
        <v>0.1</v>
      </c>
      <c r="KT56" s="92">
        <v>0.1</v>
      </c>
      <c r="KU56" s="92">
        <v>0.1</v>
      </c>
      <c r="KV56" s="92">
        <v>0.1</v>
      </c>
      <c r="KW56" s="92">
        <v>0.1</v>
      </c>
      <c r="KX56" s="92">
        <v>0.1</v>
      </c>
      <c r="KY56" s="92">
        <v>0.1</v>
      </c>
      <c r="KZ56" s="92">
        <v>0.1</v>
      </c>
      <c r="LA56" s="92">
        <v>0.1</v>
      </c>
      <c r="LB56" s="92">
        <v>0.1</v>
      </c>
      <c r="LC56" s="92">
        <v>0.1</v>
      </c>
      <c r="LD56" s="92">
        <v>0.1</v>
      </c>
      <c r="LE56" s="92">
        <v>0.1</v>
      </c>
      <c r="LF56" s="92">
        <v>0.1</v>
      </c>
      <c r="LG56" s="92">
        <v>0.1</v>
      </c>
      <c r="LH56" s="92">
        <v>0.1</v>
      </c>
      <c r="LI56" s="92">
        <v>0.1</v>
      </c>
      <c r="LJ56" s="92">
        <v>0.1</v>
      </c>
      <c r="LK56" s="92">
        <v>0.1</v>
      </c>
      <c r="LL56" s="92">
        <v>0.1</v>
      </c>
      <c r="LM56" s="92">
        <v>0.1</v>
      </c>
      <c r="LN56" s="92">
        <v>0.1</v>
      </c>
      <c r="LO56" s="92">
        <v>0.1</v>
      </c>
      <c r="LP56" s="92">
        <v>0.1</v>
      </c>
      <c r="LQ56" s="92">
        <v>0.1</v>
      </c>
      <c r="LR56" s="92">
        <v>0.1</v>
      </c>
      <c r="LS56" s="92">
        <v>0.1</v>
      </c>
      <c r="LT56" s="92">
        <v>0.1</v>
      </c>
      <c r="LU56" s="92">
        <v>0.1</v>
      </c>
      <c r="LV56" s="92">
        <v>0.11</v>
      </c>
      <c r="LW56" s="92">
        <v>0.11</v>
      </c>
      <c r="LX56" s="92">
        <v>0.11</v>
      </c>
      <c r="LY56" s="92">
        <v>0.11</v>
      </c>
      <c r="LZ56" s="92">
        <v>0.11</v>
      </c>
      <c r="MA56" s="92">
        <v>0.11</v>
      </c>
      <c r="MB56" s="92">
        <v>0.11</v>
      </c>
      <c r="MC56" s="92">
        <v>0.11</v>
      </c>
      <c r="MD56" s="92">
        <v>0.1</v>
      </c>
      <c r="ME56" s="92">
        <v>0.1</v>
      </c>
      <c r="MF56" s="92">
        <v>0.1</v>
      </c>
      <c r="MG56" s="92">
        <v>0.1</v>
      </c>
      <c r="MH56" s="93">
        <v>0.104</v>
      </c>
      <c r="MI56" s="93">
        <v>0.104</v>
      </c>
      <c r="MJ56" s="93">
        <v>0.104</v>
      </c>
      <c r="MK56" s="93">
        <v>0.104</v>
      </c>
      <c r="ML56" s="93">
        <v>0.104</v>
      </c>
      <c r="MM56" s="93">
        <v>0.124</v>
      </c>
      <c r="MN56" s="93">
        <v>0.124</v>
      </c>
      <c r="MO56" s="93">
        <v>0.104</v>
      </c>
      <c r="MP56" s="93">
        <v>0.104</v>
      </c>
      <c r="MQ56" s="93">
        <v>0.104</v>
      </c>
      <c r="MR56" s="93">
        <v>0.104</v>
      </c>
      <c r="MS56" s="93">
        <v>0.104</v>
      </c>
      <c r="MT56" s="93">
        <v>0.124</v>
      </c>
      <c r="MU56" s="93">
        <v>0.124</v>
      </c>
      <c r="MV56" s="93">
        <v>0.104</v>
      </c>
      <c r="MW56" s="93">
        <v>0.104</v>
      </c>
      <c r="MX56" s="93">
        <v>0.104</v>
      </c>
      <c r="MY56" s="93">
        <v>0.104</v>
      </c>
      <c r="MZ56" s="93">
        <v>0.104</v>
      </c>
      <c r="NA56" s="93">
        <v>0.124</v>
      </c>
      <c r="NB56" s="93">
        <v>0.124</v>
      </c>
      <c r="NC56" s="92">
        <v>0.1</v>
      </c>
      <c r="ND56" s="92">
        <v>0.1</v>
      </c>
      <c r="NE56" s="92">
        <v>0.1</v>
      </c>
      <c r="NF56" s="92">
        <v>0.1</v>
      </c>
      <c r="NG56" s="92">
        <v>0.1</v>
      </c>
      <c r="NH56" s="92">
        <v>0.1</v>
      </c>
      <c r="NI56" s="92"/>
      <c r="NJ56" s="92"/>
      <c r="NK56" s="92"/>
      <c r="NL56" s="94">
        <v>0.1</v>
      </c>
      <c r="NM56" s="94">
        <v>0.1</v>
      </c>
      <c r="NN56" s="94">
        <v>0.1</v>
      </c>
      <c r="NO56" s="94">
        <v>0.1</v>
      </c>
      <c r="NP56" s="94">
        <v>0.1</v>
      </c>
      <c r="NQ56" s="94">
        <v>0.1</v>
      </c>
      <c r="NR56" s="94">
        <v>0.1</v>
      </c>
      <c r="NS56" s="94">
        <v>0.1</v>
      </c>
      <c r="NT56" s="94">
        <v>0.1</v>
      </c>
      <c r="NU56" s="94">
        <v>0.1</v>
      </c>
      <c r="NV56" s="94">
        <v>0.1</v>
      </c>
      <c r="NW56" s="94">
        <v>0.1</v>
      </c>
      <c r="NX56" s="94">
        <v>0.1</v>
      </c>
      <c r="NY56" s="94">
        <v>0.1</v>
      </c>
      <c r="NZ56" s="94">
        <v>0.1</v>
      </c>
      <c r="OA56" s="94">
        <v>0.1</v>
      </c>
      <c r="OB56" s="94">
        <v>0.1</v>
      </c>
      <c r="OC56" s="94">
        <v>0.1</v>
      </c>
      <c r="OD56" s="94">
        <v>0.1</v>
      </c>
      <c r="OE56" s="94">
        <v>0.1</v>
      </c>
      <c r="OF56" s="94">
        <v>0.1</v>
      </c>
      <c r="OG56" s="94">
        <v>0.1</v>
      </c>
      <c r="OH56" s="94">
        <v>0.1</v>
      </c>
      <c r="OI56" s="94">
        <v>0.1</v>
      </c>
      <c r="OJ56" s="94">
        <v>0.1</v>
      </c>
      <c r="OK56" s="94">
        <v>0.1</v>
      </c>
      <c r="OL56" s="92">
        <v>0.1</v>
      </c>
      <c r="OM56" s="92">
        <v>0.1</v>
      </c>
      <c r="ON56" s="92">
        <v>0.1</v>
      </c>
      <c r="OO56" s="92">
        <v>0.1</v>
      </c>
      <c r="OP56" s="94">
        <v>0.1</v>
      </c>
      <c r="OQ56" s="94">
        <v>0.1</v>
      </c>
      <c r="OR56" s="94">
        <v>0.1</v>
      </c>
      <c r="OS56" s="94">
        <v>0.1</v>
      </c>
      <c r="OT56" s="94">
        <v>0.1</v>
      </c>
      <c r="OU56" s="94">
        <v>0.1</v>
      </c>
      <c r="OV56" s="94">
        <v>0.1</v>
      </c>
      <c r="OW56" s="94">
        <v>0.1</v>
      </c>
      <c r="OX56" s="94">
        <v>0.1</v>
      </c>
      <c r="OY56" s="94">
        <v>0.1</v>
      </c>
      <c r="OZ56" s="94">
        <v>0.1</v>
      </c>
      <c r="PA56" s="94">
        <v>0.1</v>
      </c>
      <c r="PB56" s="94">
        <v>0.1</v>
      </c>
      <c r="PC56" s="94">
        <v>0.1</v>
      </c>
      <c r="PD56" s="94">
        <v>0.1</v>
      </c>
      <c r="PE56" s="94">
        <v>0.1</v>
      </c>
      <c r="PF56" s="94">
        <v>0.1</v>
      </c>
      <c r="PG56" s="94">
        <v>0.1</v>
      </c>
      <c r="PH56" s="94">
        <v>0.1</v>
      </c>
      <c r="PI56" s="94">
        <v>0.1</v>
      </c>
      <c r="PJ56" s="94">
        <v>0.1</v>
      </c>
      <c r="PK56" s="94">
        <v>0.1</v>
      </c>
      <c r="PL56" s="94">
        <v>0.1</v>
      </c>
      <c r="PM56" s="94">
        <v>0.1</v>
      </c>
      <c r="PN56" s="94">
        <v>0.1</v>
      </c>
      <c r="PO56" s="94">
        <v>0.1</v>
      </c>
      <c r="PP56" s="94">
        <v>0.1</v>
      </c>
      <c r="PQ56" s="94">
        <v>0.1</v>
      </c>
      <c r="PR56" s="94">
        <v>0.1</v>
      </c>
      <c r="PS56" s="94">
        <v>0.1</v>
      </c>
      <c r="PT56" s="94">
        <v>0.1</v>
      </c>
      <c r="PU56" s="94">
        <v>0.1</v>
      </c>
      <c r="PV56" s="94">
        <v>0.1</v>
      </c>
      <c r="PW56" s="94">
        <v>0.1</v>
      </c>
      <c r="PX56" s="94">
        <v>0.1</v>
      </c>
      <c r="PY56" s="94">
        <v>0.1</v>
      </c>
      <c r="PZ56" s="94">
        <v>0.1</v>
      </c>
      <c r="QA56" s="94">
        <v>0.1</v>
      </c>
      <c r="QB56" s="94">
        <v>0.1</v>
      </c>
      <c r="QC56" s="94">
        <v>0.1</v>
      </c>
      <c r="QD56" s="94">
        <v>0.1</v>
      </c>
    </row>
    <row r="57" spans="1:446" ht="13.5" customHeight="1">
      <c r="A57" s="2" t="s">
        <v>54</v>
      </c>
      <c r="B57" s="2" t="s">
        <v>335</v>
      </c>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9"/>
      <c r="BF57" s="9"/>
      <c r="BG57" s="9"/>
      <c r="BH57" s="9"/>
      <c r="BI57" s="9"/>
      <c r="BJ57" s="9">
        <v>0.12889999999999999</v>
      </c>
      <c r="BK57" s="9"/>
      <c r="BL57" s="9">
        <v>0.12889999999999999</v>
      </c>
      <c r="BM57" s="9"/>
      <c r="BN57" s="9">
        <v>0.12889999999999999</v>
      </c>
      <c r="BO57" s="9"/>
      <c r="BP57" s="9">
        <v>0.106</v>
      </c>
      <c r="BQ57" s="9"/>
      <c r="BR57" s="9">
        <v>0.106</v>
      </c>
      <c r="BS57" s="9"/>
      <c r="BT57" s="9">
        <v>0.106</v>
      </c>
      <c r="BU57" s="9"/>
      <c r="BV57" s="9">
        <v>0.10100000000000001</v>
      </c>
      <c r="BW57" s="9"/>
      <c r="BX57" s="9">
        <v>0.10100000000000001</v>
      </c>
      <c r="BY57" s="9"/>
      <c r="BZ57" s="9">
        <v>0.10100000000000001</v>
      </c>
      <c r="CA57" s="9"/>
      <c r="CB57" s="9">
        <v>0.106</v>
      </c>
      <c r="CC57" s="9"/>
      <c r="CD57" s="9">
        <v>0.106</v>
      </c>
      <c r="CE57" s="9"/>
      <c r="CF57" s="9">
        <v>0.106</v>
      </c>
      <c r="CG57" s="9"/>
      <c r="CH57" s="9">
        <v>0.106</v>
      </c>
      <c r="CI57" s="9"/>
      <c r="CJ57" s="9">
        <v>0.106</v>
      </c>
      <c r="CK57" s="9"/>
      <c r="CL57" s="9">
        <v>0.106</v>
      </c>
      <c r="CM57" s="9"/>
      <c r="CN57" s="9">
        <v>0.129</v>
      </c>
      <c r="CO57" s="9"/>
      <c r="CP57" s="9">
        <v>0.129</v>
      </c>
      <c r="CQ57" s="9"/>
      <c r="CR57" s="9">
        <v>0.129</v>
      </c>
      <c r="CS57" s="9"/>
      <c r="CT57" s="9"/>
      <c r="CU57" s="9"/>
      <c r="CV57" s="85">
        <v>0.2</v>
      </c>
      <c r="CW57" s="85">
        <v>0.2</v>
      </c>
      <c r="CX57" s="61">
        <v>0.2</v>
      </c>
      <c r="CY57" s="61">
        <v>0.2</v>
      </c>
      <c r="CZ57" s="66"/>
      <c r="DA57" s="20"/>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v>0.2</v>
      </c>
      <c r="HP57" s="9"/>
      <c r="HQ57" s="9">
        <v>0.12889999999999999</v>
      </c>
      <c r="HR57" s="9"/>
      <c r="HS57" s="9">
        <v>0.12889999999999999</v>
      </c>
      <c r="HT57" s="9"/>
      <c r="HU57" s="9">
        <v>0.12889999999999999</v>
      </c>
      <c r="HV57" s="9"/>
      <c r="HW57" s="9">
        <v>0.106</v>
      </c>
      <c r="HX57" s="9"/>
      <c r="HY57" s="9">
        <v>0.106</v>
      </c>
      <c r="HZ57" s="9"/>
      <c r="IA57" s="9">
        <v>0.106</v>
      </c>
      <c r="IB57" s="9"/>
      <c r="IC57" s="9">
        <v>0.10100000000000001</v>
      </c>
      <c r="ID57" s="9"/>
      <c r="IE57" s="9">
        <v>0.10100000000000001</v>
      </c>
      <c r="IF57" s="9"/>
      <c r="IG57" s="9">
        <v>0.10100000000000001</v>
      </c>
      <c r="IH57" s="92"/>
      <c r="II57" s="92"/>
      <c r="IJ57" s="92">
        <v>0.1</v>
      </c>
      <c r="IK57" s="92">
        <v>0.1</v>
      </c>
      <c r="IL57" s="92">
        <v>0.1</v>
      </c>
      <c r="IM57" s="92">
        <v>0.1</v>
      </c>
      <c r="IN57" s="92">
        <v>0.1</v>
      </c>
      <c r="IO57" s="92">
        <v>0.1</v>
      </c>
      <c r="IP57" s="92">
        <v>0.1</v>
      </c>
      <c r="IQ57" s="92">
        <v>0.1</v>
      </c>
      <c r="IR57" s="92">
        <v>0.1</v>
      </c>
      <c r="IS57" s="92">
        <v>0.1</v>
      </c>
      <c r="IT57" s="92">
        <v>0.1</v>
      </c>
      <c r="IU57" s="92">
        <v>0.1</v>
      </c>
      <c r="IV57" s="92"/>
      <c r="IW57" s="92"/>
      <c r="IX57" s="92"/>
      <c r="IY57" s="92"/>
      <c r="IZ57" s="92"/>
      <c r="JA57" s="92"/>
      <c r="JB57" s="92"/>
      <c r="JC57" s="92"/>
      <c r="JD57" s="92"/>
      <c r="JE57" s="92"/>
      <c r="JF57" s="92"/>
      <c r="JG57" s="92"/>
      <c r="JH57" s="92"/>
      <c r="JI57" s="92"/>
      <c r="JJ57" s="92"/>
      <c r="JK57" s="92"/>
      <c r="JL57" s="92"/>
      <c r="JM57" s="92"/>
      <c r="JN57" s="92"/>
      <c r="JO57" s="92"/>
      <c r="JP57" s="92"/>
      <c r="JQ57" s="92"/>
      <c r="JR57" s="92"/>
      <c r="JS57" s="92"/>
      <c r="JT57" s="92"/>
      <c r="JU57" s="92"/>
      <c r="JV57" s="92"/>
      <c r="JW57" s="92"/>
      <c r="JX57" s="92"/>
      <c r="JY57" s="92"/>
      <c r="JZ57" s="92"/>
      <c r="KA57" s="92"/>
      <c r="KB57" s="92"/>
      <c r="KC57" s="92"/>
      <c r="KD57" s="92"/>
      <c r="KE57" s="92"/>
      <c r="KF57" s="92"/>
      <c r="KG57" s="92"/>
      <c r="KH57" s="92"/>
      <c r="KI57" s="92"/>
      <c r="KJ57" s="92"/>
      <c r="KK57" s="92"/>
      <c r="KL57" s="92"/>
      <c r="KM57" s="92"/>
      <c r="KN57" s="92"/>
      <c r="KO57" s="92"/>
      <c r="KP57" s="92"/>
      <c r="KQ57" s="92"/>
      <c r="KR57" s="92"/>
      <c r="KS57" s="92"/>
      <c r="KT57" s="92"/>
      <c r="KU57" s="92"/>
      <c r="KV57" s="92"/>
      <c r="KW57" s="92"/>
      <c r="KX57" s="92"/>
      <c r="KY57" s="92"/>
      <c r="KZ57" s="92"/>
      <c r="LA57" s="92"/>
      <c r="LB57" s="92"/>
      <c r="LC57" s="92"/>
      <c r="LD57" s="92"/>
      <c r="LE57" s="92"/>
      <c r="LF57" s="92"/>
      <c r="LG57" s="92"/>
      <c r="LH57" s="92"/>
      <c r="LI57" s="92"/>
      <c r="LJ57" s="92"/>
      <c r="LK57" s="92"/>
      <c r="LL57" s="92"/>
      <c r="LM57" s="92"/>
      <c r="LN57" s="92"/>
      <c r="LO57" s="92"/>
      <c r="LP57" s="92"/>
      <c r="LQ57" s="92"/>
      <c r="LR57" s="92"/>
      <c r="LS57" s="92"/>
      <c r="LT57" s="92"/>
      <c r="LU57" s="92"/>
      <c r="LV57" s="92"/>
      <c r="LW57" s="92"/>
      <c r="LX57" s="92"/>
      <c r="LY57" s="92"/>
      <c r="LZ57" s="92"/>
      <c r="MA57" s="92"/>
      <c r="MB57" s="92"/>
      <c r="MC57" s="92"/>
      <c r="MD57" s="92"/>
      <c r="ME57" s="92"/>
      <c r="MF57" s="92"/>
      <c r="MG57" s="92"/>
      <c r="MH57" s="93">
        <v>0.104</v>
      </c>
      <c r="MI57" s="93">
        <v>0.104</v>
      </c>
      <c r="MJ57" s="93">
        <v>0.104</v>
      </c>
      <c r="MK57" s="93">
        <v>0.104</v>
      </c>
      <c r="ML57" s="93">
        <v>0.104</v>
      </c>
      <c r="MM57" s="93">
        <v>0.124</v>
      </c>
      <c r="MN57" s="93">
        <v>0.124</v>
      </c>
      <c r="MO57" s="93">
        <v>0.124</v>
      </c>
      <c r="MP57" s="93">
        <v>0.124</v>
      </c>
      <c r="MQ57" s="93">
        <v>0.124</v>
      </c>
      <c r="MR57" s="93">
        <v>0.124</v>
      </c>
      <c r="MS57" s="93">
        <v>0.124</v>
      </c>
      <c r="MT57" s="93">
        <v>0.124</v>
      </c>
      <c r="MU57" s="93">
        <v>0.124</v>
      </c>
      <c r="MV57" s="93">
        <v>0.124</v>
      </c>
      <c r="MW57" s="93">
        <v>0.124</v>
      </c>
      <c r="MX57" s="93">
        <v>0.124</v>
      </c>
      <c r="MY57" s="93">
        <v>0.124</v>
      </c>
      <c r="MZ57" s="93">
        <v>0.124</v>
      </c>
      <c r="NA57" s="93">
        <v>0.124</v>
      </c>
      <c r="NB57" s="93">
        <v>0.124</v>
      </c>
      <c r="NC57" s="92"/>
      <c r="ND57" s="92"/>
      <c r="NE57" s="92"/>
      <c r="NF57" s="92"/>
      <c r="NG57" s="92"/>
      <c r="NH57" s="92"/>
      <c r="NI57" s="92">
        <v>0.18</v>
      </c>
      <c r="NJ57" s="92">
        <v>0.18</v>
      </c>
      <c r="NK57" s="92">
        <v>0.18</v>
      </c>
      <c r="NL57" s="94"/>
      <c r="NM57" s="94"/>
      <c r="NN57" s="94"/>
      <c r="NO57" s="94"/>
      <c r="NP57" s="94"/>
      <c r="NQ57" s="94"/>
      <c r="NR57" s="94"/>
      <c r="NS57" s="94"/>
      <c r="NT57" s="94"/>
      <c r="NU57" s="94"/>
      <c r="NV57" s="94"/>
      <c r="NW57" s="94"/>
      <c r="NX57" s="94"/>
      <c r="NY57" s="94"/>
      <c r="NZ57" s="94"/>
      <c r="OA57" s="94"/>
      <c r="OB57" s="94"/>
      <c r="OC57" s="94"/>
      <c r="OD57" s="94"/>
      <c r="OE57" s="94"/>
      <c r="OF57" s="94"/>
      <c r="OG57" s="94"/>
      <c r="OH57" s="94"/>
      <c r="OI57" s="94"/>
      <c r="OJ57" s="94"/>
      <c r="OK57" s="94"/>
      <c r="OL57" s="92"/>
      <c r="OM57" s="92"/>
      <c r="ON57" s="92"/>
      <c r="OO57" s="92"/>
      <c r="OP57" s="94"/>
      <c r="OQ57" s="94"/>
      <c r="OR57" s="94"/>
      <c r="OS57" s="94"/>
      <c r="OT57" s="94"/>
      <c r="OU57" s="94"/>
      <c r="OV57" s="94"/>
      <c r="OW57" s="94"/>
      <c r="OX57" s="94"/>
      <c r="OY57" s="94"/>
      <c r="OZ57" s="94"/>
      <c r="PA57" s="94"/>
      <c r="PB57" s="94"/>
      <c r="PC57" s="94"/>
      <c r="PD57" s="94"/>
      <c r="PE57" s="94"/>
      <c r="PF57" s="94"/>
      <c r="PG57" s="94"/>
      <c r="PH57" s="94"/>
      <c r="PI57" s="94"/>
      <c r="PJ57" s="94"/>
      <c r="PK57" s="94"/>
      <c r="PL57" s="94"/>
      <c r="PM57" s="94"/>
      <c r="PN57" s="94"/>
      <c r="PO57" s="94"/>
      <c r="PP57" s="94"/>
      <c r="PQ57" s="94"/>
      <c r="PR57" s="94"/>
      <c r="PS57" s="94"/>
      <c r="PT57" s="94"/>
      <c r="PU57" s="94"/>
      <c r="PV57" s="94"/>
      <c r="PW57" s="94"/>
      <c r="PX57" s="94"/>
      <c r="PY57" s="94"/>
      <c r="PZ57" s="94"/>
      <c r="QA57" s="94"/>
      <c r="QB57" s="94"/>
      <c r="QC57" s="94"/>
      <c r="QD57" s="94"/>
    </row>
    <row r="58" spans="1:446" ht="13.5" customHeight="1">
      <c r="A58" s="2" t="s">
        <v>55</v>
      </c>
      <c r="B58" s="2" t="s">
        <v>335</v>
      </c>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81"/>
      <c r="CW58" s="81"/>
      <c r="CX58" s="9"/>
      <c r="CY58" s="9"/>
      <c r="CZ58" s="66"/>
      <c r="DA58" s="20"/>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2"/>
      <c r="II58" s="92"/>
      <c r="IJ58" s="92"/>
      <c r="IK58" s="92"/>
      <c r="IL58" s="92"/>
      <c r="IM58" s="92"/>
      <c r="IN58" s="92"/>
      <c r="IO58" s="92"/>
      <c r="IP58" s="92"/>
      <c r="IQ58" s="92"/>
      <c r="IR58" s="92"/>
      <c r="IS58" s="92"/>
      <c r="IT58" s="92"/>
      <c r="IU58" s="92"/>
      <c r="IV58" s="92"/>
      <c r="IW58" s="92"/>
      <c r="IX58" s="92"/>
      <c r="IY58" s="92"/>
      <c r="IZ58" s="92"/>
      <c r="JA58" s="92"/>
      <c r="JB58" s="92"/>
      <c r="JC58" s="92"/>
      <c r="JD58" s="92"/>
      <c r="JE58" s="92"/>
      <c r="JF58" s="92"/>
      <c r="JG58" s="92"/>
      <c r="JH58" s="92"/>
      <c r="JI58" s="92"/>
      <c r="JJ58" s="92"/>
      <c r="JK58" s="92"/>
      <c r="JL58" s="92"/>
      <c r="JM58" s="92"/>
      <c r="JN58" s="92"/>
      <c r="JO58" s="92"/>
      <c r="JP58" s="92"/>
      <c r="JQ58" s="92"/>
      <c r="JR58" s="92"/>
      <c r="JS58" s="92"/>
      <c r="JT58" s="92"/>
      <c r="JU58" s="92"/>
      <c r="JV58" s="92"/>
      <c r="JW58" s="92"/>
      <c r="JX58" s="92"/>
      <c r="JY58" s="92"/>
      <c r="JZ58" s="92"/>
      <c r="KA58" s="92"/>
      <c r="KB58" s="92"/>
      <c r="KC58" s="92"/>
      <c r="KD58" s="92"/>
      <c r="KE58" s="92"/>
      <c r="KF58" s="92"/>
      <c r="KG58" s="92"/>
      <c r="KH58" s="92"/>
      <c r="KI58" s="92"/>
      <c r="KJ58" s="92"/>
      <c r="KK58" s="92"/>
      <c r="KL58" s="92"/>
      <c r="KM58" s="92"/>
      <c r="KN58" s="92"/>
      <c r="KO58" s="92"/>
      <c r="KP58" s="92"/>
      <c r="KQ58" s="92"/>
      <c r="KR58" s="92"/>
      <c r="KS58" s="92"/>
      <c r="KT58" s="92"/>
      <c r="KU58" s="92"/>
      <c r="KV58" s="92"/>
      <c r="KW58" s="92"/>
      <c r="KX58" s="92"/>
      <c r="KY58" s="92"/>
      <c r="KZ58" s="92"/>
      <c r="LA58" s="92"/>
      <c r="LB58" s="92"/>
      <c r="LC58" s="92"/>
      <c r="LD58" s="92"/>
      <c r="LE58" s="92"/>
      <c r="LF58" s="92"/>
      <c r="LG58" s="92"/>
      <c r="LH58" s="92"/>
      <c r="LI58" s="92"/>
      <c r="LJ58" s="92"/>
      <c r="LK58" s="92"/>
      <c r="LL58" s="92"/>
      <c r="LM58" s="92"/>
      <c r="LN58" s="92"/>
      <c r="LO58" s="92"/>
      <c r="LP58" s="92"/>
      <c r="LQ58" s="92"/>
      <c r="LR58" s="92"/>
      <c r="LS58" s="92"/>
      <c r="LT58" s="92"/>
      <c r="LU58" s="92"/>
      <c r="LV58" s="92"/>
      <c r="LW58" s="92"/>
      <c r="LX58" s="92"/>
      <c r="LY58" s="92"/>
      <c r="LZ58" s="92"/>
      <c r="MA58" s="92"/>
      <c r="MB58" s="92"/>
      <c r="MC58" s="92"/>
      <c r="MD58" s="92"/>
      <c r="ME58" s="92"/>
      <c r="MF58" s="92"/>
      <c r="MG58" s="92"/>
      <c r="MH58" s="93"/>
      <c r="MI58" s="93"/>
      <c r="MJ58" s="93"/>
      <c r="MK58" s="93"/>
      <c r="ML58" s="93"/>
      <c r="MM58" s="93"/>
      <c r="MN58" s="93"/>
      <c r="MO58" s="93"/>
      <c r="MP58" s="93"/>
      <c r="MQ58" s="93"/>
      <c r="MR58" s="93"/>
      <c r="MS58" s="93"/>
      <c r="MT58" s="93"/>
      <c r="MU58" s="93"/>
      <c r="MV58" s="93"/>
      <c r="MW58" s="93"/>
      <c r="MX58" s="93"/>
      <c r="MY58" s="93"/>
      <c r="MZ58" s="93"/>
      <c r="NA58" s="93"/>
      <c r="NB58" s="93"/>
      <c r="NC58" s="92"/>
      <c r="ND58" s="92"/>
      <c r="NE58" s="92"/>
      <c r="NF58" s="92"/>
      <c r="NG58" s="92"/>
      <c r="NH58" s="92"/>
      <c r="NI58" s="92"/>
      <c r="NJ58" s="92"/>
      <c r="NK58" s="92"/>
      <c r="NL58" s="94"/>
      <c r="NM58" s="94"/>
      <c r="NN58" s="94"/>
      <c r="NO58" s="94"/>
      <c r="NP58" s="94"/>
      <c r="NQ58" s="94"/>
      <c r="NR58" s="94"/>
      <c r="NS58" s="94"/>
      <c r="NT58" s="94"/>
      <c r="NU58" s="94"/>
      <c r="NV58" s="94"/>
      <c r="NW58" s="94"/>
      <c r="NX58" s="94"/>
      <c r="NY58" s="94"/>
      <c r="NZ58" s="94"/>
      <c r="OA58" s="94"/>
      <c r="OB58" s="94"/>
      <c r="OC58" s="94"/>
      <c r="OD58" s="94"/>
      <c r="OE58" s="94"/>
      <c r="OF58" s="94"/>
      <c r="OG58" s="94"/>
      <c r="OH58" s="94"/>
      <c r="OI58" s="94"/>
      <c r="OJ58" s="94"/>
      <c r="OK58" s="94"/>
      <c r="OL58" s="92"/>
      <c r="OM58" s="92"/>
      <c r="ON58" s="92"/>
      <c r="OO58" s="92"/>
      <c r="OP58" s="94"/>
      <c r="OQ58" s="94"/>
      <c r="OR58" s="94"/>
      <c r="OS58" s="94"/>
      <c r="OT58" s="94"/>
      <c r="OU58" s="94"/>
      <c r="OV58" s="94"/>
      <c r="OW58" s="94"/>
      <c r="OX58" s="94"/>
      <c r="OY58" s="94"/>
      <c r="OZ58" s="94"/>
      <c r="PA58" s="94"/>
      <c r="PB58" s="94"/>
      <c r="PC58" s="94"/>
      <c r="PD58" s="94"/>
      <c r="PE58" s="94"/>
      <c r="PF58" s="94"/>
      <c r="PG58" s="94"/>
      <c r="PH58" s="94"/>
      <c r="PI58" s="94"/>
      <c r="PJ58" s="94"/>
      <c r="PK58" s="94"/>
      <c r="PL58" s="94"/>
      <c r="PM58" s="94"/>
      <c r="PN58" s="94"/>
      <c r="PO58" s="94"/>
      <c r="PP58" s="94"/>
      <c r="PQ58" s="94"/>
      <c r="PR58" s="94"/>
      <c r="PS58" s="94"/>
      <c r="PT58" s="94"/>
      <c r="PU58" s="94"/>
      <c r="PV58" s="94"/>
      <c r="PW58" s="94"/>
      <c r="PX58" s="94"/>
      <c r="PY58" s="94"/>
      <c r="PZ58" s="94"/>
      <c r="QA58" s="94"/>
      <c r="QB58" s="94"/>
      <c r="QC58" s="94"/>
      <c r="QD58" s="94"/>
    </row>
    <row r="59" spans="1:446" ht="13.5" customHeight="1">
      <c r="A59" s="12" t="s">
        <v>56</v>
      </c>
      <c r="B59" s="12" t="s">
        <v>335</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69"/>
      <c r="DA59" s="23"/>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52"/>
      <c r="II59" s="52"/>
      <c r="IJ59" s="92"/>
      <c r="IK59" s="92"/>
      <c r="IL59" s="92"/>
      <c r="IM59" s="92"/>
      <c r="IN59" s="92"/>
      <c r="IO59" s="92"/>
      <c r="IP59" s="92"/>
      <c r="IQ59" s="92"/>
      <c r="IR59" s="92"/>
      <c r="IS59" s="92"/>
      <c r="IT59" s="92"/>
      <c r="IU59" s="92"/>
      <c r="IV59" s="52"/>
      <c r="IW59" s="52"/>
      <c r="IX59" s="52"/>
      <c r="IY59" s="52"/>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2"/>
      <c r="JX59" s="52"/>
      <c r="JY59" s="52"/>
      <c r="JZ59" s="52"/>
      <c r="KA59" s="52"/>
      <c r="KB59" s="52"/>
      <c r="KC59" s="52"/>
      <c r="KD59" s="52"/>
      <c r="KE59" s="52"/>
      <c r="KF59" s="52"/>
      <c r="KG59" s="52"/>
      <c r="KH59" s="52"/>
      <c r="KI59" s="52"/>
      <c r="KJ59" s="52"/>
      <c r="KK59" s="52"/>
      <c r="KL59" s="52"/>
      <c r="KM59" s="52"/>
      <c r="KN59" s="52"/>
      <c r="KO59" s="52"/>
      <c r="KP59" s="52"/>
      <c r="KQ59" s="52"/>
      <c r="KR59" s="52"/>
      <c r="KS59" s="52"/>
      <c r="KT59" s="52"/>
      <c r="KU59" s="52"/>
      <c r="KV59" s="52"/>
      <c r="KW59" s="52"/>
      <c r="KX59" s="52"/>
      <c r="KY59" s="52"/>
      <c r="KZ59" s="52"/>
      <c r="LA59" s="52"/>
      <c r="LB59" s="52"/>
      <c r="LC59" s="52"/>
      <c r="LD59" s="52"/>
      <c r="LE59" s="52"/>
      <c r="LF59" s="52"/>
      <c r="LG59" s="52"/>
      <c r="LH59" s="52"/>
      <c r="LI59" s="52"/>
      <c r="LJ59" s="52"/>
      <c r="LK59" s="52"/>
      <c r="LL59" s="52"/>
      <c r="LM59" s="52"/>
      <c r="LN59" s="52"/>
      <c r="LO59" s="52"/>
      <c r="LP59" s="52"/>
      <c r="LQ59" s="52"/>
      <c r="LR59" s="52"/>
      <c r="LS59" s="52"/>
      <c r="LT59" s="52"/>
      <c r="LU59" s="52"/>
      <c r="LV59" s="52"/>
      <c r="LW59" s="52"/>
      <c r="LX59" s="52"/>
      <c r="LY59" s="52"/>
      <c r="LZ59" s="52"/>
      <c r="MA59" s="52"/>
      <c r="MB59" s="52"/>
      <c r="MC59" s="52"/>
      <c r="MD59" s="52"/>
      <c r="ME59" s="52"/>
      <c r="MF59" s="52"/>
      <c r="MG59" s="52"/>
      <c r="MH59" s="100"/>
      <c r="MI59" s="100"/>
      <c r="MJ59" s="100"/>
      <c r="MK59" s="100"/>
      <c r="ML59" s="100"/>
      <c r="MM59" s="100"/>
      <c r="MN59" s="100"/>
      <c r="MO59" s="100"/>
      <c r="MP59" s="100"/>
      <c r="MQ59" s="100"/>
      <c r="MR59" s="100"/>
      <c r="MS59" s="100"/>
      <c r="MT59" s="100"/>
      <c r="MU59" s="100"/>
      <c r="MV59" s="100"/>
      <c r="MW59" s="100"/>
      <c r="MX59" s="100"/>
      <c r="MY59" s="100"/>
      <c r="MZ59" s="100"/>
      <c r="NA59" s="100"/>
      <c r="NB59" s="100"/>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c r="PC59" s="52"/>
      <c r="PD59" s="52"/>
      <c r="PE59" s="52"/>
      <c r="PF59" s="52"/>
      <c r="PG59" s="52"/>
      <c r="PH59" s="52"/>
      <c r="PI59" s="52"/>
      <c r="PJ59" s="52"/>
      <c r="PK59" s="52"/>
      <c r="PL59" s="52"/>
      <c r="PM59" s="52"/>
      <c r="PN59" s="52"/>
      <c r="PO59" s="52"/>
      <c r="PP59" s="52"/>
      <c r="PQ59" s="52"/>
      <c r="PR59" s="52"/>
      <c r="PS59" s="52"/>
      <c r="PT59" s="52"/>
      <c r="PU59" s="52"/>
      <c r="PV59" s="52"/>
      <c r="PW59" s="52"/>
      <c r="PX59" s="52"/>
      <c r="PY59" s="52"/>
      <c r="PZ59" s="52"/>
      <c r="QA59" s="52"/>
      <c r="QB59" s="52"/>
      <c r="QC59" s="52"/>
      <c r="QD59" s="52"/>
    </row>
    <row r="60" spans="1:446" ht="13.5" customHeight="1">
      <c r="A60" s="12" t="s">
        <v>57</v>
      </c>
      <c r="B60" s="12" t="s">
        <v>335</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69"/>
      <c r="DA60" s="23"/>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52"/>
      <c r="II60" s="52"/>
      <c r="IJ60" s="92"/>
      <c r="IK60" s="92"/>
      <c r="IL60" s="92"/>
      <c r="IM60" s="92"/>
      <c r="IN60" s="92"/>
      <c r="IO60" s="92"/>
      <c r="IP60" s="92"/>
      <c r="IQ60" s="92"/>
      <c r="IR60" s="92"/>
      <c r="IS60" s="92"/>
      <c r="IT60" s="92"/>
      <c r="IU60" s="92"/>
      <c r="IV60" s="52"/>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52"/>
      <c r="MC60" s="52"/>
      <c r="MD60" s="52"/>
      <c r="ME60" s="52"/>
      <c r="MF60" s="52"/>
      <c r="MG60" s="52"/>
      <c r="MH60" s="100"/>
      <c r="MI60" s="100"/>
      <c r="MJ60" s="100"/>
      <c r="MK60" s="100"/>
      <c r="ML60" s="100"/>
      <c r="MM60" s="100"/>
      <c r="MN60" s="100"/>
      <c r="MO60" s="100"/>
      <c r="MP60" s="100"/>
      <c r="MQ60" s="100"/>
      <c r="MR60" s="100"/>
      <c r="MS60" s="100"/>
      <c r="MT60" s="100"/>
      <c r="MU60" s="100"/>
      <c r="MV60" s="100"/>
      <c r="MW60" s="100"/>
      <c r="MX60" s="100"/>
      <c r="MY60" s="100"/>
      <c r="MZ60" s="100"/>
      <c r="NA60" s="100"/>
      <c r="NB60" s="100"/>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c r="PC60" s="52"/>
      <c r="PD60" s="52"/>
      <c r="PE60" s="52"/>
      <c r="PF60" s="52"/>
      <c r="PG60" s="52"/>
      <c r="PH60" s="52"/>
      <c r="PI60" s="52"/>
      <c r="PJ60" s="52"/>
      <c r="PK60" s="52"/>
      <c r="PL60" s="52"/>
      <c r="PM60" s="52"/>
      <c r="PN60" s="52"/>
      <c r="PO60" s="52"/>
      <c r="PP60" s="52"/>
      <c r="PQ60" s="52"/>
      <c r="PR60" s="52"/>
      <c r="PS60" s="52"/>
      <c r="PT60" s="52"/>
      <c r="PU60" s="52"/>
      <c r="PV60" s="52"/>
      <c r="PW60" s="52"/>
      <c r="PX60" s="52"/>
      <c r="PY60" s="52"/>
      <c r="PZ60" s="52"/>
      <c r="QA60" s="52"/>
      <c r="QB60" s="52"/>
      <c r="QC60" s="52"/>
      <c r="QD60" s="52"/>
    </row>
    <row r="61" spans="1:446" ht="13.5" customHeight="1">
      <c r="A61" s="12" t="s">
        <v>58</v>
      </c>
      <c r="B61" s="12" t="s">
        <v>335</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69"/>
      <c r="DA61" s="23"/>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52"/>
      <c r="II61" s="52"/>
      <c r="IJ61" s="92"/>
      <c r="IK61" s="92"/>
      <c r="IL61" s="92"/>
      <c r="IM61" s="92"/>
      <c r="IN61" s="92"/>
      <c r="IO61" s="92"/>
      <c r="IP61" s="92"/>
      <c r="IQ61" s="92"/>
      <c r="IR61" s="92"/>
      <c r="IS61" s="92"/>
      <c r="IT61" s="92"/>
      <c r="IU61" s="92"/>
      <c r="IV61" s="52"/>
      <c r="IW61" s="52"/>
      <c r="IX61" s="52"/>
      <c r="IY61" s="52"/>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2"/>
      <c r="JX61" s="52"/>
      <c r="JY61" s="52"/>
      <c r="JZ61" s="52"/>
      <c r="KA61" s="52"/>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2"/>
      <c r="LA61" s="52"/>
      <c r="LB61" s="52"/>
      <c r="LC61" s="52"/>
      <c r="LD61" s="52"/>
      <c r="LE61" s="52"/>
      <c r="LF61" s="52"/>
      <c r="LG61" s="52"/>
      <c r="LH61" s="52"/>
      <c r="LI61" s="52"/>
      <c r="LJ61" s="52"/>
      <c r="LK61" s="52"/>
      <c r="LL61" s="52"/>
      <c r="LM61" s="52"/>
      <c r="LN61" s="52"/>
      <c r="LO61" s="52"/>
      <c r="LP61" s="52"/>
      <c r="LQ61" s="52"/>
      <c r="LR61" s="52"/>
      <c r="LS61" s="52"/>
      <c r="LT61" s="52"/>
      <c r="LU61" s="52"/>
      <c r="LV61" s="52"/>
      <c r="LW61" s="52"/>
      <c r="LX61" s="52"/>
      <c r="LY61" s="52"/>
      <c r="LZ61" s="52"/>
      <c r="MA61" s="52"/>
      <c r="MB61" s="52"/>
      <c r="MC61" s="52"/>
      <c r="MD61" s="52"/>
      <c r="ME61" s="52"/>
      <c r="MF61" s="52"/>
      <c r="MG61" s="52"/>
      <c r="MH61" s="100"/>
      <c r="MI61" s="100"/>
      <c r="MJ61" s="100"/>
      <c r="MK61" s="100"/>
      <c r="ML61" s="100"/>
      <c r="MM61" s="100"/>
      <c r="MN61" s="100"/>
      <c r="MO61" s="100"/>
      <c r="MP61" s="100"/>
      <c r="MQ61" s="100"/>
      <c r="MR61" s="100"/>
      <c r="MS61" s="100"/>
      <c r="MT61" s="100"/>
      <c r="MU61" s="100"/>
      <c r="MV61" s="100"/>
      <c r="MW61" s="100"/>
      <c r="MX61" s="100"/>
      <c r="MY61" s="100"/>
      <c r="MZ61" s="100"/>
      <c r="NA61" s="100"/>
      <c r="NB61" s="100"/>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c r="PC61" s="52"/>
      <c r="PD61" s="52"/>
      <c r="PE61" s="52"/>
      <c r="PF61" s="52"/>
      <c r="PG61" s="52"/>
      <c r="PH61" s="52"/>
      <c r="PI61" s="52"/>
      <c r="PJ61" s="52"/>
      <c r="PK61" s="52"/>
      <c r="PL61" s="52"/>
      <c r="PM61" s="52"/>
      <c r="PN61" s="52"/>
      <c r="PO61" s="52"/>
      <c r="PP61" s="52"/>
      <c r="PQ61" s="52"/>
      <c r="PR61" s="52"/>
      <c r="PS61" s="52"/>
      <c r="PT61" s="52"/>
      <c r="PU61" s="52"/>
      <c r="PV61" s="52"/>
      <c r="PW61" s="52"/>
      <c r="PX61" s="52"/>
      <c r="PY61" s="52"/>
      <c r="PZ61" s="52"/>
      <c r="QA61" s="52"/>
      <c r="QB61" s="52"/>
      <c r="QC61" s="52"/>
      <c r="QD61" s="52"/>
    </row>
    <row r="62" spans="1:446" ht="13.5" customHeight="1">
      <c r="A62" s="12" t="s">
        <v>59</v>
      </c>
      <c r="B62" s="12" t="s">
        <v>335</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69"/>
      <c r="DA62" s="23"/>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52"/>
      <c r="II62" s="52"/>
      <c r="IJ62" s="92"/>
      <c r="IK62" s="92"/>
      <c r="IL62" s="92"/>
      <c r="IM62" s="92"/>
      <c r="IN62" s="92"/>
      <c r="IO62" s="92"/>
      <c r="IP62" s="92"/>
      <c r="IQ62" s="92"/>
      <c r="IR62" s="92"/>
      <c r="IS62" s="92"/>
      <c r="IT62" s="92"/>
      <c r="IU62" s="92"/>
      <c r="IV62" s="52"/>
      <c r="IW62" s="52"/>
      <c r="IX62" s="52"/>
      <c r="IY62" s="52"/>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2"/>
      <c r="JX62" s="52"/>
      <c r="JY62" s="52"/>
      <c r="JZ62" s="52"/>
      <c r="KA62" s="52"/>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2"/>
      <c r="LA62" s="52"/>
      <c r="LB62" s="52"/>
      <c r="LC62" s="52"/>
      <c r="LD62" s="52"/>
      <c r="LE62" s="52"/>
      <c r="LF62" s="52"/>
      <c r="LG62" s="52"/>
      <c r="LH62" s="52"/>
      <c r="LI62" s="52"/>
      <c r="LJ62" s="52"/>
      <c r="LK62" s="52"/>
      <c r="LL62" s="52"/>
      <c r="LM62" s="52"/>
      <c r="LN62" s="52"/>
      <c r="LO62" s="52"/>
      <c r="LP62" s="52"/>
      <c r="LQ62" s="52"/>
      <c r="LR62" s="52"/>
      <c r="LS62" s="52"/>
      <c r="LT62" s="52"/>
      <c r="LU62" s="52"/>
      <c r="LV62" s="52"/>
      <c r="LW62" s="52"/>
      <c r="LX62" s="52"/>
      <c r="LY62" s="52"/>
      <c r="LZ62" s="52"/>
      <c r="MA62" s="52"/>
      <c r="MB62" s="52"/>
      <c r="MC62" s="52"/>
      <c r="MD62" s="52"/>
      <c r="ME62" s="52"/>
      <c r="MF62" s="52"/>
      <c r="MG62" s="52"/>
      <c r="MH62" s="100"/>
      <c r="MI62" s="100"/>
      <c r="MJ62" s="100"/>
      <c r="MK62" s="100"/>
      <c r="ML62" s="100"/>
      <c r="MM62" s="100"/>
      <c r="MN62" s="100"/>
      <c r="MO62" s="100"/>
      <c r="MP62" s="100"/>
      <c r="MQ62" s="100"/>
      <c r="MR62" s="100"/>
      <c r="MS62" s="100"/>
      <c r="MT62" s="100"/>
      <c r="MU62" s="100"/>
      <c r="MV62" s="100"/>
      <c r="MW62" s="100"/>
      <c r="MX62" s="100"/>
      <c r="MY62" s="100"/>
      <c r="MZ62" s="100"/>
      <c r="NA62" s="100"/>
      <c r="NB62" s="100"/>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c r="PC62" s="52"/>
      <c r="PD62" s="52"/>
      <c r="PE62" s="52"/>
      <c r="PF62" s="52"/>
      <c r="PG62" s="52"/>
      <c r="PH62" s="52"/>
      <c r="PI62" s="52"/>
      <c r="PJ62" s="52"/>
      <c r="PK62" s="52"/>
      <c r="PL62" s="52"/>
      <c r="PM62" s="52"/>
      <c r="PN62" s="52"/>
      <c r="PO62" s="52"/>
      <c r="PP62" s="52"/>
      <c r="PQ62" s="52"/>
      <c r="PR62" s="52"/>
      <c r="PS62" s="52"/>
      <c r="PT62" s="52"/>
      <c r="PU62" s="52"/>
      <c r="PV62" s="52"/>
      <c r="PW62" s="52"/>
      <c r="PX62" s="52"/>
      <c r="PY62" s="52"/>
      <c r="PZ62" s="52"/>
      <c r="QA62" s="52"/>
      <c r="QB62" s="52"/>
      <c r="QC62" s="52"/>
      <c r="QD62" s="52"/>
    </row>
    <row r="63" spans="1:446" ht="13.5" customHeight="1">
      <c r="A63" s="12" t="s">
        <v>60</v>
      </c>
      <c r="B63" s="12" t="s">
        <v>335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69"/>
      <c r="DA63" s="23"/>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52"/>
      <c r="II63" s="52"/>
      <c r="IJ63" s="92"/>
      <c r="IK63" s="92"/>
      <c r="IL63" s="92"/>
      <c r="IM63" s="92"/>
      <c r="IN63" s="92"/>
      <c r="IO63" s="92"/>
      <c r="IP63" s="92"/>
      <c r="IQ63" s="92"/>
      <c r="IR63" s="92"/>
      <c r="IS63" s="92"/>
      <c r="IT63" s="92"/>
      <c r="IU63" s="92"/>
      <c r="IV63" s="52"/>
      <c r="IW63" s="52"/>
      <c r="IX63" s="52"/>
      <c r="IY63" s="52"/>
      <c r="IZ63" s="52"/>
      <c r="JA63" s="52"/>
      <c r="JB63" s="52"/>
      <c r="JC63" s="52"/>
      <c r="JD63" s="52"/>
      <c r="JE63" s="52"/>
      <c r="JF63" s="52"/>
      <c r="JG63" s="52"/>
      <c r="JH63" s="52"/>
      <c r="JI63" s="52"/>
      <c r="JJ63" s="52"/>
      <c r="JK63" s="52"/>
      <c r="JL63" s="52"/>
      <c r="JM63" s="52"/>
      <c r="JN63" s="52"/>
      <c r="JO63" s="52"/>
      <c r="JP63" s="52"/>
      <c r="JQ63" s="52"/>
      <c r="JR63" s="52"/>
      <c r="JS63" s="52"/>
      <c r="JT63" s="52"/>
      <c r="JU63" s="52"/>
      <c r="JV63" s="52"/>
      <c r="JW63" s="52"/>
      <c r="JX63" s="52"/>
      <c r="JY63" s="52"/>
      <c r="JZ63" s="52"/>
      <c r="KA63" s="52"/>
      <c r="KB63" s="52"/>
      <c r="KC63" s="52"/>
      <c r="KD63" s="52"/>
      <c r="KE63" s="52"/>
      <c r="KF63" s="52"/>
      <c r="KG63" s="52"/>
      <c r="KH63" s="52"/>
      <c r="KI63" s="52"/>
      <c r="KJ63" s="52"/>
      <c r="KK63" s="52"/>
      <c r="KL63" s="52"/>
      <c r="KM63" s="52"/>
      <c r="KN63" s="52"/>
      <c r="KO63" s="52"/>
      <c r="KP63" s="52"/>
      <c r="KQ63" s="52"/>
      <c r="KR63" s="52"/>
      <c r="KS63" s="52"/>
      <c r="KT63" s="52"/>
      <c r="KU63" s="52"/>
      <c r="KV63" s="52"/>
      <c r="KW63" s="52"/>
      <c r="KX63" s="52"/>
      <c r="KY63" s="52"/>
      <c r="KZ63" s="52"/>
      <c r="LA63" s="52"/>
      <c r="LB63" s="52"/>
      <c r="LC63" s="52"/>
      <c r="LD63" s="52"/>
      <c r="LE63" s="52"/>
      <c r="LF63" s="52"/>
      <c r="LG63" s="52"/>
      <c r="LH63" s="52"/>
      <c r="LI63" s="52"/>
      <c r="LJ63" s="52"/>
      <c r="LK63" s="52"/>
      <c r="LL63" s="52"/>
      <c r="LM63" s="52"/>
      <c r="LN63" s="52"/>
      <c r="LO63" s="52"/>
      <c r="LP63" s="52"/>
      <c r="LQ63" s="52"/>
      <c r="LR63" s="52"/>
      <c r="LS63" s="52"/>
      <c r="LT63" s="52"/>
      <c r="LU63" s="52"/>
      <c r="LV63" s="52"/>
      <c r="LW63" s="52"/>
      <c r="LX63" s="52"/>
      <c r="LY63" s="52"/>
      <c r="LZ63" s="52"/>
      <c r="MA63" s="52"/>
      <c r="MB63" s="52"/>
      <c r="MC63" s="52"/>
      <c r="MD63" s="52"/>
      <c r="ME63" s="52"/>
      <c r="MF63" s="52"/>
      <c r="MG63" s="52"/>
      <c r="MH63" s="100"/>
      <c r="MI63" s="100"/>
      <c r="MJ63" s="100"/>
      <c r="MK63" s="100"/>
      <c r="ML63" s="100"/>
      <c r="MM63" s="100"/>
      <c r="MN63" s="100"/>
      <c r="MO63" s="100"/>
      <c r="MP63" s="100"/>
      <c r="MQ63" s="100"/>
      <c r="MR63" s="100"/>
      <c r="MS63" s="100"/>
      <c r="MT63" s="100"/>
      <c r="MU63" s="100"/>
      <c r="MV63" s="100"/>
      <c r="MW63" s="100"/>
      <c r="MX63" s="100"/>
      <c r="MY63" s="100"/>
      <c r="MZ63" s="100"/>
      <c r="NA63" s="100"/>
      <c r="NB63" s="100"/>
      <c r="NC63" s="52"/>
      <c r="ND63" s="52"/>
      <c r="NE63" s="52"/>
      <c r="NF63" s="52"/>
      <c r="NG63" s="52"/>
      <c r="NH63" s="52"/>
      <c r="NI63" s="52"/>
      <c r="NJ63" s="52"/>
      <c r="NK63" s="52"/>
      <c r="NL63" s="52"/>
      <c r="NM63" s="52"/>
      <c r="NN63" s="52"/>
      <c r="NO63" s="52"/>
      <c r="NP63" s="52"/>
      <c r="NQ63" s="52"/>
      <c r="NR63" s="52"/>
      <c r="NS63" s="52"/>
      <c r="NT63" s="52"/>
      <c r="NU63" s="52"/>
      <c r="NV63" s="52"/>
      <c r="NW63" s="52"/>
      <c r="NX63" s="52"/>
      <c r="NY63" s="52"/>
      <c r="NZ63" s="52"/>
      <c r="OA63" s="52"/>
      <c r="OB63" s="52"/>
      <c r="OC63" s="52"/>
      <c r="OD63" s="52"/>
      <c r="OE63" s="52"/>
      <c r="OF63" s="52"/>
      <c r="OG63" s="52"/>
      <c r="OH63" s="52"/>
      <c r="OI63" s="52"/>
      <c r="OJ63" s="52"/>
      <c r="OK63" s="52"/>
      <c r="OL63" s="52"/>
      <c r="OM63" s="52"/>
      <c r="ON63" s="52"/>
      <c r="OO63" s="52"/>
      <c r="OP63" s="52"/>
      <c r="OQ63" s="52"/>
      <c r="OR63" s="52"/>
      <c r="OS63" s="52"/>
      <c r="OT63" s="52"/>
      <c r="OU63" s="52"/>
      <c r="OV63" s="52"/>
      <c r="OW63" s="52"/>
      <c r="OX63" s="52"/>
      <c r="OY63" s="52"/>
      <c r="OZ63" s="52"/>
      <c r="PA63" s="52"/>
      <c r="PB63" s="52"/>
      <c r="PC63" s="52"/>
      <c r="PD63" s="52"/>
      <c r="PE63" s="52"/>
      <c r="PF63" s="52"/>
      <c r="PG63" s="52"/>
      <c r="PH63" s="52"/>
      <c r="PI63" s="52"/>
      <c r="PJ63" s="52"/>
      <c r="PK63" s="52"/>
      <c r="PL63" s="52"/>
      <c r="PM63" s="52"/>
      <c r="PN63" s="52"/>
      <c r="PO63" s="52"/>
      <c r="PP63" s="52"/>
      <c r="PQ63" s="52"/>
      <c r="PR63" s="52"/>
      <c r="PS63" s="52"/>
      <c r="PT63" s="52"/>
      <c r="PU63" s="52"/>
      <c r="PV63" s="52"/>
      <c r="PW63" s="52"/>
      <c r="PX63" s="52"/>
      <c r="PY63" s="52"/>
      <c r="PZ63" s="52"/>
      <c r="QA63" s="52"/>
      <c r="QB63" s="52"/>
      <c r="QC63" s="52"/>
      <c r="QD63" s="52"/>
    </row>
    <row r="64" spans="1:446" ht="13.5" customHeight="1">
      <c r="A64" s="12" t="s">
        <v>61</v>
      </c>
      <c r="B64" s="12" t="s">
        <v>335</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69"/>
      <c r="DA64" s="23"/>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52"/>
      <c r="II64" s="52"/>
      <c r="IJ64" s="92"/>
      <c r="IK64" s="92"/>
      <c r="IL64" s="92"/>
      <c r="IM64" s="92"/>
      <c r="IN64" s="92"/>
      <c r="IO64" s="92"/>
      <c r="IP64" s="92"/>
      <c r="IQ64" s="92"/>
      <c r="IR64" s="92"/>
      <c r="IS64" s="92"/>
      <c r="IT64" s="92"/>
      <c r="IU64" s="92"/>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2"/>
      <c r="JX64" s="52"/>
      <c r="JY64" s="52"/>
      <c r="JZ64" s="52"/>
      <c r="KA64" s="52"/>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2"/>
      <c r="LA64" s="52"/>
      <c r="LB64" s="52"/>
      <c r="LC64" s="52"/>
      <c r="LD64" s="52"/>
      <c r="LE64" s="52"/>
      <c r="LF64" s="52"/>
      <c r="LG64" s="52"/>
      <c r="LH64" s="52"/>
      <c r="LI64" s="52"/>
      <c r="LJ64" s="52"/>
      <c r="LK64" s="52"/>
      <c r="LL64" s="52"/>
      <c r="LM64" s="52"/>
      <c r="LN64" s="52"/>
      <c r="LO64" s="52"/>
      <c r="LP64" s="52"/>
      <c r="LQ64" s="52"/>
      <c r="LR64" s="52"/>
      <c r="LS64" s="52"/>
      <c r="LT64" s="52"/>
      <c r="LU64" s="52"/>
      <c r="LV64" s="52"/>
      <c r="LW64" s="52"/>
      <c r="LX64" s="52"/>
      <c r="LY64" s="52"/>
      <c r="LZ64" s="52"/>
      <c r="MA64" s="52"/>
      <c r="MB64" s="52"/>
      <c r="MC64" s="52"/>
      <c r="MD64" s="52"/>
      <c r="ME64" s="52"/>
      <c r="MF64" s="52"/>
      <c r="MG64" s="52"/>
      <c r="MH64" s="100"/>
      <c r="MI64" s="100"/>
      <c r="MJ64" s="100"/>
      <c r="MK64" s="100"/>
      <c r="ML64" s="100"/>
      <c r="MM64" s="100"/>
      <c r="MN64" s="100"/>
      <c r="MO64" s="100"/>
      <c r="MP64" s="100"/>
      <c r="MQ64" s="100"/>
      <c r="MR64" s="100"/>
      <c r="MS64" s="100"/>
      <c r="MT64" s="100"/>
      <c r="MU64" s="100"/>
      <c r="MV64" s="100"/>
      <c r="MW64" s="100"/>
      <c r="MX64" s="100"/>
      <c r="MY64" s="100"/>
      <c r="MZ64" s="100"/>
      <c r="NA64" s="100"/>
      <c r="NB64" s="100"/>
      <c r="NC64" s="52"/>
      <c r="ND64" s="52"/>
      <c r="NE64" s="52"/>
      <c r="NF64" s="52"/>
      <c r="NG64" s="52"/>
      <c r="NH64" s="52"/>
      <c r="NI64" s="52"/>
      <c r="NJ64" s="52"/>
      <c r="NK64" s="52"/>
      <c r="NL64" s="52"/>
      <c r="NM64" s="52"/>
      <c r="NN64" s="52"/>
      <c r="NO64" s="52"/>
      <c r="NP64" s="52"/>
      <c r="NQ64" s="52"/>
      <c r="NR64" s="52"/>
      <c r="NS64" s="52"/>
      <c r="NT64" s="52"/>
      <c r="NU64" s="52"/>
      <c r="NV64" s="52"/>
      <c r="NW64" s="52"/>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c r="PC64" s="52"/>
      <c r="PD64" s="52"/>
      <c r="PE64" s="52"/>
      <c r="PF64" s="52"/>
      <c r="PG64" s="52"/>
      <c r="PH64" s="52"/>
      <c r="PI64" s="52"/>
      <c r="PJ64" s="52"/>
      <c r="PK64" s="52"/>
      <c r="PL64" s="52"/>
      <c r="PM64" s="52"/>
      <c r="PN64" s="52"/>
      <c r="PO64" s="52"/>
      <c r="PP64" s="52"/>
      <c r="PQ64" s="52"/>
      <c r="PR64" s="52"/>
      <c r="PS64" s="52"/>
      <c r="PT64" s="52"/>
      <c r="PU64" s="52"/>
      <c r="PV64" s="52"/>
      <c r="PW64" s="52"/>
      <c r="PX64" s="52"/>
      <c r="PY64" s="52"/>
      <c r="PZ64" s="52"/>
      <c r="QA64" s="52"/>
      <c r="QB64" s="52"/>
      <c r="QC64" s="52"/>
      <c r="QD64" s="52"/>
    </row>
    <row r="65" spans="1:446" ht="13.5" customHeight="1">
      <c r="A65" s="12" t="s">
        <v>62</v>
      </c>
      <c r="B65" s="12" t="s">
        <v>335</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69"/>
      <c r="DA65" s="23"/>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52"/>
      <c r="II65" s="52"/>
      <c r="IJ65" s="92"/>
      <c r="IK65" s="92"/>
      <c r="IL65" s="92"/>
      <c r="IM65" s="92"/>
      <c r="IN65" s="92"/>
      <c r="IO65" s="92"/>
      <c r="IP65" s="92"/>
      <c r="IQ65" s="92"/>
      <c r="IR65" s="92"/>
      <c r="IS65" s="92"/>
      <c r="IT65" s="92"/>
      <c r="IU65" s="92"/>
      <c r="IV65" s="52"/>
      <c r="IW65" s="52"/>
      <c r="IX65" s="52"/>
      <c r="IY65" s="52"/>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2"/>
      <c r="JX65" s="52"/>
      <c r="JY65" s="52"/>
      <c r="JZ65" s="52"/>
      <c r="KA65" s="52"/>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2"/>
      <c r="LA65" s="52"/>
      <c r="LB65" s="52"/>
      <c r="LC65" s="52"/>
      <c r="LD65" s="52"/>
      <c r="LE65" s="52"/>
      <c r="LF65" s="52"/>
      <c r="LG65" s="52"/>
      <c r="LH65" s="52"/>
      <c r="LI65" s="52"/>
      <c r="LJ65" s="52"/>
      <c r="LK65" s="52"/>
      <c r="LL65" s="52"/>
      <c r="LM65" s="52"/>
      <c r="LN65" s="52"/>
      <c r="LO65" s="52"/>
      <c r="LP65" s="52"/>
      <c r="LQ65" s="52"/>
      <c r="LR65" s="52"/>
      <c r="LS65" s="52"/>
      <c r="LT65" s="52"/>
      <c r="LU65" s="52"/>
      <c r="LV65" s="52"/>
      <c r="LW65" s="52"/>
      <c r="LX65" s="52"/>
      <c r="LY65" s="52"/>
      <c r="LZ65" s="52"/>
      <c r="MA65" s="52"/>
      <c r="MB65" s="52"/>
      <c r="MC65" s="52"/>
      <c r="MD65" s="52"/>
      <c r="ME65" s="52"/>
      <c r="MF65" s="52"/>
      <c r="MG65" s="52"/>
      <c r="MH65" s="100"/>
      <c r="MI65" s="100"/>
      <c r="MJ65" s="100"/>
      <c r="MK65" s="100"/>
      <c r="ML65" s="100"/>
      <c r="MM65" s="100"/>
      <c r="MN65" s="100"/>
      <c r="MO65" s="100"/>
      <c r="MP65" s="100"/>
      <c r="MQ65" s="100"/>
      <c r="MR65" s="100"/>
      <c r="MS65" s="100"/>
      <c r="MT65" s="100"/>
      <c r="MU65" s="100"/>
      <c r="MV65" s="100"/>
      <c r="MW65" s="100"/>
      <c r="MX65" s="100"/>
      <c r="MY65" s="100"/>
      <c r="MZ65" s="100"/>
      <c r="NA65" s="100"/>
      <c r="NB65" s="100"/>
      <c r="NC65" s="52"/>
      <c r="ND65" s="52"/>
      <c r="NE65" s="52"/>
      <c r="NF65" s="52"/>
      <c r="NG65" s="52"/>
      <c r="NH65" s="52"/>
      <c r="NI65" s="52"/>
      <c r="NJ65" s="52"/>
      <c r="NK65" s="52"/>
      <c r="NL65" s="52"/>
      <c r="NM65" s="52"/>
      <c r="NN65" s="52"/>
      <c r="NO65" s="52"/>
      <c r="NP65" s="52"/>
      <c r="NQ65" s="52"/>
      <c r="NR65" s="52"/>
      <c r="NS65" s="52"/>
      <c r="NT65" s="52"/>
      <c r="NU65" s="52"/>
      <c r="NV65" s="52"/>
      <c r="NW65" s="52"/>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2"/>
      <c r="PL65" s="52"/>
      <c r="PM65" s="52"/>
      <c r="PN65" s="52"/>
      <c r="PO65" s="52"/>
      <c r="PP65" s="52"/>
      <c r="PQ65" s="52"/>
      <c r="PR65" s="52"/>
      <c r="PS65" s="52"/>
      <c r="PT65" s="52"/>
      <c r="PU65" s="52"/>
      <c r="PV65" s="52"/>
      <c r="PW65" s="52"/>
      <c r="PX65" s="52"/>
      <c r="PY65" s="52"/>
      <c r="PZ65" s="52"/>
      <c r="QA65" s="52"/>
      <c r="QB65" s="52"/>
      <c r="QC65" s="52"/>
      <c r="QD65" s="52"/>
    </row>
    <row r="66" spans="1:446" ht="13.5" customHeight="1">
      <c r="A66" s="12" t="s">
        <v>63</v>
      </c>
      <c r="B66" s="12" t="s">
        <v>335</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69"/>
      <c r="DA66" s="23"/>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52"/>
      <c r="II66" s="52"/>
      <c r="IJ66" s="92"/>
      <c r="IK66" s="92"/>
      <c r="IL66" s="92"/>
      <c r="IM66" s="92"/>
      <c r="IN66" s="92"/>
      <c r="IO66" s="92"/>
      <c r="IP66" s="92"/>
      <c r="IQ66" s="92"/>
      <c r="IR66" s="92"/>
      <c r="IS66" s="92"/>
      <c r="IT66" s="92"/>
      <c r="IU66" s="92"/>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c r="LJ66" s="52"/>
      <c r="LK66" s="52"/>
      <c r="LL66" s="52"/>
      <c r="LM66" s="52"/>
      <c r="LN66" s="52"/>
      <c r="LO66" s="52"/>
      <c r="LP66" s="52"/>
      <c r="LQ66" s="52"/>
      <c r="LR66" s="52"/>
      <c r="LS66" s="52"/>
      <c r="LT66" s="52"/>
      <c r="LU66" s="52"/>
      <c r="LV66" s="52"/>
      <c r="LW66" s="52"/>
      <c r="LX66" s="52"/>
      <c r="LY66" s="52"/>
      <c r="LZ66" s="52"/>
      <c r="MA66" s="52"/>
      <c r="MB66" s="52"/>
      <c r="MC66" s="52"/>
      <c r="MD66" s="52"/>
      <c r="ME66" s="52"/>
      <c r="MF66" s="52"/>
      <c r="MG66" s="52"/>
      <c r="MH66" s="100"/>
      <c r="MI66" s="100"/>
      <c r="MJ66" s="100"/>
      <c r="MK66" s="100"/>
      <c r="ML66" s="100"/>
      <c r="MM66" s="100"/>
      <c r="MN66" s="100"/>
      <c r="MO66" s="100"/>
      <c r="MP66" s="100"/>
      <c r="MQ66" s="100"/>
      <c r="MR66" s="100"/>
      <c r="MS66" s="100"/>
      <c r="MT66" s="100"/>
      <c r="MU66" s="100"/>
      <c r="MV66" s="100"/>
      <c r="MW66" s="100"/>
      <c r="MX66" s="100"/>
      <c r="MY66" s="100"/>
      <c r="MZ66" s="100"/>
      <c r="NA66" s="100"/>
      <c r="NB66" s="100"/>
      <c r="NC66" s="52"/>
      <c r="ND66" s="52"/>
      <c r="NE66" s="52"/>
      <c r="NF66" s="52"/>
      <c r="NG66" s="52"/>
      <c r="NH66" s="52"/>
      <c r="NI66" s="52"/>
      <c r="NJ66" s="52"/>
      <c r="NK66" s="52"/>
      <c r="NL66" s="52"/>
      <c r="NM66" s="52"/>
      <c r="NN66" s="52"/>
      <c r="NO66" s="52"/>
      <c r="NP66" s="52"/>
      <c r="NQ66" s="52"/>
      <c r="NR66" s="52"/>
      <c r="NS66" s="52"/>
      <c r="NT66" s="52"/>
      <c r="NU66" s="52"/>
      <c r="NV66" s="52"/>
      <c r="NW66" s="52"/>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2"/>
      <c r="PL66" s="52"/>
      <c r="PM66" s="52"/>
      <c r="PN66" s="52"/>
      <c r="PO66" s="52"/>
      <c r="PP66" s="52"/>
      <c r="PQ66" s="52"/>
      <c r="PR66" s="52"/>
      <c r="PS66" s="52"/>
      <c r="PT66" s="52"/>
      <c r="PU66" s="52"/>
      <c r="PV66" s="52"/>
      <c r="PW66" s="52"/>
      <c r="PX66" s="52"/>
      <c r="PY66" s="52"/>
      <c r="PZ66" s="52"/>
      <c r="QA66" s="52"/>
      <c r="QB66" s="52"/>
      <c r="QC66" s="52"/>
      <c r="QD66" s="52"/>
    </row>
    <row r="67" spans="1:446" ht="13.5" customHeight="1">
      <c r="A67" s="12" t="s">
        <v>64</v>
      </c>
      <c r="B67" s="12" t="s">
        <v>335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69"/>
      <c r="DA67" s="23"/>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52"/>
      <c r="II67" s="52"/>
      <c r="IJ67" s="92"/>
      <c r="IK67" s="92"/>
      <c r="IL67" s="92"/>
      <c r="IM67" s="92"/>
      <c r="IN67" s="92"/>
      <c r="IO67" s="92"/>
      <c r="IP67" s="92"/>
      <c r="IQ67" s="92"/>
      <c r="IR67" s="92"/>
      <c r="IS67" s="92"/>
      <c r="IT67" s="92"/>
      <c r="IU67" s="92"/>
      <c r="IV67" s="52"/>
      <c r="IW67" s="52"/>
      <c r="IX67" s="52"/>
      <c r="IY67" s="52"/>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2"/>
      <c r="JX67" s="52"/>
      <c r="JY67" s="52"/>
      <c r="JZ67" s="52"/>
      <c r="KA67" s="52"/>
      <c r="KB67" s="52"/>
      <c r="KC67" s="52"/>
      <c r="KD67" s="52"/>
      <c r="KE67" s="52"/>
      <c r="KF67" s="52"/>
      <c r="KG67" s="52"/>
      <c r="KH67" s="52"/>
      <c r="KI67" s="52"/>
      <c r="KJ67" s="52"/>
      <c r="KK67" s="52"/>
      <c r="KL67" s="52"/>
      <c r="KM67" s="52"/>
      <c r="KN67" s="52"/>
      <c r="KO67" s="52"/>
      <c r="KP67" s="52"/>
      <c r="KQ67" s="52"/>
      <c r="KR67" s="52"/>
      <c r="KS67" s="52"/>
      <c r="KT67" s="52"/>
      <c r="KU67" s="52"/>
      <c r="KV67" s="52"/>
      <c r="KW67" s="52"/>
      <c r="KX67" s="52"/>
      <c r="KY67" s="52"/>
      <c r="KZ67" s="52"/>
      <c r="LA67" s="52"/>
      <c r="LB67" s="52"/>
      <c r="LC67" s="52"/>
      <c r="LD67" s="52"/>
      <c r="LE67" s="52"/>
      <c r="LF67" s="52"/>
      <c r="LG67" s="52"/>
      <c r="LH67" s="52"/>
      <c r="LI67" s="52"/>
      <c r="LJ67" s="52"/>
      <c r="LK67" s="52"/>
      <c r="LL67" s="52"/>
      <c r="LM67" s="52"/>
      <c r="LN67" s="52"/>
      <c r="LO67" s="52"/>
      <c r="LP67" s="52"/>
      <c r="LQ67" s="52"/>
      <c r="LR67" s="52"/>
      <c r="LS67" s="52"/>
      <c r="LT67" s="52"/>
      <c r="LU67" s="52"/>
      <c r="LV67" s="52"/>
      <c r="LW67" s="52"/>
      <c r="LX67" s="52"/>
      <c r="LY67" s="52"/>
      <c r="LZ67" s="52"/>
      <c r="MA67" s="52"/>
      <c r="MB67" s="52"/>
      <c r="MC67" s="52"/>
      <c r="MD67" s="52"/>
      <c r="ME67" s="52"/>
      <c r="MF67" s="52"/>
      <c r="MG67" s="52"/>
      <c r="MH67" s="100"/>
      <c r="MI67" s="100"/>
      <c r="MJ67" s="100"/>
      <c r="MK67" s="100"/>
      <c r="ML67" s="100"/>
      <c r="MM67" s="100"/>
      <c r="MN67" s="100"/>
      <c r="MO67" s="100"/>
      <c r="MP67" s="100"/>
      <c r="MQ67" s="100"/>
      <c r="MR67" s="100"/>
      <c r="MS67" s="100"/>
      <c r="MT67" s="100"/>
      <c r="MU67" s="100"/>
      <c r="MV67" s="100"/>
      <c r="MW67" s="100"/>
      <c r="MX67" s="100"/>
      <c r="MY67" s="100"/>
      <c r="MZ67" s="100"/>
      <c r="NA67" s="100"/>
      <c r="NB67" s="100"/>
      <c r="NC67" s="52"/>
      <c r="ND67" s="52"/>
      <c r="NE67" s="52"/>
      <c r="NF67" s="52"/>
      <c r="NG67" s="52"/>
      <c r="NH67" s="52"/>
      <c r="NI67" s="52"/>
      <c r="NJ67" s="52"/>
      <c r="NK67" s="52"/>
      <c r="NL67" s="52"/>
      <c r="NM67" s="52"/>
      <c r="NN67" s="52"/>
      <c r="NO67" s="52"/>
      <c r="NP67" s="52"/>
      <c r="NQ67" s="52"/>
      <c r="NR67" s="52"/>
      <c r="NS67" s="52"/>
      <c r="NT67" s="52"/>
      <c r="NU67" s="52"/>
      <c r="NV67" s="52"/>
      <c r="NW67" s="52"/>
      <c r="NX67" s="52"/>
      <c r="NY67" s="52"/>
      <c r="NZ67" s="52"/>
      <c r="OA67" s="52"/>
      <c r="OB67" s="52"/>
      <c r="OC67" s="52"/>
      <c r="OD67" s="52"/>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c r="PC67" s="52"/>
      <c r="PD67" s="52"/>
      <c r="PE67" s="52"/>
      <c r="PF67" s="52"/>
      <c r="PG67" s="52"/>
      <c r="PH67" s="52"/>
      <c r="PI67" s="52"/>
      <c r="PJ67" s="52"/>
      <c r="PK67" s="52"/>
      <c r="PL67" s="52"/>
      <c r="PM67" s="52"/>
      <c r="PN67" s="52"/>
      <c r="PO67" s="52"/>
      <c r="PP67" s="52"/>
      <c r="PQ67" s="52"/>
      <c r="PR67" s="52"/>
      <c r="PS67" s="52"/>
      <c r="PT67" s="52"/>
      <c r="PU67" s="52"/>
      <c r="PV67" s="52"/>
      <c r="PW67" s="52"/>
      <c r="PX67" s="52"/>
      <c r="PY67" s="52"/>
      <c r="PZ67" s="52"/>
      <c r="QA67" s="52"/>
      <c r="QB67" s="52"/>
      <c r="QC67" s="52"/>
      <c r="QD67" s="52"/>
    </row>
    <row r="68" spans="1:446" ht="13.5" customHeight="1">
      <c r="A68" s="12" t="s">
        <v>65</v>
      </c>
      <c r="B68" s="12" t="s">
        <v>335</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69"/>
      <c r="DA68" s="23"/>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52"/>
      <c r="II68" s="52"/>
      <c r="IJ68" s="92"/>
      <c r="IK68" s="92"/>
      <c r="IL68" s="92"/>
      <c r="IM68" s="92"/>
      <c r="IN68" s="92"/>
      <c r="IO68" s="92"/>
      <c r="IP68" s="92"/>
      <c r="IQ68" s="92"/>
      <c r="IR68" s="92"/>
      <c r="IS68" s="92"/>
      <c r="IT68" s="92"/>
      <c r="IU68" s="92"/>
      <c r="IV68" s="52"/>
      <c r="IW68" s="52"/>
      <c r="IX68" s="52"/>
      <c r="IY68" s="52"/>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c r="MA68" s="52"/>
      <c r="MB68" s="52"/>
      <c r="MC68" s="52"/>
      <c r="MD68" s="52"/>
      <c r="ME68" s="52"/>
      <c r="MF68" s="52"/>
      <c r="MG68" s="52"/>
      <c r="MH68" s="100"/>
      <c r="MI68" s="100"/>
      <c r="MJ68" s="100"/>
      <c r="MK68" s="100"/>
      <c r="ML68" s="100"/>
      <c r="MM68" s="100"/>
      <c r="MN68" s="100"/>
      <c r="MO68" s="100"/>
      <c r="MP68" s="100"/>
      <c r="MQ68" s="100"/>
      <c r="MR68" s="100"/>
      <c r="MS68" s="100"/>
      <c r="MT68" s="100"/>
      <c r="MU68" s="100"/>
      <c r="MV68" s="100"/>
      <c r="MW68" s="100"/>
      <c r="MX68" s="100"/>
      <c r="MY68" s="100"/>
      <c r="MZ68" s="100"/>
      <c r="NA68" s="100"/>
      <c r="NB68" s="100"/>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row>
    <row r="69" spans="1:446" ht="13.5" customHeight="1">
      <c r="A69" s="12" t="s">
        <v>66</v>
      </c>
      <c r="B69" s="12" t="s">
        <v>335</v>
      </c>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69"/>
      <c r="DA69" s="23"/>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52"/>
      <c r="II69" s="52"/>
      <c r="IJ69" s="92"/>
      <c r="IK69" s="92"/>
      <c r="IL69" s="92"/>
      <c r="IM69" s="92"/>
      <c r="IN69" s="92"/>
      <c r="IO69" s="92"/>
      <c r="IP69" s="92"/>
      <c r="IQ69" s="92"/>
      <c r="IR69" s="92"/>
      <c r="IS69" s="92"/>
      <c r="IT69" s="92"/>
      <c r="IU69" s="92"/>
      <c r="IV69" s="52"/>
      <c r="IW69" s="52"/>
      <c r="IX69" s="52"/>
      <c r="IY69" s="52"/>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2"/>
      <c r="JX69" s="52"/>
      <c r="JY69" s="52"/>
      <c r="JZ69" s="52"/>
      <c r="KA69" s="52"/>
      <c r="KB69" s="52"/>
      <c r="KC69" s="52"/>
      <c r="KD69" s="52"/>
      <c r="KE69" s="52"/>
      <c r="KF69" s="52"/>
      <c r="KG69" s="52"/>
      <c r="KH69" s="52"/>
      <c r="KI69" s="52"/>
      <c r="KJ69" s="52"/>
      <c r="KK69" s="52"/>
      <c r="KL69" s="52"/>
      <c r="KM69" s="52"/>
      <c r="KN69" s="52"/>
      <c r="KO69" s="52"/>
      <c r="KP69" s="52"/>
      <c r="KQ69" s="52"/>
      <c r="KR69" s="52"/>
      <c r="KS69" s="52"/>
      <c r="KT69" s="52"/>
      <c r="KU69" s="52"/>
      <c r="KV69" s="52"/>
      <c r="KW69" s="52"/>
      <c r="KX69" s="52"/>
      <c r="KY69" s="52"/>
      <c r="KZ69" s="52"/>
      <c r="LA69" s="52"/>
      <c r="LB69" s="52"/>
      <c r="LC69" s="52"/>
      <c r="LD69" s="52"/>
      <c r="LE69" s="52"/>
      <c r="LF69" s="52"/>
      <c r="LG69" s="52"/>
      <c r="LH69" s="52"/>
      <c r="LI69" s="52"/>
      <c r="LJ69" s="52"/>
      <c r="LK69" s="52"/>
      <c r="LL69" s="52"/>
      <c r="LM69" s="52"/>
      <c r="LN69" s="52"/>
      <c r="LO69" s="52"/>
      <c r="LP69" s="52"/>
      <c r="LQ69" s="52"/>
      <c r="LR69" s="52"/>
      <c r="LS69" s="52"/>
      <c r="LT69" s="52"/>
      <c r="LU69" s="52"/>
      <c r="LV69" s="52"/>
      <c r="LW69" s="52"/>
      <c r="LX69" s="52"/>
      <c r="LY69" s="52"/>
      <c r="LZ69" s="52"/>
      <c r="MA69" s="52"/>
      <c r="MB69" s="52"/>
      <c r="MC69" s="52"/>
      <c r="MD69" s="52"/>
      <c r="ME69" s="52"/>
      <c r="MF69" s="52"/>
      <c r="MG69" s="52"/>
      <c r="MH69" s="100"/>
      <c r="MI69" s="100"/>
      <c r="MJ69" s="100"/>
      <c r="MK69" s="100"/>
      <c r="ML69" s="100"/>
      <c r="MM69" s="100"/>
      <c r="MN69" s="100"/>
      <c r="MO69" s="100"/>
      <c r="MP69" s="100"/>
      <c r="MQ69" s="100"/>
      <c r="MR69" s="100"/>
      <c r="MS69" s="100"/>
      <c r="MT69" s="100"/>
      <c r="MU69" s="100"/>
      <c r="MV69" s="100"/>
      <c r="MW69" s="100"/>
      <c r="MX69" s="100"/>
      <c r="MY69" s="100"/>
      <c r="MZ69" s="100"/>
      <c r="NA69" s="100"/>
      <c r="NB69" s="100"/>
      <c r="NC69" s="52"/>
      <c r="ND69" s="52"/>
      <c r="NE69" s="52"/>
      <c r="NF69" s="52"/>
      <c r="NG69" s="52"/>
      <c r="NH69" s="52"/>
      <c r="NI69" s="52"/>
      <c r="NJ69" s="52"/>
      <c r="NK69" s="52"/>
      <c r="NL69" s="52"/>
      <c r="NM69" s="52"/>
      <c r="NN69" s="52"/>
      <c r="NO69" s="52"/>
      <c r="NP69" s="52"/>
      <c r="NQ69" s="52"/>
      <c r="NR69" s="52"/>
      <c r="NS69" s="52"/>
      <c r="NT69" s="52"/>
      <c r="NU69" s="52"/>
      <c r="NV69" s="52"/>
      <c r="NW69" s="52"/>
      <c r="NX69" s="52"/>
      <c r="NY69" s="52"/>
      <c r="NZ69" s="52"/>
      <c r="OA69" s="52"/>
      <c r="OB69" s="52"/>
      <c r="OC69" s="52"/>
      <c r="OD69" s="52"/>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c r="PC69" s="52"/>
      <c r="PD69" s="52"/>
      <c r="PE69" s="52"/>
      <c r="PF69" s="52"/>
      <c r="PG69" s="52"/>
      <c r="PH69" s="52"/>
      <c r="PI69" s="52"/>
      <c r="PJ69" s="52"/>
      <c r="PK69" s="52"/>
      <c r="PL69" s="52"/>
      <c r="PM69" s="52"/>
      <c r="PN69" s="52"/>
      <c r="PO69" s="52"/>
      <c r="PP69" s="52"/>
      <c r="PQ69" s="52"/>
      <c r="PR69" s="52"/>
      <c r="PS69" s="52"/>
      <c r="PT69" s="52"/>
      <c r="PU69" s="52"/>
      <c r="PV69" s="52"/>
      <c r="PW69" s="52"/>
      <c r="PX69" s="52"/>
      <c r="PY69" s="52"/>
      <c r="PZ69" s="52"/>
      <c r="QA69" s="52"/>
      <c r="QB69" s="52"/>
      <c r="QC69" s="52"/>
      <c r="QD69" s="52"/>
    </row>
    <row r="70" spans="1:446" ht="13.5" customHeight="1">
      <c r="A70" s="2" t="s">
        <v>67</v>
      </c>
      <c r="B70" s="2" t="s">
        <v>344</v>
      </c>
      <c r="C70" s="2">
        <v>1.5599999999999999E-2</v>
      </c>
      <c r="D70" s="2">
        <v>1.5599999999999999E-2</v>
      </c>
      <c r="E70" s="2">
        <v>1.5599999999999999E-2</v>
      </c>
      <c r="F70" s="2">
        <v>1.5599999999999999E-2</v>
      </c>
      <c r="G70" s="2">
        <v>1.5599999999999999E-2</v>
      </c>
      <c r="H70" s="2">
        <v>1.5599999999999999E-2</v>
      </c>
      <c r="I70" s="2">
        <v>1.5599999999999999E-2</v>
      </c>
      <c r="J70" s="2">
        <v>1.5599999999999999E-2</v>
      </c>
      <c r="K70" s="2">
        <v>1.5599999999999999E-2</v>
      </c>
      <c r="L70" s="2">
        <v>1.5599999999999999E-2</v>
      </c>
      <c r="M70" s="2">
        <v>1.5599999999999999E-2</v>
      </c>
      <c r="N70" s="2">
        <v>1.5599999999999999E-2</v>
      </c>
      <c r="O70" s="2">
        <v>1.5599999999999999E-2</v>
      </c>
      <c r="P70" s="2">
        <v>1.5599999999999999E-2</v>
      </c>
      <c r="Q70" s="2">
        <v>1.5599999999999999E-2</v>
      </c>
      <c r="R70" s="2">
        <v>1.5599999999999999E-2</v>
      </c>
      <c r="S70" s="2">
        <v>1.5599999999999999E-2</v>
      </c>
      <c r="T70" s="2">
        <v>1.5599999999999999E-2</v>
      </c>
      <c r="U70" s="2">
        <v>1.5599999999999999E-2</v>
      </c>
      <c r="V70" s="2">
        <v>1.5599999999999999E-2</v>
      </c>
      <c r="W70" s="2">
        <v>1.5599999999999999E-2</v>
      </c>
      <c r="X70" s="2">
        <v>1.5599999999999999E-2</v>
      </c>
      <c r="Y70" s="2">
        <v>1.5599999999999999E-2</v>
      </c>
      <c r="Z70" s="2">
        <v>1.5599999999999999E-2</v>
      </c>
      <c r="AA70" s="2">
        <v>1.5599999999999999E-2</v>
      </c>
      <c r="AB70" s="2">
        <v>1.5599999999999999E-2</v>
      </c>
      <c r="AC70" s="2">
        <v>1.5599999999999999E-2</v>
      </c>
      <c r="AD70" s="2">
        <v>1.5599999999999999E-2</v>
      </c>
      <c r="AE70" s="2">
        <v>1.5599999999999999E-2</v>
      </c>
      <c r="AF70" s="2">
        <v>1.5599999999999999E-2</v>
      </c>
      <c r="AG70" s="2">
        <v>1.5599999999999999E-2</v>
      </c>
      <c r="AH70" s="2">
        <v>1.5599999999999999E-2</v>
      </c>
      <c r="AI70" s="2">
        <v>1.5599999999999999E-2</v>
      </c>
      <c r="AJ70" s="2">
        <v>1.5599999999999999E-2</v>
      </c>
      <c r="AK70" s="2">
        <v>1.5599999999999999E-2</v>
      </c>
      <c r="AL70" s="2">
        <v>1.5599999999999999E-2</v>
      </c>
      <c r="AM70" s="2">
        <v>1.5599999999999999E-2</v>
      </c>
      <c r="AN70" s="2">
        <v>1.5599999999999999E-2</v>
      </c>
      <c r="AO70" s="2">
        <v>1.5599999999999999E-2</v>
      </c>
      <c r="AP70" s="2">
        <v>1.5599999999999999E-2</v>
      </c>
      <c r="AQ70" s="2">
        <v>1.5599999999999999E-2</v>
      </c>
      <c r="AR70" s="2">
        <v>1.5599999999999999E-2</v>
      </c>
      <c r="AS70" s="2">
        <v>1.5599999999999999E-2</v>
      </c>
      <c r="AT70" s="2">
        <v>1.5599999999999999E-2</v>
      </c>
      <c r="AU70" s="2">
        <v>1.5599999999999999E-2</v>
      </c>
      <c r="AV70" s="2">
        <v>1.5599999999999999E-2</v>
      </c>
      <c r="AW70" s="2">
        <v>1.5599999999999999E-2</v>
      </c>
      <c r="AX70" s="2">
        <v>1.5599999999999999E-2</v>
      </c>
      <c r="AY70" s="2">
        <v>1.5599999999999999E-2</v>
      </c>
      <c r="AZ70" s="2">
        <v>1.5599999999999999E-2</v>
      </c>
      <c r="BA70" s="2">
        <v>1.5599999999999999E-2</v>
      </c>
      <c r="BB70" s="2">
        <v>1.5599999999999999E-2</v>
      </c>
      <c r="BC70" s="2">
        <v>1.5599999999999999E-2</v>
      </c>
      <c r="BD70" s="2">
        <v>1.5599999999999999E-2</v>
      </c>
      <c r="BE70" s="2">
        <v>1.4999999999999999E-2</v>
      </c>
      <c r="BF70" s="2">
        <v>1.4999999999999999E-2</v>
      </c>
      <c r="BG70" s="2">
        <v>1.4999999999999999E-2</v>
      </c>
      <c r="BH70" s="2">
        <v>1.4999999999999999E-2</v>
      </c>
      <c r="BI70" s="9">
        <v>1.4999999999999999E-2</v>
      </c>
      <c r="BJ70" s="9"/>
      <c r="BK70" s="9">
        <v>1.4999999999999999E-2</v>
      </c>
      <c r="BL70" s="9"/>
      <c r="BM70" s="9">
        <v>1.4999999999999999E-2</v>
      </c>
      <c r="BN70" s="9"/>
      <c r="BO70" s="9">
        <v>1.4999999999999999E-2</v>
      </c>
      <c r="BP70" s="9"/>
      <c r="BQ70" s="9">
        <v>1.4999999999999999E-2</v>
      </c>
      <c r="BR70" s="9"/>
      <c r="BS70" s="9">
        <v>1.4999999999999999E-2</v>
      </c>
      <c r="BT70" s="9"/>
      <c r="BU70" s="9">
        <v>1.4999999999999999E-2</v>
      </c>
      <c r="BV70" s="9"/>
      <c r="BW70" s="9">
        <v>1.4999999999999999E-2</v>
      </c>
      <c r="BX70" s="9"/>
      <c r="BY70" s="9">
        <v>1.4999999999999999E-2</v>
      </c>
      <c r="BZ70" s="9"/>
      <c r="CA70" s="9">
        <v>1.4999999999999999E-2</v>
      </c>
      <c r="CB70" s="9"/>
      <c r="CC70" s="9">
        <v>1.4999999999999999E-2</v>
      </c>
      <c r="CD70" s="9"/>
      <c r="CE70" s="9">
        <v>1.4999999999999999E-2</v>
      </c>
      <c r="CF70" s="9"/>
      <c r="CG70" s="9">
        <v>1.4999999999999999E-2</v>
      </c>
      <c r="CH70" s="9"/>
      <c r="CI70" s="9">
        <v>1.4999999999999999E-2</v>
      </c>
      <c r="CJ70" s="9"/>
      <c r="CK70" s="9">
        <v>1.4999999999999999E-2</v>
      </c>
      <c r="CL70" s="9"/>
      <c r="CM70" s="9">
        <v>1.4999999999999999E-2</v>
      </c>
      <c r="CN70" s="9"/>
      <c r="CO70" s="9">
        <v>1.4999999999999999E-2</v>
      </c>
      <c r="CP70" s="9"/>
      <c r="CQ70" s="9">
        <v>1.4999999999999999E-2</v>
      </c>
      <c r="CR70" s="9"/>
      <c r="CS70" s="9">
        <v>1.5599999999999999E-2</v>
      </c>
      <c r="CT70" s="9">
        <v>1.5599999999999999E-2</v>
      </c>
      <c r="CU70" s="9">
        <v>1.5599999999999999E-2</v>
      </c>
      <c r="CV70" s="85">
        <v>1.5599999999999999E-2</v>
      </c>
      <c r="CW70" s="85"/>
      <c r="CX70" s="61">
        <v>1.5599999999999999E-2</v>
      </c>
      <c r="CY70" s="61">
        <v>1.5599999999999999E-2</v>
      </c>
      <c r="CZ70" s="66">
        <v>1.5599999999999999E-2</v>
      </c>
      <c r="DA70" s="9">
        <v>1.4999999999999999E-2</v>
      </c>
      <c r="DB70" s="9">
        <v>1.4999999999999999E-2</v>
      </c>
      <c r="DC70" s="9">
        <v>1.4999999999999999E-2</v>
      </c>
      <c r="DD70" s="9">
        <v>1.4999999999999999E-2</v>
      </c>
      <c r="DE70" s="9">
        <v>1.4999999999999999E-2</v>
      </c>
      <c r="DF70" s="9">
        <v>1.4999999999999999E-2</v>
      </c>
      <c r="DG70" s="9">
        <v>1.4999999999999999E-2</v>
      </c>
      <c r="DH70" s="9">
        <v>1.4999999999999999E-2</v>
      </c>
      <c r="DI70" s="9">
        <v>1.4999999999999999E-2</v>
      </c>
      <c r="DJ70" s="9">
        <v>1.4999999999999999E-2</v>
      </c>
      <c r="DK70" s="9">
        <v>1.4999999999999999E-2</v>
      </c>
      <c r="DL70" s="9">
        <v>1.4999999999999999E-2</v>
      </c>
      <c r="DM70" s="9">
        <v>1.4999999999999999E-2</v>
      </c>
      <c r="DN70" s="9">
        <v>1.4999999999999999E-2</v>
      </c>
      <c r="DO70" s="9">
        <v>1.4999999999999999E-2</v>
      </c>
      <c r="DP70" s="9">
        <v>1.4999999999999999E-2</v>
      </c>
      <c r="DQ70" s="9">
        <v>1.4999999999999999E-2</v>
      </c>
      <c r="DR70" s="9">
        <v>1.4999999999999999E-2</v>
      </c>
      <c r="DS70" s="9">
        <v>1.4999999999999999E-2</v>
      </c>
      <c r="DT70" s="9">
        <v>1.4999999999999999E-2</v>
      </c>
      <c r="DU70" s="9">
        <v>1.4999999999999999E-2</v>
      </c>
      <c r="DV70" s="9">
        <v>1.4999999999999999E-2</v>
      </c>
      <c r="DW70" s="9">
        <v>1.4999999999999999E-2</v>
      </c>
      <c r="DX70" s="9">
        <v>1.4999999999999999E-2</v>
      </c>
      <c r="DY70" s="9">
        <v>1.4999999999999999E-2</v>
      </c>
      <c r="DZ70" s="9">
        <v>1.4999999999999999E-2</v>
      </c>
      <c r="EA70" s="9">
        <v>1.4999999999999999E-2</v>
      </c>
      <c r="EB70" s="9">
        <v>1.4999999999999999E-2</v>
      </c>
      <c r="EC70" s="9">
        <v>1.4999999999999999E-2</v>
      </c>
      <c r="ED70" s="9">
        <v>1.4999999999999999E-2</v>
      </c>
      <c r="EE70" s="9">
        <v>1.4999999999999999E-2</v>
      </c>
      <c r="EF70" s="9">
        <v>1.4999999999999999E-2</v>
      </c>
      <c r="EG70" s="9">
        <v>1.4999999999999999E-2</v>
      </c>
      <c r="EH70" s="9">
        <v>1.4999999999999999E-2</v>
      </c>
      <c r="EI70" s="9">
        <v>1.4999999999999999E-2</v>
      </c>
      <c r="EJ70" s="9">
        <v>1.4999999999999999E-2</v>
      </c>
      <c r="EK70" s="9">
        <v>1.4999999999999999E-2</v>
      </c>
      <c r="EL70" s="9">
        <v>1.4999999999999999E-2</v>
      </c>
      <c r="EM70" s="9">
        <v>1.4999999999999999E-2</v>
      </c>
      <c r="EN70" s="9">
        <v>1.4999999999999999E-2</v>
      </c>
      <c r="EO70" s="9">
        <v>1.4999999999999999E-2</v>
      </c>
      <c r="EP70" s="9">
        <v>1.4999999999999999E-2</v>
      </c>
      <c r="EQ70" s="9">
        <v>1.4999999999999999E-2</v>
      </c>
      <c r="ER70" s="9">
        <v>1.4999999999999999E-2</v>
      </c>
      <c r="ES70" s="9">
        <v>1.4999999999999999E-2</v>
      </c>
      <c r="ET70" s="9">
        <v>1.4999999999999999E-2</v>
      </c>
      <c r="EU70" s="9">
        <v>1.4999999999999999E-2</v>
      </c>
      <c r="EV70" s="9">
        <v>1.4999999999999999E-2</v>
      </c>
      <c r="EW70" s="9">
        <v>1.4999999999999999E-2</v>
      </c>
      <c r="EX70" s="9">
        <v>1.4999999999999999E-2</v>
      </c>
      <c r="EY70" s="9">
        <v>1.4999999999999999E-2</v>
      </c>
      <c r="EZ70" s="9">
        <v>1.4999999999999999E-2</v>
      </c>
      <c r="FA70" s="9">
        <v>1.4999999999999999E-2</v>
      </c>
      <c r="FB70" s="9">
        <v>1.4999999999999999E-2</v>
      </c>
      <c r="FC70" s="9">
        <v>1.4999999999999999E-2</v>
      </c>
      <c r="FD70" s="9">
        <v>1.4999999999999999E-2</v>
      </c>
      <c r="FE70" s="9">
        <v>1.4999999999999999E-2</v>
      </c>
      <c r="FF70" s="9">
        <v>1.4999999999999999E-2</v>
      </c>
      <c r="FG70" s="9">
        <v>1.4999999999999999E-2</v>
      </c>
      <c r="FH70" s="9">
        <v>1.4999999999999999E-2</v>
      </c>
      <c r="FI70" s="9">
        <v>1.4999999999999999E-2</v>
      </c>
      <c r="FJ70" s="9">
        <v>1.4999999999999999E-2</v>
      </c>
      <c r="FK70" s="9">
        <v>1.4999999999999999E-2</v>
      </c>
      <c r="FL70" s="9">
        <v>1.4999999999999999E-2</v>
      </c>
      <c r="FM70" s="9">
        <v>1.4999999999999999E-2</v>
      </c>
      <c r="FN70" s="9">
        <v>1.4999999999999999E-2</v>
      </c>
      <c r="FO70" s="9">
        <v>1.4999999999999999E-2</v>
      </c>
      <c r="FP70" s="9">
        <v>1.4999999999999999E-2</v>
      </c>
      <c r="FQ70" s="9">
        <v>1.4999999999999999E-2</v>
      </c>
      <c r="FR70" s="9">
        <v>1.4999999999999999E-2</v>
      </c>
      <c r="FS70" s="9">
        <v>1.4999999999999999E-2</v>
      </c>
      <c r="FT70" s="9">
        <v>1.4999999999999999E-2</v>
      </c>
      <c r="FU70" s="9">
        <v>1.4999999999999999E-2</v>
      </c>
      <c r="FV70" s="9">
        <v>1.4999999999999999E-2</v>
      </c>
      <c r="FW70" s="9">
        <v>1.4999999999999999E-2</v>
      </c>
      <c r="FX70" s="9">
        <v>1.4999999999999999E-2</v>
      </c>
      <c r="FY70" s="9">
        <v>1.4999999999999999E-2</v>
      </c>
      <c r="FZ70" s="9">
        <v>1.4999999999999999E-2</v>
      </c>
      <c r="GA70" s="9">
        <v>1.4999999999999999E-2</v>
      </c>
      <c r="GB70" s="9">
        <v>1.4999999999999999E-2</v>
      </c>
      <c r="GC70" s="9">
        <v>1.4999999999999999E-2</v>
      </c>
      <c r="GD70" s="9">
        <v>1.4999999999999999E-2</v>
      </c>
      <c r="GE70" s="9">
        <v>1.4999999999999999E-2</v>
      </c>
      <c r="GF70" s="9">
        <v>1.4999999999999999E-2</v>
      </c>
      <c r="GG70" s="9">
        <v>1.4999999999999999E-2</v>
      </c>
      <c r="GH70" s="9">
        <v>1.4999999999999999E-2</v>
      </c>
      <c r="GI70" s="9">
        <v>1.4999999999999999E-2</v>
      </c>
      <c r="GJ70" s="9">
        <v>1.4999999999999999E-2</v>
      </c>
      <c r="GK70" s="9">
        <v>1.4999999999999999E-2</v>
      </c>
      <c r="GL70" s="9">
        <v>1.4999999999999999E-2</v>
      </c>
      <c r="GM70" s="9">
        <v>1.4999999999999999E-2</v>
      </c>
      <c r="GN70" s="9">
        <v>1.4999999999999999E-2</v>
      </c>
      <c r="GO70" s="9">
        <v>1.4999999999999999E-2</v>
      </c>
      <c r="GP70" s="9">
        <v>1.4999999999999999E-2</v>
      </c>
      <c r="GQ70" s="9">
        <v>1.4999999999999999E-2</v>
      </c>
      <c r="GR70" s="9">
        <v>1.4999999999999999E-2</v>
      </c>
      <c r="GS70" s="9">
        <v>1.4999999999999999E-2</v>
      </c>
      <c r="GT70" s="9">
        <v>1.5599999999999999E-2</v>
      </c>
      <c r="GU70" s="9">
        <v>1.4999999999999999E-2</v>
      </c>
      <c r="GV70" s="9">
        <v>1.4999999999999999E-2</v>
      </c>
      <c r="GW70" s="9">
        <v>1.4999999999999999E-2</v>
      </c>
      <c r="GX70" s="9">
        <v>1.4999999999999999E-2</v>
      </c>
      <c r="GY70" s="9">
        <v>1.4999999999999999E-2</v>
      </c>
      <c r="GZ70" s="9">
        <v>1.4999999999999999E-2</v>
      </c>
      <c r="HA70" s="9">
        <v>1.4999999999999999E-2</v>
      </c>
      <c r="HB70" s="9">
        <v>1.4999999999999999E-2</v>
      </c>
      <c r="HC70" s="9">
        <v>1.4999999999999999E-2</v>
      </c>
      <c r="HD70" s="9">
        <v>1.4999999999999999E-2</v>
      </c>
      <c r="HE70" s="9">
        <v>1.4999999999999999E-2</v>
      </c>
      <c r="HF70" s="9">
        <v>1.4999999999999999E-2</v>
      </c>
      <c r="HG70" s="9">
        <v>1.4999999999999999E-2</v>
      </c>
      <c r="HH70" s="9">
        <v>1.4999999999999999E-2</v>
      </c>
      <c r="HI70" s="9">
        <v>1.4999999999999999E-2</v>
      </c>
      <c r="HJ70" s="9">
        <v>1.4999999999999999E-2</v>
      </c>
      <c r="HK70" s="9">
        <v>1.4999999999999999E-2</v>
      </c>
      <c r="HL70" s="9">
        <v>1.4999999999999999E-2</v>
      </c>
      <c r="HM70" s="9">
        <v>1.4999999999999999E-2</v>
      </c>
      <c r="HN70" s="9">
        <v>2.9000000000000001E-2</v>
      </c>
      <c r="HO70" s="9"/>
      <c r="HP70" s="9">
        <v>1.4999999999999999E-2</v>
      </c>
      <c r="HQ70" s="9"/>
      <c r="HR70" s="9">
        <v>1.4999999999999999E-2</v>
      </c>
      <c r="HS70" s="9"/>
      <c r="HT70" s="9">
        <v>1.4999999999999999E-2</v>
      </c>
      <c r="HU70" s="9"/>
      <c r="HV70" s="9">
        <v>1.4999999999999999E-2</v>
      </c>
      <c r="HW70" s="9"/>
      <c r="HX70" s="9">
        <v>1.4999999999999999E-2</v>
      </c>
      <c r="HY70" s="9"/>
      <c r="HZ70" s="9">
        <v>1.4999999999999999E-2</v>
      </c>
      <c r="IA70" s="9"/>
      <c r="IB70" s="9">
        <v>1.4999999999999999E-2</v>
      </c>
      <c r="IC70" s="9"/>
      <c r="ID70" s="9">
        <v>1.4999999999999999E-2</v>
      </c>
      <c r="IE70" s="9"/>
      <c r="IF70" s="9">
        <v>1.4999999999999999E-2</v>
      </c>
      <c r="IG70" s="9"/>
      <c r="IH70" s="92">
        <v>1.5599999999999999E-2</v>
      </c>
      <c r="II70" s="92">
        <v>1.5599999999999999E-2</v>
      </c>
      <c r="IJ70" s="92">
        <v>1.5599999999999999E-2</v>
      </c>
      <c r="IK70" s="92">
        <v>1.5599999999999999E-2</v>
      </c>
      <c r="IL70" s="92">
        <v>1.5599999999999999E-2</v>
      </c>
      <c r="IM70" s="92">
        <v>1.4999999999999999E-2</v>
      </c>
      <c r="IN70" s="92">
        <v>1.4999999999999999E-2</v>
      </c>
      <c r="IO70" s="92">
        <v>1.4999999999999999E-2</v>
      </c>
      <c r="IP70" s="92">
        <v>1.4999999999999999E-2</v>
      </c>
      <c r="IQ70" s="92">
        <v>1.4999999999999999E-2</v>
      </c>
      <c r="IR70" s="92">
        <v>1.4999999999999999E-2</v>
      </c>
      <c r="IS70" s="92">
        <v>1.4999999999999999E-2</v>
      </c>
      <c r="IT70" s="92">
        <v>1.4999999999999999E-2</v>
      </c>
      <c r="IU70" s="92">
        <v>1.4999999999999999E-2</v>
      </c>
      <c r="IV70" s="92">
        <v>1.4999999999999999E-2</v>
      </c>
      <c r="IW70" s="92">
        <v>1.4999999999999999E-2</v>
      </c>
      <c r="IX70" s="92">
        <v>1.4999999999999999E-2</v>
      </c>
      <c r="IY70" s="92">
        <v>1.4999999999999999E-2</v>
      </c>
      <c r="IZ70" s="92">
        <v>1.4999999999999999E-2</v>
      </c>
      <c r="JA70" s="92">
        <v>1.4999999999999999E-2</v>
      </c>
      <c r="JB70" s="92">
        <v>1.4999999999999999E-2</v>
      </c>
      <c r="JC70" s="92">
        <v>1.4999999999999999E-2</v>
      </c>
      <c r="JD70" s="92">
        <v>1.4999999999999999E-2</v>
      </c>
      <c r="JE70" s="92">
        <v>1.4999999999999999E-2</v>
      </c>
      <c r="JF70" s="92">
        <v>1.4999999999999999E-2</v>
      </c>
      <c r="JG70" s="92">
        <v>1.4999999999999999E-2</v>
      </c>
      <c r="JH70" s="92">
        <v>1.4999999999999999E-2</v>
      </c>
      <c r="JI70" s="92">
        <v>1.5599999999999999E-2</v>
      </c>
      <c r="JJ70" s="92">
        <v>1.5599999999999999E-2</v>
      </c>
      <c r="JK70" s="92">
        <v>1.5599999999999999E-2</v>
      </c>
      <c r="JL70" s="92">
        <v>1.5599999999999999E-2</v>
      </c>
      <c r="JM70" s="92">
        <v>1.5599999999999999E-2</v>
      </c>
      <c r="JN70" s="92">
        <v>1.5599999999999999E-2</v>
      </c>
      <c r="JO70" s="92">
        <v>1.5599999999999999E-2</v>
      </c>
      <c r="JP70" s="92">
        <v>1.5599999999999999E-2</v>
      </c>
      <c r="JQ70" s="92">
        <v>1.5599999999999999E-2</v>
      </c>
      <c r="JR70" s="92">
        <v>1.5599999999999999E-2</v>
      </c>
      <c r="JS70" s="92">
        <v>1.5599999999999999E-2</v>
      </c>
      <c r="JT70" s="92">
        <v>1.5599999999999999E-2</v>
      </c>
      <c r="JU70" s="92">
        <v>1.5599999999999999E-2</v>
      </c>
      <c r="JV70" s="92">
        <v>1.5599999999999999E-2</v>
      </c>
      <c r="JW70" s="92">
        <v>1.5599999999999999E-2</v>
      </c>
      <c r="JX70" s="92">
        <v>1.5599999999999999E-2</v>
      </c>
      <c r="JY70" s="92">
        <v>1.5599999999999999E-2</v>
      </c>
      <c r="JZ70" s="92">
        <v>1.5599999999999999E-2</v>
      </c>
      <c r="KA70" s="92">
        <v>1.5599999999999999E-2</v>
      </c>
      <c r="KB70" s="92">
        <v>1.5599999999999999E-2</v>
      </c>
      <c r="KC70" s="92">
        <v>1.5599999999999999E-2</v>
      </c>
      <c r="KD70" s="92">
        <v>1.5599999999999999E-2</v>
      </c>
      <c r="KE70" s="92">
        <v>1.5599999999999999E-2</v>
      </c>
      <c r="KF70" s="92">
        <v>1.5599999999999999E-2</v>
      </c>
      <c r="KG70" s="92">
        <v>1.5599999999999999E-2</v>
      </c>
      <c r="KH70" s="92">
        <v>1.5599999999999999E-2</v>
      </c>
      <c r="KI70" s="92">
        <v>1.5599999999999999E-2</v>
      </c>
      <c r="KJ70" s="92">
        <v>1.5599999999999999E-2</v>
      </c>
      <c r="KK70" s="92">
        <v>1.5599999999999999E-2</v>
      </c>
      <c r="KL70" s="92">
        <v>1.5599999999999999E-2</v>
      </c>
      <c r="KM70" s="92">
        <v>1.5599999999999999E-2</v>
      </c>
      <c r="KN70" s="92">
        <v>1.5599999999999999E-2</v>
      </c>
      <c r="KO70" s="92">
        <v>1.5599999999999999E-2</v>
      </c>
      <c r="KP70" s="92">
        <v>1.5599999999999999E-2</v>
      </c>
      <c r="KQ70" s="92">
        <v>1.5599999999999999E-2</v>
      </c>
      <c r="KR70" s="92">
        <v>1.5599999999999999E-2</v>
      </c>
      <c r="KS70" s="92">
        <v>1.5599999999999999E-2</v>
      </c>
      <c r="KT70" s="92">
        <v>1.5599999999999999E-2</v>
      </c>
      <c r="KU70" s="92">
        <v>1.5599999999999999E-2</v>
      </c>
      <c r="KV70" s="92">
        <v>1.5599999999999999E-2</v>
      </c>
      <c r="KW70" s="92">
        <v>1.5599999999999999E-2</v>
      </c>
      <c r="KX70" s="92">
        <v>1.5599999999999999E-2</v>
      </c>
      <c r="KY70" s="92">
        <v>1.5599999999999999E-2</v>
      </c>
      <c r="KZ70" s="92">
        <v>1.5599999999999999E-2</v>
      </c>
      <c r="LA70" s="92">
        <v>1.5599999999999999E-2</v>
      </c>
      <c r="LB70" s="92">
        <v>1.5599999999999999E-2</v>
      </c>
      <c r="LC70" s="92">
        <v>1.5599999999999999E-2</v>
      </c>
      <c r="LD70" s="92">
        <v>1.5599999999999999E-2</v>
      </c>
      <c r="LE70" s="92">
        <v>1.5599999999999999E-2</v>
      </c>
      <c r="LF70" s="92">
        <v>1.5599999999999999E-2</v>
      </c>
      <c r="LG70" s="92">
        <v>1.5599999999999999E-2</v>
      </c>
      <c r="LH70" s="92">
        <v>1.5599999999999999E-2</v>
      </c>
      <c r="LI70" s="92">
        <v>1.5599999999999999E-2</v>
      </c>
      <c r="LJ70" s="92">
        <v>1.5599999999999999E-2</v>
      </c>
      <c r="LK70" s="92">
        <v>1.5599999999999999E-2</v>
      </c>
      <c r="LL70" s="92">
        <v>1.5599999999999999E-2</v>
      </c>
      <c r="LM70" s="92">
        <v>1.5599999999999999E-2</v>
      </c>
      <c r="LN70" s="92">
        <v>1.5599999999999999E-2</v>
      </c>
      <c r="LO70" s="92">
        <v>1.5599999999999999E-2</v>
      </c>
      <c r="LP70" s="92">
        <v>1.5599999999999999E-2</v>
      </c>
      <c r="LQ70" s="92">
        <v>1.5599999999999999E-2</v>
      </c>
      <c r="LR70" s="92">
        <v>1.5599999999999999E-2</v>
      </c>
      <c r="LS70" s="92">
        <v>1.5599999999999999E-2</v>
      </c>
      <c r="LT70" s="92">
        <v>1.5599999999999999E-2</v>
      </c>
      <c r="LU70" s="92">
        <v>1.5599999999999999E-2</v>
      </c>
      <c r="LV70" s="92">
        <v>1.4999999999999999E-2</v>
      </c>
      <c r="LW70" s="92">
        <v>1.4999999999999999E-2</v>
      </c>
      <c r="LX70" s="92">
        <v>1.4999999999999999E-2</v>
      </c>
      <c r="LY70" s="92">
        <v>1.4999999999999999E-2</v>
      </c>
      <c r="LZ70" s="92">
        <v>1.4999999999999999E-2</v>
      </c>
      <c r="MA70" s="92">
        <v>1.4999999999999999E-2</v>
      </c>
      <c r="MB70" s="92">
        <v>1.4999999999999999E-2</v>
      </c>
      <c r="MC70" s="92">
        <v>1.4999999999999999E-2</v>
      </c>
      <c r="MD70" s="92">
        <v>1.4999999999999999E-2</v>
      </c>
      <c r="ME70" s="92">
        <v>1.4999999999999999E-2</v>
      </c>
      <c r="MF70" s="92">
        <v>1.4999999999999999E-2</v>
      </c>
      <c r="MG70" s="92">
        <v>1.4999999999999999E-2</v>
      </c>
      <c r="MH70" s="93">
        <v>1.5599999999999999E-2</v>
      </c>
      <c r="MI70" s="93">
        <v>1.5599999999999999E-2</v>
      </c>
      <c r="MJ70" s="93">
        <v>1.5599999999999999E-2</v>
      </c>
      <c r="MK70" s="93">
        <v>1.5599999999999999E-2</v>
      </c>
      <c r="ML70" s="93">
        <v>1.5599999999999999E-2</v>
      </c>
      <c r="MM70" s="93">
        <v>1.5599999999999999E-2</v>
      </c>
      <c r="MN70" s="93">
        <v>1.5599999999999999E-2</v>
      </c>
      <c r="MO70" s="93">
        <v>1.5599999999999999E-2</v>
      </c>
      <c r="MP70" s="93">
        <v>1.5599999999999999E-2</v>
      </c>
      <c r="MQ70" s="93">
        <v>1.5599999999999999E-2</v>
      </c>
      <c r="MR70" s="93">
        <v>1.5599999999999999E-2</v>
      </c>
      <c r="MS70" s="93">
        <v>1.5599999999999999E-2</v>
      </c>
      <c r="MT70" s="93">
        <v>1.5599999999999999E-2</v>
      </c>
      <c r="MU70" s="93">
        <v>1.5599999999999999E-2</v>
      </c>
      <c r="MV70" s="93">
        <v>1.5599999999999999E-2</v>
      </c>
      <c r="MW70" s="93">
        <v>1.5599999999999999E-2</v>
      </c>
      <c r="MX70" s="93">
        <v>1.5599999999999999E-2</v>
      </c>
      <c r="MY70" s="93">
        <v>1.5599999999999999E-2</v>
      </c>
      <c r="MZ70" s="93">
        <v>1.5599999999999999E-2</v>
      </c>
      <c r="NA70" s="93">
        <v>1.5599999999999999E-2</v>
      </c>
      <c r="NB70" s="93">
        <v>1.5599999999999999E-2</v>
      </c>
      <c r="NC70" s="92">
        <v>1.5599999999999999E-2</v>
      </c>
      <c r="ND70" s="92">
        <v>1.5599999999999999E-2</v>
      </c>
      <c r="NE70" s="92">
        <v>1.5599999999999999E-2</v>
      </c>
      <c r="NF70" s="92">
        <v>1.5599999999999999E-2</v>
      </c>
      <c r="NG70" s="92">
        <v>1.4999999999999999E-2</v>
      </c>
      <c r="NH70" s="92">
        <v>1.4999999999999999E-2</v>
      </c>
      <c r="NI70" s="92"/>
      <c r="NJ70" s="92"/>
      <c r="NK70" s="92"/>
      <c r="NL70" s="94">
        <v>1.5599999999999999E-2</v>
      </c>
      <c r="NM70" s="94">
        <v>1.5599999999999999E-2</v>
      </c>
      <c r="NN70" s="94">
        <v>1.5599999999999999E-2</v>
      </c>
      <c r="NO70" s="94">
        <v>1.5599999999999999E-2</v>
      </c>
      <c r="NP70" s="94">
        <v>1.5599999999999999E-2</v>
      </c>
      <c r="NQ70" s="94">
        <v>1.5599999999999999E-2</v>
      </c>
      <c r="NR70" s="94">
        <v>1.5599999999999999E-2</v>
      </c>
      <c r="NS70" s="94">
        <v>1.5599999999999999E-2</v>
      </c>
      <c r="NT70" s="94">
        <v>1.5599999999999999E-2</v>
      </c>
      <c r="NU70" s="94">
        <v>1.5599999999999999E-2</v>
      </c>
      <c r="NV70" s="94">
        <v>1.5599999999999999E-2</v>
      </c>
      <c r="NW70" s="94">
        <v>1.5599999999999999E-2</v>
      </c>
      <c r="NX70" s="94">
        <v>1.5599999999999999E-2</v>
      </c>
      <c r="NY70" s="94">
        <v>1.5599999999999999E-2</v>
      </c>
      <c r="NZ70" s="94">
        <v>1.5599999999999999E-2</v>
      </c>
      <c r="OA70" s="94">
        <v>1.5599999999999999E-2</v>
      </c>
      <c r="OB70" s="94">
        <v>1.5599999999999999E-2</v>
      </c>
      <c r="OC70" s="94">
        <v>1.5599999999999999E-2</v>
      </c>
      <c r="OD70" s="94">
        <v>1.5599999999999999E-2</v>
      </c>
      <c r="OE70" s="94">
        <v>1.5599999999999999E-2</v>
      </c>
      <c r="OF70" s="94">
        <v>1.5599999999999999E-2</v>
      </c>
      <c r="OG70" s="94">
        <v>1.5599999999999999E-2</v>
      </c>
      <c r="OH70" s="94">
        <v>1.5599999999999999E-2</v>
      </c>
      <c r="OI70" s="94">
        <v>1.5599999999999999E-2</v>
      </c>
      <c r="OJ70" s="94">
        <v>1.5599999999999999E-2</v>
      </c>
      <c r="OK70" s="94">
        <v>1.5599999999999999E-2</v>
      </c>
      <c r="OL70" s="92">
        <v>1.5599999999999999E-2</v>
      </c>
      <c r="OM70" s="92">
        <v>1.5599999999999999E-2</v>
      </c>
      <c r="ON70" s="92">
        <v>1.5599999999999999E-2</v>
      </c>
      <c r="OO70" s="92">
        <v>1.5599999999999999E-2</v>
      </c>
      <c r="OP70" s="94">
        <v>1.5599999999999999E-2</v>
      </c>
      <c r="OQ70" s="94">
        <v>1.5599999999999999E-2</v>
      </c>
      <c r="OR70" s="94">
        <v>1.5599999999999999E-2</v>
      </c>
      <c r="OS70" s="94">
        <v>1.5599999999999999E-2</v>
      </c>
      <c r="OT70" s="94">
        <v>1.5599999999999999E-2</v>
      </c>
      <c r="OU70" s="94">
        <v>1.5599999999999999E-2</v>
      </c>
      <c r="OV70" s="94">
        <v>1.5599999999999999E-2</v>
      </c>
      <c r="OW70" s="94">
        <v>1.5599999999999999E-2</v>
      </c>
      <c r="OX70" s="94">
        <v>1.5599999999999999E-2</v>
      </c>
      <c r="OY70" s="94">
        <v>1.5599999999999999E-2</v>
      </c>
      <c r="OZ70" s="94">
        <v>1.5599999999999999E-2</v>
      </c>
      <c r="PA70" s="94">
        <v>1.5599999999999999E-2</v>
      </c>
      <c r="PB70" s="94">
        <v>1.5599999999999999E-2</v>
      </c>
      <c r="PC70" s="94">
        <v>1.5599999999999999E-2</v>
      </c>
      <c r="PD70" s="94">
        <v>1.5599999999999999E-2</v>
      </c>
      <c r="PE70" s="94">
        <v>1.5599999999999999E-2</v>
      </c>
      <c r="PF70" s="94">
        <v>1.5599999999999999E-2</v>
      </c>
      <c r="PG70" s="94">
        <v>1.5599999999999999E-2</v>
      </c>
      <c r="PH70" s="94">
        <v>1.5599999999999999E-2</v>
      </c>
      <c r="PI70" s="94">
        <v>1.5599999999999999E-2</v>
      </c>
      <c r="PJ70" s="94">
        <v>1.5599999999999999E-2</v>
      </c>
      <c r="PK70" s="94">
        <v>1.5599999999999999E-2</v>
      </c>
      <c r="PL70" s="94">
        <v>1.5599999999999999E-2</v>
      </c>
      <c r="PM70" s="94">
        <v>1.5599999999999999E-2</v>
      </c>
      <c r="PN70" s="94">
        <v>1.5599999999999999E-2</v>
      </c>
      <c r="PO70" s="94">
        <v>1.5599999999999999E-2</v>
      </c>
      <c r="PP70" s="94">
        <v>1.5599999999999999E-2</v>
      </c>
      <c r="PQ70" s="94">
        <v>1.5599999999999999E-2</v>
      </c>
      <c r="PR70" s="94">
        <v>1.5599999999999999E-2</v>
      </c>
      <c r="PS70" s="94">
        <v>1.5599999999999999E-2</v>
      </c>
      <c r="PT70" s="94">
        <v>1.5599999999999999E-2</v>
      </c>
      <c r="PU70" s="94">
        <v>1.5599999999999999E-2</v>
      </c>
      <c r="PV70" s="94">
        <v>1.5599999999999999E-2</v>
      </c>
      <c r="PW70" s="94">
        <v>1.5599999999999999E-2</v>
      </c>
      <c r="PX70" s="94">
        <v>1.5599999999999999E-2</v>
      </c>
      <c r="PY70" s="94">
        <v>1.5599999999999999E-2</v>
      </c>
      <c r="PZ70" s="94">
        <v>1.5599999999999999E-2</v>
      </c>
      <c r="QA70" s="94">
        <v>1.5599999999999999E-2</v>
      </c>
      <c r="QB70" s="94">
        <v>1.5599999999999999E-2</v>
      </c>
      <c r="QC70" s="94">
        <v>1.5599999999999999E-2</v>
      </c>
      <c r="QD70" s="94">
        <v>1.5599999999999999E-2</v>
      </c>
    </row>
    <row r="71" spans="1:446" ht="13.5" customHeight="1">
      <c r="A71" s="2" t="s">
        <v>68</v>
      </c>
      <c r="B71" s="2" t="s">
        <v>344</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9"/>
      <c r="BF71" s="9"/>
      <c r="BG71" s="9"/>
      <c r="BH71" s="9"/>
      <c r="BI71" s="9"/>
      <c r="BJ71" s="9">
        <v>1.4999999999999999E-2</v>
      </c>
      <c r="BK71" s="9"/>
      <c r="BL71" s="9">
        <v>1.4999999999999999E-2</v>
      </c>
      <c r="BM71" s="9"/>
      <c r="BN71" s="9">
        <v>1.4999999999999999E-2</v>
      </c>
      <c r="BO71" s="9"/>
      <c r="BP71" s="9">
        <v>1.4999999999999999E-2</v>
      </c>
      <c r="BQ71" s="9"/>
      <c r="BR71" s="9">
        <v>1.4999999999999999E-2</v>
      </c>
      <c r="BS71" s="9"/>
      <c r="BT71" s="9">
        <v>1.4999999999999999E-2</v>
      </c>
      <c r="BU71" s="9"/>
      <c r="BV71" s="9">
        <v>1.4999999999999999E-2</v>
      </c>
      <c r="BW71" s="9"/>
      <c r="BX71" s="9">
        <v>1.4999999999999999E-2</v>
      </c>
      <c r="BY71" s="9"/>
      <c r="BZ71" s="9">
        <v>1.4999999999999999E-2</v>
      </c>
      <c r="CA71" s="9"/>
      <c r="CB71" s="9">
        <v>1.4999999999999999E-2</v>
      </c>
      <c r="CC71" s="9"/>
      <c r="CD71" s="9">
        <v>1.4999999999999999E-2</v>
      </c>
      <c r="CE71" s="9"/>
      <c r="CF71" s="9">
        <v>1.4999999999999999E-2</v>
      </c>
      <c r="CG71" s="9"/>
      <c r="CH71" s="9">
        <v>1.4999999999999999E-2</v>
      </c>
      <c r="CI71" s="9"/>
      <c r="CJ71" s="9">
        <v>1.4999999999999999E-2</v>
      </c>
      <c r="CK71" s="9"/>
      <c r="CL71" s="9">
        <v>1.4999999999999999E-2</v>
      </c>
      <c r="CM71" s="9"/>
      <c r="CN71" s="9">
        <v>1.4999999999999999E-2</v>
      </c>
      <c r="CO71" s="9"/>
      <c r="CP71" s="9">
        <v>1.4999999999999999E-2</v>
      </c>
      <c r="CQ71" s="9"/>
      <c r="CR71" s="9">
        <v>1.4999999999999999E-2</v>
      </c>
      <c r="CS71" s="9"/>
      <c r="CT71" s="9"/>
      <c r="CU71" s="9"/>
      <c r="CV71" s="85">
        <v>1.5599999999999999E-2</v>
      </c>
      <c r="CW71" s="85">
        <v>1.5599999999999999E-2</v>
      </c>
      <c r="CX71" s="61">
        <v>1.5599999999999999E-2</v>
      </c>
      <c r="CY71" s="61">
        <v>1.5599999999999999E-2</v>
      </c>
      <c r="CZ71" s="66"/>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v>2.9000000000000001E-2</v>
      </c>
      <c r="HP71" s="9"/>
      <c r="HQ71" s="9">
        <v>1.4999999999999999E-2</v>
      </c>
      <c r="HR71" s="9"/>
      <c r="HS71" s="9">
        <v>1.4999999999999999E-2</v>
      </c>
      <c r="HT71" s="9"/>
      <c r="HU71" s="9">
        <v>1.4999999999999999E-2</v>
      </c>
      <c r="HV71" s="9"/>
      <c r="HW71" s="9">
        <v>1.4999999999999999E-2</v>
      </c>
      <c r="HX71" s="9"/>
      <c r="HY71" s="9">
        <v>1.4999999999999999E-2</v>
      </c>
      <c r="HZ71" s="9"/>
      <c r="IA71" s="9">
        <v>1.4999999999999999E-2</v>
      </c>
      <c r="IB71" s="9"/>
      <c r="IC71" s="9">
        <v>1.4999999999999999E-2</v>
      </c>
      <c r="ID71" s="9"/>
      <c r="IE71" s="9">
        <v>1.4999999999999999E-2</v>
      </c>
      <c r="IF71" s="9"/>
      <c r="IG71" s="9">
        <v>1.4999999999999999E-2</v>
      </c>
      <c r="IH71" s="92"/>
      <c r="II71" s="92"/>
      <c r="IJ71" s="92">
        <v>2.9499999999999998E-2</v>
      </c>
      <c r="IK71" s="92">
        <v>2.9499999999999998E-2</v>
      </c>
      <c r="IL71" s="92">
        <v>2.9499999999999998E-2</v>
      </c>
      <c r="IM71" s="92">
        <v>2.9499999999999998E-2</v>
      </c>
      <c r="IN71" s="92">
        <v>2.9499999999999998E-2</v>
      </c>
      <c r="IO71" s="92">
        <v>2.9499999999999998E-2</v>
      </c>
      <c r="IP71" s="92">
        <v>2.9499999999999998E-2</v>
      </c>
      <c r="IQ71" s="92">
        <v>2.9499999999999998E-2</v>
      </c>
      <c r="IR71" s="92">
        <v>2.9499999999999998E-2</v>
      </c>
      <c r="IS71" s="92">
        <v>2.9499999999999998E-2</v>
      </c>
      <c r="IT71" s="92">
        <v>2.9499999999999998E-2</v>
      </c>
      <c r="IU71" s="92">
        <v>2.9499999999999998E-2</v>
      </c>
      <c r="IV71" s="92"/>
      <c r="IW71" s="92"/>
      <c r="IX71" s="92"/>
      <c r="IY71" s="92"/>
      <c r="IZ71" s="92"/>
      <c r="JA71" s="92"/>
      <c r="JB71" s="92"/>
      <c r="JC71" s="92"/>
      <c r="JD71" s="92"/>
      <c r="JE71" s="92"/>
      <c r="JF71" s="92"/>
      <c r="JG71" s="92"/>
      <c r="JH71" s="92"/>
      <c r="JI71" s="92"/>
      <c r="JJ71" s="92"/>
      <c r="JK71" s="92"/>
      <c r="JL71" s="92"/>
      <c r="JM71" s="92"/>
      <c r="JN71" s="92"/>
      <c r="JO71" s="92"/>
      <c r="JP71" s="92"/>
      <c r="JQ71" s="92"/>
      <c r="JR71" s="92"/>
      <c r="JS71" s="92"/>
      <c r="JT71" s="92"/>
      <c r="JU71" s="92"/>
      <c r="JV71" s="92"/>
      <c r="JW71" s="92"/>
      <c r="JX71" s="92"/>
      <c r="JY71" s="92"/>
      <c r="JZ71" s="92"/>
      <c r="KA71" s="92"/>
      <c r="KB71" s="92"/>
      <c r="KC71" s="92"/>
      <c r="KD71" s="92"/>
      <c r="KE71" s="92"/>
      <c r="KF71" s="92"/>
      <c r="KG71" s="92"/>
      <c r="KH71" s="92"/>
      <c r="KI71" s="92"/>
      <c r="KJ71" s="92"/>
      <c r="KK71" s="92"/>
      <c r="KL71" s="92"/>
      <c r="KM71" s="92"/>
      <c r="KN71" s="92"/>
      <c r="KO71" s="92"/>
      <c r="KP71" s="92"/>
      <c r="KQ71" s="92"/>
      <c r="KR71" s="92"/>
      <c r="KS71" s="92"/>
      <c r="KT71" s="92"/>
      <c r="KU71" s="92"/>
      <c r="KV71" s="92"/>
      <c r="KW71" s="92"/>
      <c r="KX71" s="92"/>
      <c r="KY71" s="92"/>
      <c r="KZ71" s="92"/>
      <c r="LA71" s="92"/>
      <c r="LB71" s="92"/>
      <c r="LC71" s="92"/>
      <c r="LD71" s="92"/>
      <c r="LE71" s="92"/>
      <c r="LF71" s="92"/>
      <c r="LG71" s="92"/>
      <c r="LH71" s="92"/>
      <c r="LI71" s="92"/>
      <c r="LJ71" s="92"/>
      <c r="LK71" s="92"/>
      <c r="LL71" s="92"/>
      <c r="LM71" s="92"/>
      <c r="LN71" s="92"/>
      <c r="LO71" s="92"/>
      <c r="LP71" s="92"/>
      <c r="LQ71" s="92"/>
      <c r="LR71" s="92"/>
      <c r="LS71" s="92"/>
      <c r="LT71" s="92"/>
      <c r="LU71" s="92"/>
      <c r="LV71" s="92"/>
      <c r="LW71" s="92"/>
      <c r="LX71" s="92"/>
      <c r="LY71" s="92"/>
      <c r="LZ71" s="92"/>
      <c r="MA71" s="92"/>
      <c r="MB71" s="92"/>
      <c r="MC71" s="92"/>
      <c r="MD71" s="92"/>
      <c r="ME71" s="92"/>
      <c r="MF71" s="92"/>
      <c r="MG71" s="92"/>
      <c r="MH71" s="93">
        <v>1.5599999999999999E-2</v>
      </c>
      <c r="MI71" s="93">
        <v>1.5599999999999999E-2</v>
      </c>
      <c r="MJ71" s="93">
        <v>1.5599999999999999E-2</v>
      </c>
      <c r="MK71" s="93">
        <v>1.5599999999999999E-2</v>
      </c>
      <c r="ML71" s="93">
        <v>1.5599999999999999E-2</v>
      </c>
      <c r="MM71" s="93">
        <v>1.5599999999999999E-2</v>
      </c>
      <c r="MN71" s="93">
        <v>1.5599999999999999E-2</v>
      </c>
      <c r="MO71" s="93">
        <v>1.5599999999999999E-2</v>
      </c>
      <c r="MP71" s="93">
        <v>1.5599999999999999E-2</v>
      </c>
      <c r="MQ71" s="93">
        <v>1.5599999999999999E-2</v>
      </c>
      <c r="MR71" s="93">
        <v>1.5599999999999999E-2</v>
      </c>
      <c r="MS71" s="93">
        <v>1.5599999999999999E-2</v>
      </c>
      <c r="MT71" s="93">
        <v>1.5599999999999999E-2</v>
      </c>
      <c r="MU71" s="93">
        <v>1.5599999999999999E-2</v>
      </c>
      <c r="MV71" s="93">
        <v>1.5599999999999999E-2</v>
      </c>
      <c r="MW71" s="93">
        <v>1.5599999999999999E-2</v>
      </c>
      <c r="MX71" s="93">
        <v>1.5599999999999999E-2</v>
      </c>
      <c r="MY71" s="93">
        <v>1.5599999999999999E-2</v>
      </c>
      <c r="MZ71" s="93">
        <v>1.5599999999999999E-2</v>
      </c>
      <c r="NA71" s="93">
        <v>1.5599999999999999E-2</v>
      </c>
      <c r="NB71" s="93">
        <v>1.5599999999999999E-2</v>
      </c>
      <c r="NC71" s="92"/>
      <c r="ND71" s="92"/>
      <c r="NE71" s="92"/>
      <c r="NF71" s="92"/>
      <c r="NG71" s="92"/>
      <c r="NH71" s="92"/>
      <c r="NI71" s="92">
        <v>1.4999999999999999E-2</v>
      </c>
      <c r="NJ71" s="92">
        <v>1.4999999999999999E-2</v>
      </c>
      <c r="NK71" s="92">
        <v>1.4999999999999999E-2</v>
      </c>
      <c r="NL71" s="94"/>
      <c r="NM71" s="94"/>
      <c r="NN71" s="94"/>
      <c r="NO71" s="94"/>
      <c r="NP71" s="94"/>
      <c r="NQ71" s="94"/>
      <c r="NR71" s="94"/>
      <c r="NS71" s="94"/>
      <c r="NT71" s="94"/>
      <c r="NU71" s="94"/>
      <c r="NV71" s="94"/>
      <c r="NW71" s="94"/>
      <c r="NX71" s="94"/>
      <c r="NY71" s="94"/>
      <c r="NZ71" s="94"/>
      <c r="OA71" s="94"/>
      <c r="OB71" s="94"/>
      <c r="OC71" s="94"/>
      <c r="OD71" s="94"/>
      <c r="OE71" s="94"/>
      <c r="OF71" s="94"/>
      <c r="OG71" s="94"/>
      <c r="OH71" s="94"/>
      <c r="OI71" s="94"/>
      <c r="OJ71" s="94"/>
      <c r="OK71" s="94"/>
      <c r="OL71" s="92"/>
      <c r="OM71" s="92"/>
      <c r="ON71" s="92"/>
      <c r="OO71" s="92"/>
      <c r="OP71" s="94"/>
      <c r="OQ71" s="94"/>
      <c r="OR71" s="94"/>
      <c r="OS71" s="94"/>
      <c r="OT71" s="94"/>
      <c r="OU71" s="94"/>
      <c r="OV71" s="94"/>
      <c r="OW71" s="94"/>
      <c r="OX71" s="94"/>
      <c r="OY71" s="94"/>
      <c r="OZ71" s="94"/>
      <c r="PA71" s="94"/>
      <c r="PB71" s="94"/>
      <c r="PC71" s="94"/>
      <c r="PD71" s="94"/>
      <c r="PE71" s="94"/>
      <c r="PF71" s="94"/>
      <c r="PG71" s="94"/>
      <c r="PH71" s="94"/>
      <c r="PI71" s="94"/>
      <c r="PJ71" s="94"/>
      <c r="PK71" s="94"/>
      <c r="PL71" s="94"/>
      <c r="PM71" s="94"/>
      <c r="PN71" s="94"/>
      <c r="PO71" s="94"/>
      <c r="PP71" s="94"/>
      <c r="PQ71" s="94"/>
      <c r="PR71" s="94"/>
      <c r="PS71" s="94"/>
      <c r="PT71" s="94"/>
      <c r="PU71" s="94"/>
      <c r="PV71" s="94"/>
      <c r="PW71" s="94"/>
      <c r="PX71" s="94"/>
      <c r="PY71" s="94"/>
      <c r="PZ71" s="94"/>
      <c r="QA71" s="94"/>
      <c r="QB71" s="94"/>
      <c r="QC71" s="94"/>
      <c r="QD71" s="94"/>
    </row>
    <row r="72" spans="1:446" ht="13.5" customHeight="1">
      <c r="A72" s="2" t="s">
        <v>69</v>
      </c>
      <c r="B72" s="2" t="s">
        <v>344</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81"/>
      <c r="CW72" s="81"/>
      <c r="CX72" s="9"/>
      <c r="CY72" s="9"/>
      <c r="CZ72" s="66"/>
      <c r="DA72" s="20"/>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2"/>
      <c r="II72" s="92"/>
      <c r="IJ72" s="92"/>
      <c r="IK72" s="92"/>
      <c r="IL72" s="92"/>
      <c r="IM72" s="92"/>
      <c r="IN72" s="92"/>
      <c r="IO72" s="92"/>
      <c r="IP72" s="92"/>
      <c r="IQ72" s="92"/>
      <c r="IR72" s="92"/>
      <c r="IS72" s="92"/>
      <c r="IT72" s="92"/>
      <c r="IU72" s="92"/>
      <c r="IV72" s="92"/>
      <c r="IW72" s="92"/>
      <c r="IX72" s="92"/>
      <c r="IY72" s="92"/>
      <c r="IZ72" s="92"/>
      <c r="JA72" s="92"/>
      <c r="JB72" s="92"/>
      <c r="JC72" s="92"/>
      <c r="JD72" s="92"/>
      <c r="JE72" s="92"/>
      <c r="JF72" s="92"/>
      <c r="JG72" s="92"/>
      <c r="JH72" s="92"/>
      <c r="JI72" s="92"/>
      <c r="JJ72" s="92"/>
      <c r="JK72" s="92"/>
      <c r="JL72" s="92"/>
      <c r="JM72" s="92"/>
      <c r="JN72" s="92"/>
      <c r="JO72" s="92"/>
      <c r="JP72" s="92"/>
      <c r="JQ72" s="92"/>
      <c r="JR72" s="92"/>
      <c r="JS72" s="92"/>
      <c r="JT72" s="92"/>
      <c r="JU72" s="92"/>
      <c r="JV72" s="92"/>
      <c r="JW72" s="92"/>
      <c r="JX72" s="92"/>
      <c r="JY72" s="92"/>
      <c r="JZ72" s="92"/>
      <c r="KA72" s="92"/>
      <c r="KB72" s="92"/>
      <c r="KC72" s="92"/>
      <c r="KD72" s="92"/>
      <c r="KE72" s="92"/>
      <c r="KF72" s="92"/>
      <c r="KG72" s="92"/>
      <c r="KH72" s="92"/>
      <c r="KI72" s="92"/>
      <c r="KJ72" s="92"/>
      <c r="KK72" s="92"/>
      <c r="KL72" s="92"/>
      <c r="KM72" s="92"/>
      <c r="KN72" s="92"/>
      <c r="KO72" s="92"/>
      <c r="KP72" s="92"/>
      <c r="KQ72" s="92"/>
      <c r="KR72" s="92"/>
      <c r="KS72" s="92"/>
      <c r="KT72" s="92"/>
      <c r="KU72" s="92"/>
      <c r="KV72" s="92"/>
      <c r="KW72" s="92"/>
      <c r="KX72" s="92"/>
      <c r="KY72" s="92"/>
      <c r="KZ72" s="92"/>
      <c r="LA72" s="92"/>
      <c r="LB72" s="92"/>
      <c r="LC72" s="92"/>
      <c r="LD72" s="92"/>
      <c r="LE72" s="92"/>
      <c r="LF72" s="92"/>
      <c r="LG72" s="92"/>
      <c r="LH72" s="92"/>
      <c r="LI72" s="92"/>
      <c r="LJ72" s="92"/>
      <c r="LK72" s="92"/>
      <c r="LL72" s="92"/>
      <c r="LM72" s="92"/>
      <c r="LN72" s="92"/>
      <c r="LO72" s="92"/>
      <c r="LP72" s="92"/>
      <c r="LQ72" s="92"/>
      <c r="LR72" s="92"/>
      <c r="LS72" s="92"/>
      <c r="LT72" s="92"/>
      <c r="LU72" s="92"/>
      <c r="LV72" s="92"/>
      <c r="LW72" s="92"/>
      <c r="LX72" s="92"/>
      <c r="LY72" s="92"/>
      <c r="LZ72" s="92"/>
      <c r="MA72" s="92"/>
      <c r="MB72" s="92"/>
      <c r="MC72" s="92"/>
      <c r="MD72" s="92"/>
      <c r="ME72" s="92"/>
      <c r="MF72" s="92"/>
      <c r="MG72" s="92"/>
      <c r="MH72" s="93"/>
      <c r="MI72" s="93"/>
      <c r="MJ72" s="93"/>
      <c r="MK72" s="93"/>
      <c r="ML72" s="93"/>
      <c r="MM72" s="93"/>
      <c r="MN72" s="93"/>
      <c r="MO72" s="93"/>
      <c r="MP72" s="93"/>
      <c r="MQ72" s="93"/>
      <c r="MR72" s="93"/>
      <c r="MS72" s="93"/>
      <c r="MT72" s="93"/>
      <c r="MU72" s="93"/>
      <c r="MV72" s="93"/>
      <c r="MW72" s="93"/>
      <c r="MX72" s="93"/>
      <c r="MY72" s="93"/>
      <c r="MZ72" s="93"/>
      <c r="NA72" s="93"/>
      <c r="NB72" s="93"/>
      <c r="NC72" s="92"/>
      <c r="ND72" s="92"/>
      <c r="NE72" s="92"/>
      <c r="NF72" s="92"/>
      <c r="NG72" s="92"/>
      <c r="NH72" s="92"/>
      <c r="NI72" s="92"/>
      <c r="NJ72" s="92"/>
      <c r="NK72" s="92"/>
      <c r="NL72" s="94"/>
      <c r="NM72" s="94"/>
      <c r="NN72" s="94"/>
      <c r="NO72" s="94"/>
      <c r="NP72" s="94"/>
      <c r="NQ72" s="94"/>
      <c r="NR72" s="94"/>
      <c r="NS72" s="94"/>
      <c r="NT72" s="94"/>
      <c r="NU72" s="94"/>
      <c r="NV72" s="94"/>
      <c r="NW72" s="94"/>
      <c r="NX72" s="94"/>
      <c r="NY72" s="94"/>
      <c r="NZ72" s="94"/>
      <c r="OA72" s="94"/>
      <c r="OB72" s="94"/>
      <c r="OC72" s="94"/>
      <c r="OD72" s="94"/>
      <c r="OE72" s="94"/>
      <c r="OF72" s="94"/>
      <c r="OG72" s="94"/>
      <c r="OH72" s="94"/>
      <c r="OI72" s="94"/>
      <c r="OJ72" s="94"/>
      <c r="OK72" s="94"/>
      <c r="OL72" s="92"/>
      <c r="OM72" s="92"/>
      <c r="ON72" s="92"/>
      <c r="OO72" s="92"/>
      <c r="OP72" s="94"/>
      <c r="OQ72" s="94"/>
      <c r="OR72" s="94"/>
      <c r="OS72" s="94"/>
      <c r="OT72" s="94"/>
      <c r="OU72" s="94"/>
      <c r="OV72" s="94"/>
      <c r="OW72" s="94"/>
      <c r="OX72" s="94"/>
      <c r="OY72" s="94"/>
      <c r="OZ72" s="94"/>
      <c r="PA72" s="94"/>
      <c r="PB72" s="94"/>
      <c r="PC72" s="94"/>
      <c r="PD72" s="94"/>
      <c r="PE72" s="94"/>
      <c r="PF72" s="94"/>
      <c r="PG72" s="94"/>
      <c r="PH72" s="94"/>
      <c r="PI72" s="94"/>
      <c r="PJ72" s="94"/>
      <c r="PK72" s="94"/>
      <c r="PL72" s="94"/>
      <c r="PM72" s="94"/>
      <c r="PN72" s="94"/>
      <c r="PO72" s="94"/>
      <c r="PP72" s="94"/>
      <c r="PQ72" s="94"/>
      <c r="PR72" s="94"/>
      <c r="PS72" s="94"/>
      <c r="PT72" s="94"/>
      <c r="PU72" s="94"/>
      <c r="PV72" s="94"/>
      <c r="PW72" s="94"/>
      <c r="PX72" s="94"/>
      <c r="PY72" s="94"/>
      <c r="PZ72" s="94"/>
      <c r="QA72" s="94"/>
      <c r="QB72" s="94"/>
      <c r="QC72" s="94"/>
      <c r="QD72" s="94"/>
    </row>
    <row r="73" spans="1:446" ht="13.5" customHeight="1">
      <c r="A73" s="12" t="s">
        <v>70</v>
      </c>
      <c r="B73" s="12" t="s">
        <v>344</v>
      </c>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69"/>
      <c r="DA73" s="23"/>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52"/>
      <c r="II73" s="52"/>
      <c r="IJ73" s="92"/>
      <c r="IK73" s="92"/>
      <c r="IL73" s="92"/>
      <c r="IM73" s="92"/>
      <c r="IN73" s="92"/>
      <c r="IO73" s="92"/>
      <c r="IP73" s="92"/>
      <c r="IQ73" s="92"/>
      <c r="IR73" s="92"/>
      <c r="IS73" s="92"/>
      <c r="IT73" s="92"/>
      <c r="IU73" s="92"/>
      <c r="IV73" s="52"/>
      <c r="IW73" s="52"/>
      <c r="IX73" s="52"/>
      <c r="IY73" s="52"/>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2"/>
      <c r="JX73" s="52"/>
      <c r="JY73" s="52"/>
      <c r="JZ73" s="52"/>
      <c r="KA73" s="52"/>
      <c r="KB73" s="52"/>
      <c r="KC73" s="52"/>
      <c r="KD73" s="52"/>
      <c r="KE73" s="52"/>
      <c r="KF73" s="52"/>
      <c r="KG73" s="52"/>
      <c r="KH73" s="52"/>
      <c r="KI73" s="52"/>
      <c r="KJ73" s="52"/>
      <c r="KK73" s="52"/>
      <c r="KL73" s="52"/>
      <c r="KM73" s="52"/>
      <c r="KN73" s="52"/>
      <c r="KO73" s="52"/>
      <c r="KP73" s="52"/>
      <c r="KQ73" s="52"/>
      <c r="KR73" s="52"/>
      <c r="KS73" s="52"/>
      <c r="KT73" s="52"/>
      <c r="KU73" s="52"/>
      <c r="KV73" s="52"/>
      <c r="KW73" s="52"/>
      <c r="KX73" s="52"/>
      <c r="KY73" s="52"/>
      <c r="KZ73" s="52"/>
      <c r="LA73" s="52"/>
      <c r="LB73" s="52"/>
      <c r="LC73" s="52"/>
      <c r="LD73" s="52"/>
      <c r="LE73" s="52"/>
      <c r="LF73" s="52"/>
      <c r="LG73" s="52"/>
      <c r="LH73" s="52"/>
      <c r="LI73" s="52"/>
      <c r="LJ73" s="52"/>
      <c r="LK73" s="52"/>
      <c r="LL73" s="52"/>
      <c r="LM73" s="52"/>
      <c r="LN73" s="52"/>
      <c r="LO73" s="52"/>
      <c r="LP73" s="52"/>
      <c r="LQ73" s="52"/>
      <c r="LR73" s="52"/>
      <c r="LS73" s="52"/>
      <c r="LT73" s="52"/>
      <c r="LU73" s="52"/>
      <c r="LV73" s="52"/>
      <c r="LW73" s="52"/>
      <c r="LX73" s="52"/>
      <c r="LY73" s="52"/>
      <c r="LZ73" s="52"/>
      <c r="MA73" s="52"/>
      <c r="MB73" s="52"/>
      <c r="MC73" s="52"/>
      <c r="MD73" s="52"/>
      <c r="ME73" s="52"/>
      <c r="MF73" s="52"/>
      <c r="MG73" s="52"/>
      <c r="MH73" s="100"/>
      <c r="MI73" s="100"/>
      <c r="MJ73" s="100"/>
      <c r="MK73" s="100"/>
      <c r="ML73" s="100"/>
      <c r="MM73" s="100"/>
      <c r="MN73" s="100"/>
      <c r="MO73" s="100"/>
      <c r="MP73" s="100"/>
      <c r="MQ73" s="100"/>
      <c r="MR73" s="100"/>
      <c r="MS73" s="100"/>
      <c r="MT73" s="100"/>
      <c r="MU73" s="100"/>
      <c r="MV73" s="100"/>
      <c r="MW73" s="100"/>
      <c r="MX73" s="100"/>
      <c r="MY73" s="100"/>
      <c r="MZ73" s="100"/>
      <c r="NA73" s="100"/>
      <c r="NB73" s="100"/>
      <c r="NC73" s="52"/>
      <c r="ND73" s="52"/>
      <c r="NE73" s="52"/>
      <c r="NF73" s="52"/>
      <c r="NG73" s="52"/>
      <c r="NH73" s="52"/>
      <c r="NI73" s="52"/>
      <c r="NJ73" s="52"/>
      <c r="NK73" s="52"/>
      <c r="NL73" s="52"/>
      <c r="NM73" s="52"/>
      <c r="NN73" s="52"/>
      <c r="NO73" s="52"/>
      <c r="NP73" s="52"/>
      <c r="NQ73" s="52"/>
      <c r="NR73" s="52"/>
      <c r="NS73" s="52"/>
      <c r="NT73" s="52"/>
      <c r="NU73" s="52"/>
      <c r="NV73" s="52"/>
      <c r="NW73" s="52"/>
      <c r="NX73" s="52"/>
      <c r="NY73" s="52"/>
      <c r="NZ73" s="52"/>
      <c r="OA73" s="52"/>
      <c r="OB73" s="52"/>
      <c r="OC73" s="52"/>
      <c r="OD73" s="52"/>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c r="PC73" s="52"/>
      <c r="PD73" s="52"/>
      <c r="PE73" s="52"/>
      <c r="PF73" s="52"/>
      <c r="PG73" s="52"/>
      <c r="PH73" s="52"/>
      <c r="PI73" s="52"/>
      <c r="PJ73" s="52"/>
      <c r="PK73" s="52"/>
      <c r="PL73" s="52"/>
      <c r="PM73" s="52"/>
      <c r="PN73" s="52"/>
      <c r="PO73" s="52"/>
      <c r="PP73" s="52"/>
      <c r="PQ73" s="52"/>
      <c r="PR73" s="52"/>
      <c r="PS73" s="52"/>
      <c r="PT73" s="52"/>
      <c r="PU73" s="52"/>
      <c r="PV73" s="52"/>
      <c r="PW73" s="52"/>
      <c r="PX73" s="52"/>
      <c r="PY73" s="52"/>
      <c r="PZ73" s="52"/>
      <c r="QA73" s="52"/>
      <c r="QB73" s="52"/>
      <c r="QC73" s="52"/>
      <c r="QD73" s="52"/>
    </row>
    <row r="74" spans="1:446" ht="13.5" customHeight="1">
      <c r="A74" s="12" t="s">
        <v>71</v>
      </c>
      <c r="B74" s="12" t="s">
        <v>344</v>
      </c>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69"/>
      <c r="DA74" s="23"/>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52"/>
      <c r="II74" s="52"/>
      <c r="IJ74" s="92"/>
      <c r="IK74" s="92"/>
      <c r="IL74" s="92"/>
      <c r="IM74" s="92"/>
      <c r="IN74" s="92"/>
      <c r="IO74" s="92"/>
      <c r="IP74" s="92"/>
      <c r="IQ74" s="92"/>
      <c r="IR74" s="92"/>
      <c r="IS74" s="92"/>
      <c r="IT74" s="92"/>
      <c r="IU74" s="92"/>
      <c r="IV74" s="52"/>
      <c r="IW74" s="52"/>
      <c r="IX74" s="52"/>
      <c r="IY74" s="52"/>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2"/>
      <c r="JX74" s="52"/>
      <c r="JY74" s="52"/>
      <c r="JZ74" s="52"/>
      <c r="KA74" s="52"/>
      <c r="KB74" s="52"/>
      <c r="KC74" s="52"/>
      <c r="KD74" s="52"/>
      <c r="KE74" s="52"/>
      <c r="KF74" s="52"/>
      <c r="KG74" s="52"/>
      <c r="KH74" s="52"/>
      <c r="KI74" s="52"/>
      <c r="KJ74" s="52"/>
      <c r="KK74" s="52"/>
      <c r="KL74" s="52"/>
      <c r="KM74" s="52"/>
      <c r="KN74" s="52"/>
      <c r="KO74" s="52"/>
      <c r="KP74" s="52"/>
      <c r="KQ74" s="52"/>
      <c r="KR74" s="52"/>
      <c r="KS74" s="52"/>
      <c r="KT74" s="52"/>
      <c r="KU74" s="52"/>
      <c r="KV74" s="52"/>
      <c r="KW74" s="52"/>
      <c r="KX74" s="52"/>
      <c r="KY74" s="52"/>
      <c r="KZ74" s="52"/>
      <c r="LA74" s="52"/>
      <c r="LB74" s="52"/>
      <c r="LC74" s="52"/>
      <c r="LD74" s="52"/>
      <c r="LE74" s="52"/>
      <c r="LF74" s="52"/>
      <c r="LG74" s="52"/>
      <c r="LH74" s="52"/>
      <c r="LI74" s="52"/>
      <c r="LJ74" s="52"/>
      <c r="LK74" s="52"/>
      <c r="LL74" s="52"/>
      <c r="LM74" s="52"/>
      <c r="LN74" s="52"/>
      <c r="LO74" s="52"/>
      <c r="LP74" s="52"/>
      <c r="LQ74" s="52"/>
      <c r="LR74" s="52"/>
      <c r="LS74" s="52"/>
      <c r="LT74" s="52"/>
      <c r="LU74" s="52"/>
      <c r="LV74" s="52"/>
      <c r="LW74" s="52"/>
      <c r="LX74" s="52"/>
      <c r="LY74" s="52"/>
      <c r="LZ74" s="52"/>
      <c r="MA74" s="52"/>
      <c r="MB74" s="52"/>
      <c r="MC74" s="52"/>
      <c r="MD74" s="52"/>
      <c r="ME74" s="52"/>
      <c r="MF74" s="52"/>
      <c r="MG74" s="52"/>
      <c r="MH74" s="100"/>
      <c r="MI74" s="100"/>
      <c r="MJ74" s="100"/>
      <c r="MK74" s="100"/>
      <c r="ML74" s="100"/>
      <c r="MM74" s="100"/>
      <c r="MN74" s="100"/>
      <c r="MO74" s="100"/>
      <c r="MP74" s="100"/>
      <c r="MQ74" s="100"/>
      <c r="MR74" s="100"/>
      <c r="MS74" s="100"/>
      <c r="MT74" s="100"/>
      <c r="MU74" s="100"/>
      <c r="MV74" s="100"/>
      <c r="MW74" s="100"/>
      <c r="MX74" s="100"/>
      <c r="MY74" s="100"/>
      <c r="MZ74" s="100"/>
      <c r="NA74" s="100"/>
      <c r="NB74" s="100"/>
      <c r="NC74" s="52"/>
      <c r="ND74" s="52"/>
      <c r="NE74" s="52"/>
      <c r="NF74" s="52"/>
      <c r="NG74" s="52"/>
      <c r="NH74" s="52"/>
      <c r="NI74" s="52"/>
      <c r="NJ74" s="52"/>
      <c r="NK74" s="52"/>
      <c r="NL74" s="52"/>
      <c r="NM74" s="52"/>
      <c r="NN74" s="52"/>
      <c r="NO74" s="52"/>
      <c r="NP74" s="52"/>
      <c r="NQ74" s="52"/>
      <c r="NR74" s="52"/>
      <c r="NS74" s="52"/>
      <c r="NT74" s="52"/>
      <c r="NU74" s="52"/>
      <c r="NV74" s="52"/>
      <c r="NW74" s="52"/>
      <c r="NX74" s="52"/>
      <c r="NY74" s="52"/>
      <c r="NZ74" s="52"/>
      <c r="OA74" s="52"/>
      <c r="OB74" s="52"/>
      <c r="OC74" s="52"/>
      <c r="OD74" s="52"/>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c r="PC74" s="52"/>
      <c r="PD74" s="52"/>
      <c r="PE74" s="52"/>
      <c r="PF74" s="52"/>
      <c r="PG74" s="52"/>
      <c r="PH74" s="52"/>
      <c r="PI74" s="52"/>
      <c r="PJ74" s="52"/>
      <c r="PK74" s="52"/>
      <c r="PL74" s="52"/>
      <c r="PM74" s="52"/>
      <c r="PN74" s="52"/>
      <c r="PO74" s="52"/>
      <c r="PP74" s="52"/>
      <c r="PQ74" s="52"/>
      <c r="PR74" s="52"/>
      <c r="PS74" s="52"/>
      <c r="PT74" s="52"/>
      <c r="PU74" s="52"/>
      <c r="PV74" s="52"/>
      <c r="PW74" s="52"/>
      <c r="PX74" s="52"/>
      <c r="PY74" s="52"/>
      <c r="PZ74" s="52"/>
      <c r="QA74" s="52"/>
      <c r="QB74" s="52"/>
      <c r="QC74" s="52"/>
      <c r="QD74" s="52"/>
    </row>
    <row r="75" spans="1:446" ht="13.5" customHeight="1">
      <c r="A75" s="12" t="s">
        <v>72</v>
      </c>
      <c r="B75" s="12" t="s">
        <v>344</v>
      </c>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69"/>
      <c r="DA75" s="23"/>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52"/>
      <c r="II75" s="52"/>
      <c r="IJ75" s="92"/>
      <c r="IK75" s="92"/>
      <c r="IL75" s="92"/>
      <c r="IM75" s="92"/>
      <c r="IN75" s="92"/>
      <c r="IO75" s="92"/>
      <c r="IP75" s="92"/>
      <c r="IQ75" s="92"/>
      <c r="IR75" s="92"/>
      <c r="IS75" s="92"/>
      <c r="IT75" s="92"/>
      <c r="IU75" s="92"/>
      <c r="IV75" s="52"/>
      <c r="IW75" s="52"/>
      <c r="IX75" s="52"/>
      <c r="IY75" s="52"/>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2"/>
      <c r="JX75" s="52"/>
      <c r="JY75" s="52"/>
      <c r="JZ75" s="52"/>
      <c r="KA75" s="52"/>
      <c r="KB75" s="52"/>
      <c r="KC75" s="52"/>
      <c r="KD75" s="52"/>
      <c r="KE75" s="52"/>
      <c r="KF75" s="52"/>
      <c r="KG75" s="52"/>
      <c r="KH75" s="52"/>
      <c r="KI75" s="52"/>
      <c r="KJ75" s="52"/>
      <c r="KK75" s="52"/>
      <c r="KL75" s="52"/>
      <c r="KM75" s="52"/>
      <c r="KN75" s="52"/>
      <c r="KO75" s="52"/>
      <c r="KP75" s="52"/>
      <c r="KQ75" s="52"/>
      <c r="KR75" s="52"/>
      <c r="KS75" s="52"/>
      <c r="KT75" s="52"/>
      <c r="KU75" s="52"/>
      <c r="KV75" s="52"/>
      <c r="KW75" s="52"/>
      <c r="KX75" s="52"/>
      <c r="KY75" s="52"/>
      <c r="KZ75" s="52"/>
      <c r="LA75" s="52"/>
      <c r="LB75" s="52"/>
      <c r="LC75" s="52"/>
      <c r="LD75" s="52"/>
      <c r="LE75" s="52"/>
      <c r="LF75" s="52"/>
      <c r="LG75" s="52"/>
      <c r="LH75" s="52"/>
      <c r="LI75" s="52"/>
      <c r="LJ75" s="52"/>
      <c r="LK75" s="52"/>
      <c r="LL75" s="52"/>
      <c r="LM75" s="52"/>
      <c r="LN75" s="52"/>
      <c r="LO75" s="52"/>
      <c r="LP75" s="52"/>
      <c r="LQ75" s="52"/>
      <c r="LR75" s="52"/>
      <c r="LS75" s="52"/>
      <c r="LT75" s="52"/>
      <c r="LU75" s="52"/>
      <c r="LV75" s="52"/>
      <c r="LW75" s="52"/>
      <c r="LX75" s="52"/>
      <c r="LY75" s="52"/>
      <c r="LZ75" s="52"/>
      <c r="MA75" s="52"/>
      <c r="MB75" s="52"/>
      <c r="MC75" s="52"/>
      <c r="MD75" s="52"/>
      <c r="ME75" s="52"/>
      <c r="MF75" s="52"/>
      <c r="MG75" s="52"/>
      <c r="MH75" s="100"/>
      <c r="MI75" s="100"/>
      <c r="MJ75" s="100"/>
      <c r="MK75" s="100"/>
      <c r="ML75" s="100"/>
      <c r="MM75" s="100"/>
      <c r="MN75" s="100"/>
      <c r="MO75" s="100"/>
      <c r="MP75" s="100"/>
      <c r="MQ75" s="100"/>
      <c r="MR75" s="100"/>
      <c r="MS75" s="100"/>
      <c r="MT75" s="100"/>
      <c r="MU75" s="100"/>
      <c r="MV75" s="100"/>
      <c r="MW75" s="100"/>
      <c r="MX75" s="100"/>
      <c r="MY75" s="100"/>
      <c r="MZ75" s="100"/>
      <c r="NA75" s="100"/>
      <c r="NB75" s="100"/>
      <c r="NC75" s="52"/>
      <c r="ND75" s="52"/>
      <c r="NE75" s="52"/>
      <c r="NF75" s="52"/>
      <c r="NG75" s="52"/>
      <c r="NH75" s="52"/>
      <c r="NI75" s="52"/>
      <c r="NJ75" s="52"/>
      <c r="NK75" s="52"/>
      <c r="NL75" s="52"/>
      <c r="NM75" s="52"/>
      <c r="NN75" s="52"/>
      <c r="NO75" s="52"/>
      <c r="NP75" s="52"/>
      <c r="NQ75" s="52"/>
      <c r="NR75" s="52"/>
      <c r="NS75" s="52"/>
      <c r="NT75" s="52"/>
      <c r="NU75" s="52"/>
      <c r="NV75" s="52"/>
      <c r="NW75" s="52"/>
      <c r="NX75" s="52"/>
      <c r="NY75" s="52"/>
      <c r="NZ75" s="52"/>
      <c r="OA75" s="52"/>
      <c r="OB75" s="52"/>
      <c r="OC75" s="52"/>
      <c r="OD75" s="52"/>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c r="PC75" s="52"/>
      <c r="PD75" s="52"/>
      <c r="PE75" s="52"/>
      <c r="PF75" s="52"/>
      <c r="PG75" s="52"/>
      <c r="PH75" s="52"/>
      <c r="PI75" s="52"/>
      <c r="PJ75" s="52"/>
      <c r="PK75" s="52"/>
      <c r="PL75" s="52"/>
      <c r="PM75" s="52"/>
      <c r="PN75" s="52"/>
      <c r="PO75" s="52"/>
      <c r="PP75" s="52"/>
      <c r="PQ75" s="52"/>
      <c r="PR75" s="52"/>
      <c r="PS75" s="52"/>
      <c r="PT75" s="52"/>
      <c r="PU75" s="52"/>
      <c r="PV75" s="52"/>
      <c r="PW75" s="52"/>
      <c r="PX75" s="52"/>
      <c r="PY75" s="52"/>
      <c r="PZ75" s="52"/>
      <c r="QA75" s="52"/>
      <c r="QB75" s="52"/>
      <c r="QC75" s="52"/>
      <c r="QD75" s="52"/>
    </row>
    <row r="76" spans="1:446" ht="13.5" customHeight="1">
      <c r="A76" s="2" t="s">
        <v>73</v>
      </c>
      <c r="B76" s="2" t="s">
        <v>345</v>
      </c>
      <c r="C76" s="2">
        <v>63.7</v>
      </c>
      <c r="D76" s="2">
        <v>63.7</v>
      </c>
      <c r="E76" s="2">
        <v>63.7</v>
      </c>
      <c r="F76" s="2">
        <v>63.7</v>
      </c>
      <c r="G76" s="2">
        <v>63.7</v>
      </c>
      <c r="H76" s="2">
        <v>63.7</v>
      </c>
      <c r="I76" s="2">
        <v>63.7</v>
      </c>
      <c r="J76" s="2">
        <v>63.7</v>
      </c>
      <c r="K76" s="2">
        <v>63.7</v>
      </c>
      <c r="L76" s="2">
        <v>63.7</v>
      </c>
      <c r="M76" s="2">
        <v>63.7</v>
      </c>
      <c r="N76" s="2">
        <v>63.7</v>
      </c>
      <c r="O76" s="2">
        <v>63.7</v>
      </c>
      <c r="P76" s="2">
        <v>63.7</v>
      </c>
      <c r="Q76" s="2">
        <v>63.7</v>
      </c>
      <c r="R76" s="2">
        <v>63.7</v>
      </c>
      <c r="S76" s="2">
        <v>63.7</v>
      </c>
      <c r="T76" s="2">
        <v>63.7</v>
      </c>
      <c r="U76" s="2">
        <v>63.7</v>
      </c>
      <c r="V76" s="2">
        <v>63.7</v>
      </c>
      <c r="W76" s="2">
        <v>63.7</v>
      </c>
      <c r="X76" s="2">
        <v>63.7</v>
      </c>
      <c r="Y76" s="2">
        <v>63.7</v>
      </c>
      <c r="Z76" s="2">
        <v>63.7</v>
      </c>
      <c r="AA76" s="2">
        <v>63.7</v>
      </c>
      <c r="AB76" s="2">
        <v>63.7</v>
      </c>
      <c r="AC76" s="2">
        <v>63.7</v>
      </c>
      <c r="AD76" s="2">
        <v>63.7</v>
      </c>
      <c r="AE76" s="2">
        <v>63.7</v>
      </c>
      <c r="AF76" s="2">
        <v>63.7</v>
      </c>
      <c r="AG76" s="2">
        <v>63.7</v>
      </c>
      <c r="AH76" s="2">
        <v>63.7</v>
      </c>
      <c r="AI76" s="2">
        <v>63.7</v>
      </c>
      <c r="AJ76" s="2">
        <v>63.7</v>
      </c>
      <c r="AK76" s="2">
        <v>63.7</v>
      </c>
      <c r="AL76" s="2">
        <v>63.7</v>
      </c>
      <c r="AM76" s="2">
        <v>63.7</v>
      </c>
      <c r="AN76" s="2">
        <v>63.7</v>
      </c>
      <c r="AO76" s="2">
        <v>63.7</v>
      </c>
      <c r="AP76" s="2">
        <v>63.7</v>
      </c>
      <c r="AQ76" s="2">
        <v>63.7</v>
      </c>
      <c r="AR76" s="2">
        <v>63.7</v>
      </c>
      <c r="AS76" s="2">
        <v>63.7</v>
      </c>
      <c r="AT76" s="2">
        <v>63.7</v>
      </c>
      <c r="AU76" s="2">
        <v>63.7</v>
      </c>
      <c r="AV76" s="2">
        <v>63.7</v>
      </c>
      <c r="AW76" s="2">
        <v>63.7</v>
      </c>
      <c r="AX76" s="2">
        <v>63.7</v>
      </c>
      <c r="AY76" s="2">
        <v>63.7</v>
      </c>
      <c r="AZ76" s="2">
        <v>63.7</v>
      </c>
      <c r="BA76" s="2">
        <v>63.7</v>
      </c>
      <c r="BB76" s="2">
        <v>63.7</v>
      </c>
      <c r="BC76" s="2">
        <v>63.7</v>
      </c>
      <c r="BD76" s="2">
        <v>63.7</v>
      </c>
      <c r="BE76" s="9">
        <v>81.599999999999994</v>
      </c>
      <c r="BF76" s="9">
        <v>81.599999999999994</v>
      </c>
      <c r="BG76" s="9">
        <v>81.599999999999994</v>
      </c>
      <c r="BH76" s="9">
        <v>81.599999999999994</v>
      </c>
      <c r="BI76" s="9">
        <v>81.599999999999994</v>
      </c>
      <c r="BJ76" s="9"/>
      <c r="BK76" s="9">
        <v>81.599999999999994</v>
      </c>
      <c r="BL76" s="9"/>
      <c r="BM76" s="9">
        <v>81.599999999999994</v>
      </c>
      <c r="BN76" s="9"/>
      <c r="BO76" s="9">
        <v>81.599999999999994</v>
      </c>
      <c r="BP76" s="9"/>
      <c r="BQ76" s="9">
        <v>81.599999999999994</v>
      </c>
      <c r="BR76" s="9"/>
      <c r="BS76" s="9">
        <v>81.599999999999994</v>
      </c>
      <c r="BT76" s="9"/>
      <c r="BU76" s="9">
        <v>81.599999999999994</v>
      </c>
      <c r="BV76" s="9"/>
      <c r="BW76" s="9">
        <v>81.599999999999994</v>
      </c>
      <c r="BX76" s="9"/>
      <c r="BY76" s="9">
        <v>81.599999999999994</v>
      </c>
      <c r="BZ76" s="9"/>
      <c r="CA76" s="9">
        <v>81.599999999999994</v>
      </c>
      <c r="CB76" s="9"/>
      <c r="CC76" s="9">
        <v>81.599999999999994</v>
      </c>
      <c r="CD76" s="9"/>
      <c r="CE76" s="9">
        <v>81.599999999999994</v>
      </c>
      <c r="CF76" s="9"/>
      <c r="CG76" s="9">
        <v>81.599999999999994</v>
      </c>
      <c r="CH76" s="9"/>
      <c r="CI76" s="9">
        <v>81.599999999999994</v>
      </c>
      <c r="CJ76" s="9"/>
      <c r="CK76" s="9">
        <v>81.599999999999994</v>
      </c>
      <c r="CL76" s="9"/>
      <c r="CM76" s="9">
        <v>81.599999999999994</v>
      </c>
      <c r="CN76" s="9"/>
      <c r="CO76" s="9">
        <v>81.599999999999994</v>
      </c>
      <c r="CP76" s="9"/>
      <c r="CQ76" s="9">
        <v>81.599999999999994</v>
      </c>
      <c r="CR76" s="9"/>
      <c r="CS76" s="9">
        <v>63.7</v>
      </c>
      <c r="CT76" s="9">
        <v>63.7</v>
      </c>
      <c r="CU76" s="9">
        <v>63.7</v>
      </c>
      <c r="CV76" s="85">
        <v>63.7</v>
      </c>
      <c r="CW76" s="85"/>
      <c r="CX76" s="61">
        <v>63.7</v>
      </c>
      <c r="CY76" s="61">
        <v>63.7</v>
      </c>
      <c r="CZ76" s="66">
        <v>63.7</v>
      </c>
      <c r="DA76" s="9">
        <v>81.599999999999994</v>
      </c>
      <c r="DB76" s="9">
        <v>81.599999999999994</v>
      </c>
      <c r="DC76" s="9">
        <v>81.599999999999994</v>
      </c>
      <c r="DD76" s="9">
        <v>81.599999999999994</v>
      </c>
      <c r="DE76" s="9">
        <v>81.599999999999994</v>
      </c>
      <c r="DF76" s="9">
        <v>81.599999999999994</v>
      </c>
      <c r="DG76" s="9">
        <v>81.599999999999994</v>
      </c>
      <c r="DH76" s="9">
        <v>81.599999999999994</v>
      </c>
      <c r="DI76" s="9">
        <v>81.599999999999994</v>
      </c>
      <c r="DJ76" s="9">
        <v>81.599999999999994</v>
      </c>
      <c r="DK76" s="9">
        <v>81.599999999999994</v>
      </c>
      <c r="DL76" s="9">
        <v>81.599999999999994</v>
      </c>
      <c r="DM76" s="9">
        <v>81.599999999999994</v>
      </c>
      <c r="DN76" s="9">
        <v>81.599999999999994</v>
      </c>
      <c r="DO76" s="9">
        <v>81.599999999999994</v>
      </c>
      <c r="DP76" s="9">
        <v>81.599999999999994</v>
      </c>
      <c r="DQ76" s="9">
        <v>81.599999999999994</v>
      </c>
      <c r="DR76" s="9">
        <v>81.599999999999994</v>
      </c>
      <c r="DS76" s="9">
        <v>81.599999999999994</v>
      </c>
      <c r="DT76" s="9">
        <v>81.599999999999994</v>
      </c>
      <c r="DU76" s="9">
        <v>81.599999999999994</v>
      </c>
      <c r="DV76" s="9">
        <v>81.599999999999994</v>
      </c>
      <c r="DW76" s="9">
        <v>81.599999999999994</v>
      </c>
      <c r="DX76" s="9">
        <v>81.599999999999994</v>
      </c>
      <c r="DY76" s="9">
        <v>81.599999999999994</v>
      </c>
      <c r="DZ76" s="9">
        <v>81.599999999999994</v>
      </c>
      <c r="EA76" s="9">
        <v>81.599999999999994</v>
      </c>
      <c r="EB76" s="9">
        <v>81.599999999999994</v>
      </c>
      <c r="EC76" s="9">
        <v>81.599999999999994</v>
      </c>
      <c r="ED76" s="9">
        <v>81.599999999999994</v>
      </c>
      <c r="EE76" s="9">
        <v>81.599999999999994</v>
      </c>
      <c r="EF76" s="9">
        <v>81.599999999999994</v>
      </c>
      <c r="EG76" s="9">
        <v>81.599999999999994</v>
      </c>
      <c r="EH76" s="9">
        <v>81.599999999999994</v>
      </c>
      <c r="EI76" s="9">
        <v>81.599999999999994</v>
      </c>
      <c r="EJ76" s="9">
        <v>81.599999999999994</v>
      </c>
      <c r="EK76" s="9">
        <v>81.599999999999994</v>
      </c>
      <c r="EL76" s="9">
        <v>81.599999999999994</v>
      </c>
      <c r="EM76" s="9">
        <v>81.599999999999994</v>
      </c>
      <c r="EN76" s="9">
        <v>81.599999999999994</v>
      </c>
      <c r="EO76" s="9">
        <v>81.599999999999994</v>
      </c>
      <c r="EP76" s="9">
        <v>81.599999999999994</v>
      </c>
      <c r="EQ76" s="9">
        <v>81.599999999999994</v>
      </c>
      <c r="ER76" s="9">
        <v>81.599999999999994</v>
      </c>
      <c r="ES76" s="9">
        <v>81.599999999999994</v>
      </c>
      <c r="ET76" s="9">
        <v>81.599999999999994</v>
      </c>
      <c r="EU76" s="9">
        <v>81.599999999999994</v>
      </c>
      <c r="EV76" s="9">
        <v>81.599999999999994</v>
      </c>
      <c r="EW76" s="9">
        <v>81.599999999999994</v>
      </c>
      <c r="EX76" s="9">
        <v>81.599999999999994</v>
      </c>
      <c r="EY76" s="9">
        <v>81.599999999999994</v>
      </c>
      <c r="EZ76" s="9">
        <v>81.599999999999994</v>
      </c>
      <c r="FA76" s="9">
        <v>81.599999999999994</v>
      </c>
      <c r="FB76" s="9">
        <v>81.599999999999994</v>
      </c>
      <c r="FC76" s="9">
        <v>81.599999999999994</v>
      </c>
      <c r="FD76" s="9">
        <v>81.599999999999994</v>
      </c>
      <c r="FE76" s="9">
        <v>81.599999999999994</v>
      </c>
      <c r="FF76" s="9">
        <v>81.599999999999994</v>
      </c>
      <c r="FG76" s="9">
        <v>81.599999999999994</v>
      </c>
      <c r="FH76" s="9">
        <v>81.599999999999994</v>
      </c>
      <c r="FI76" s="9">
        <v>81.599999999999994</v>
      </c>
      <c r="FJ76" s="9">
        <v>81.599999999999994</v>
      </c>
      <c r="FK76" s="9">
        <v>81.599999999999994</v>
      </c>
      <c r="FL76" s="9">
        <v>81.599999999999994</v>
      </c>
      <c r="FM76" s="9">
        <v>81.599999999999994</v>
      </c>
      <c r="FN76" s="9">
        <v>81.599999999999994</v>
      </c>
      <c r="FO76" s="9">
        <v>81.599999999999994</v>
      </c>
      <c r="FP76" s="9">
        <v>81.599999999999994</v>
      </c>
      <c r="FQ76" s="9">
        <v>81.599999999999994</v>
      </c>
      <c r="FR76" s="9">
        <v>81.599999999999994</v>
      </c>
      <c r="FS76" s="9">
        <v>81.599999999999994</v>
      </c>
      <c r="FT76" s="9">
        <v>81.599999999999994</v>
      </c>
      <c r="FU76" s="9">
        <v>81.599999999999994</v>
      </c>
      <c r="FV76" s="9">
        <v>81.599999999999994</v>
      </c>
      <c r="FW76" s="9">
        <v>81.599999999999994</v>
      </c>
      <c r="FX76" s="9">
        <v>81.599999999999994</v>
      </c>
      <c r="FY76" s="9">
        <v>81.599999999999994</v>
      </c>
      <c r="FZ76" s="9">
        <v>81.599999999999994</v>
      </c>
      <c r="GA76" s="9">
        <v>81.599999999999994</v>
      </c>
      <c r="GB76" s="9">
        <v>81.599999999999994</v>
      </c>
      <c r="GC76" s="9">
        <v>81.599999999999994</v>
      </c>
      <c r="GD76" s="9">
        <v>81.599999999999994</v>
      </c>
      <c r="GE76" s="9">
        <v>81.599999999999994</v>
      </c>
      <c r="GF76" s="9">
        <v>81.599999999999994</v>
      </c>
      <c r="GG76" s="9">
        <v>81.599999999999994</v>
      </c>
      <c r="GH76" s="9">
        <v>81.599999999999994</v>
      </c>
      <c r="GI76" s="9">
        <v>81.599999999999994</v>
      </c>
      <c r="GJ76" s="9">
        <v>81.599999999999994</v>
      </c>
      <c r="GK76" s="9">
        <v>81.599999999999994</v>
      </c>
      <c r="GL76" s="9">
        <v>81.599999999999994</v>
      </c>
      <c r="GM76" s="9">
        <v>81.599999999999994</v>
      </c>
      <c r="GN76" s="9">
        <v>81.599999999999994</v>
      </c>
      <c r="GO76" s="9">
        <v>81.599999999999994</v>
      </c>
      <c r="GP76" s="9">
        <v>81.599999999999994</v>
      </c>
      <c r="GQ76" s="9">
        <v>81.599999999999994</v>
      </c>
      <c r="GR76" s="9">
        <v>81.599999999999994</v>
      </c>
      <c r="GS76" s="9">
        <v>81.599999999999994</v>
      </c>
      <c r="GT76" s="9">
        <v>63.7</v>
      </c>
      <c r="GU76" s="9">
        <v>81.599999999999994</v>
      </c>
      <c r="GV76" s="9">
        <v>81.599999999999994</v>
      </c>
      <c r="GW76" s="9">
        <v>81.599999999999994</v>
      </c>
      <c r="GX76" s="9">
        <v>81.599999999999994</v>
      </c>
      <c r="GY76" s="9">
        <v>81.599999999999994</v>
      </c>
      <c r="GZ76" s="9">
        <v>81.599999999999994</v>
      </c>
      <c r="HA76" s="9">
        <v>81.599999999999994</v>
      </c>
      <c r="HB76" s="9">
        <v>81.599999999999994</v>
      </c>
      <c r="HC76" s="9">
        <v>81.599999999999994</v>
      </c>
      <c r="HD76" s="9">
        <v>81.599999999999994</v>
      </c>
      <c r="HE76" s="9">
        <v>81.599999999999994</v>
      </c>
      <c r="HF76" s="9">
        <v>81.599999999999994</v>
      </c>
      <c r="HG76" s="9">
        <v>81.599999999999994</v>
      </c>
      <c r="HH76" s="9">
        <v>81.599999999999994</v>
      </c>
      <c r="HI76" s="9">
        <v>81.599999999999994</v>
      </c>
      <c r="HJ76" s="9">
        <v>81.599999999999994</v>
      </c>
      <c r="HK76" s="9">
        <v>81.599999999999994</v>
      </c>
      <c r="HL76" s="9">
        <v>81.599999999999994</v>
      </c>
      <c r="HM76" s="9">
        <v>81.599999999999994</v>
      </c>
      <c r="HN76" s="9">
        <v>63.7</v>
      </c>
      <c r="HO76" s="9"/>
      <c r="HP76" s="9">
        <v>81.599999999999994</v>
      </c>
      <c r="HQ76" s="9"/>
      <c r="HR76" s="9">
        <v>81.599999999999994</v>
      </c>
      <c r="HS76" s="9"/>
      <c r="HT76" s="9">
        <v>81.599999999999994</v>
      </c>
      <c r="HU76" s="9"/>
      <c r="HV76" s="9">
        <v>81.599999999999994</v>
      </c>
      <c r="HW76" s="9"/>
      <c r="HX76" s="9">
        <v>81.599999999999994</v>
      </c>
      <c r="HY76" s="9"/>
      <c r="HZ76" s="9">
        <v>81.599999999999994</v>
      </c>
      <c r="IA76" s="9"/>
      <c r="IB76" s="9">
        <v>81.599999999999994</v>
      </c>
      <c r="IC76" s="9"/>
      <c r="ID76" s="9">
        <v>81.599999999999994</v>
      </c>
      <c r="IE76" s="9"/>
      <c r="IF76" s="9">
        <v>81.599999999999994</v>
      </c>
      <c r="IG76" s="9"/>
      <c r="IH76" s="92">
        <v>63.7</v>
      </c>
      <c r="II76" s="92">
        <v>63.7</v>
      </c>
      <c r="IJ76" s="92">
        <v>81.599999999999994</v>
      </c>
      <c r="IK76" s="92">
        <v>81.599999999999994</v>
      </c>
      <c r="IL76" s="92">
        <v>81.599999999999994</v>
      </c>
      <c r="IM76" s="92">
        <v>81.599999999999994</v>
      </c>
      <c r="IN76" s="92">
        <v>81.599999999999994</v>
      </c>
      <c r="IO76" s="92">
        <v>81.599999999999994</v>
      </c>
      <c r="IP76" s="92">
        <v>81.599999999999994</v>
      </c>
      <c r="IQ76" s="92">
        <v>81.599999999999994</v>
      </c>
      <c r="IR76" s="92">
        <v>81.599999999999994</v>
      </c>
      <c r="IS76" s="92">
        <v>81.599999999999994</v>
      </c>
      <c r="IT76" s="92">
        <v>81.599999999999994</v>
      </c>
      <c r="IU76" s="92">
        <v>81.599999999999994</v>
      </c>
      <c r="IV76" s="92">
        <v>81.599999999999994</v>
      </c>
      <c r="IW76" s="92">
        <v>81.599999999999994</v>
      </c>
      <c r="IX76" s="92">
        <v>81.599999999999994</v>
      </c>
      <c r="IY76" s="92">
        <v>81.599999999999994</v>
      </c>
      <c r="IZ76" s="92">
        <v>81.599999999999994</v>
      </c>
      <c r="JA76" s="92">
        <v>81.599999999999994</v>
      </c>
      <c r="JB76" s="92">
        <v>81.599999999999994</v>
      </c>
      <c r="JC76" s="92">
        <v>81.599999999999994</v>
      </c>
      <c r="JD76" s="92">
        <v>81.599999999999994</v>
      </c>
      <c r="JE76" s="92">
        <v>81.599999999999994</v>
      </c>
      <c r="JF76" s="92">
        <v>81.599999999999994</v>
      </c>
      <c r="JG76" s="92">
        <v>81.599999999999994</v>
      </c>
      <c r="JH76" s="92">
        <v>81.599999999999994</v>
      </c>
      <c r="JI76" s="92">
        <v>63.7</v>
      </c>
      <c r="JJ76" s="92">
        <v>63.7</v>
      </c>
      <c r="JK76" s="92">
        <v>63.7</v>
      </c>
      <c r="JL76" s="92">
        <v>63.7</v>
      </c>
      <c r="JM76" s="92">
        <v>63.7</v>
      </c>
      <c r="JN76" s="92">
        <v>63.7</v>
      </c>
      <c r="JO76" s="92">
        <v>63.7</v>
      </c>
      <c r="JP76" s="92">
        <v>63.7</v>
      </c>
      <c r="JQ76" s="92">
        <v>63.7</v>
      </c>
      <c r="JR76" s="92">
        <v>63.7</v>
      </c>
      <c r="JS76" s="92">
        <v>63.7</v>
      </c>
      <c r="JT76" s="92">
        <v>85.7</v>
      </c>
      <c r="JU76" s="92">
        <v>85.7</v>
      </c>
      <c r="JV76" s="92">
        <v>85.7</v>
      </c>
      <c r="JW76" s="92">
        <v>85.7</v>
      </c>
      <c r="JX76" s="92">
        <v>85.7</v>
      </c>
      <c r="JY76" s="92">
        <v>85.7</v>
      </c>
      <c r="JZ76" s="92">
        <v>85.7</v>
      </c>
      <c r="KA76" s="92">
        <v>85.7</v>
      </c>
      <c r="KB76" s="92">
        <v>85.7</v>
      </c>
      <c r="KC76" s="92">
        <v>85.7</v>
      </c>
      <c r="KD76" s="92">
        <v>85.7</v>
      </c>
      <c r="KE76" s="92">
        <v>85.7</v>
      </c>
      <c r="KF76" s="92">
        <v>85.7</v>
      </c>
      <c r="KG76" s="92">
        <v>85.7</v>
      </c>
      <c r="KH76" s="92">
        <v>85.7</v>
      </c>
      <c r="KI76" s="92">
        <v>85.7</v>
      </c>
      <c r="KJ76" s="92">
        <v>85.7</v>
      </c>
      <c r="KK76" s="92">
        <v>85.7</v>
      </c>
      <c r="KL76" s="92">
        <v>85.7</v>
      </c>
      <c r="KM76" s="92">
        <v>85.7</v>
      </c>
      <c r="KN76" s="92">
        <v>85.7</v>
      </c>
      <c r="KO76" s="92">
        <v>85.7</v>
      </c>
      <c r="KP76" s="92">
        <v>85.7</v>
      </c>
      <c r="KQ76" s="92">
        <v>85.7</v>
      </c>
      <c r="KR76" s="92">
        <v>85.7</v>
      </c>
      <c r="KS76" s="92">
        <v>85.7</v>
      </c>
      <c r="KT76" s="92">
        <v>85.7</v>
      </c>
      <c r="KU76" s="92">
        <v>85.7</v>
      </c>
      <c r="KV76" s="92">
        <v>85.7</v>
      </c>
      <c r="KW76" s="92">
        <v>85.7</v>
      </c>
      <c r="KX76" s="92">
        <v>85.7</v>
      </c>
      <c r="KY76" s="92">
        <v>85.7</v>
      </c>
      <c r="KZ76" s="92">
        <v>85.7</v>
      </c>
      <c r="LA76" s="92">
        <v>85.7</v>
      </c>
      <c r="LB76" s="92">
        <v>85.7</v>
      </c>
      <c r="LC76" s="92">
        <v>85.7</v>
      </c>
      <c r="LD76" s="92">
        <v>85.7</v>
      </c>
      <c r="LE76" s="92">
        <v>85.7</v>
      </c>
      <c r="LF76" s="92">
        <v>85.7</v>
      </c>
      <c r="LG76" s="92">
        <v>85.7</v>
      </c>
      <c r="LH76" s="92">
        <v>85.7</v>
      </c>
      <c r="LI76" s="92">
        <v>85.7</v>
      </c>
      <c r="LJ76" s="92">
        <v>85.7</v>
      </c>
      <c r="LK76" s="92">
        <v>85.7</v>
      </c>
      <c r="LL76" s="92">
        <v>85.7</v>
      </c>
      <c r="LM76" s="92">
        <v>85.7</v>
      </c>
      <c r="LN76" s="92">
        <v>85.7</v>
      </c>
      <c r="LO76" s="92">
        <v>85.7</v>
      </c>
      <c r="LP76" s="92">
        <v>85.7</v>
      </c>
      <c r="LQ76" s="92">
        <v>85.7</v>
      </c>
      <c r="LR76" s="92">
        <v>85.7</v>
      </c>
      <c r="LS76" s="92">
        <v>85.7</v>
      </c>
      <c r="LT76" s="92">
        <v>85.7</v>
      </c>
      <c r="LU76" s="92">
        <v>85.7</v>
      </c>
      <c r="LV76" s="92">
        <v>81.599999999999994</v>
      </c>
      <c r="LW76" s="92">
        <v>81.599999999999994</v>
      </c>
      <c r="LX76" s="92">
        <v>81.599999999999994</v>
      </c>
      <c r="LY76" s="92">
        <v>81.599999999999994</v>
      </c>
      <c r="LZ76" s="92">
        <v>81.599999999999994</v>
      </c>
      <c r="MA76" s="92">
        <v>81.599999999999994</v>
      </c>
      <c r="MB76" s="92">
        <v>81.599999999999994</v>
      </c>
      <c r="MC76" s="92">
        <v>81.599999999999994</v>
      </c>
      <c r="MD76" s="92">
        <v>81.599999999999994</v>
      </c>
      <c r="ME76" s="92">
        <v>81.599999999999994</v>
      </c>
      <c r="MF76" s="92">
        <v>81.599999999999994</v>
      </c>
      <c r="MG76" s="92">
        <v>81.599999999999994</v>
      </c>
      <c r="MH76" s="93">
        <v>81.599999999999994</v>
      </c>
      <c r="MI76" s="93">
        <v>81.599999999999994</v>
      </c>
      <c r="MJ76" s="93">
        <v>81.599999999999994</v>
      </c>
      <c r="MK76" s="93">
        <v>81.599999999999994</v>
      </c>
      <c r="ML76" s="93">
        <v>81.599999999999994</v>
      </c>
      <c r="MM76" s="93">
        <v>81.599999999999994</v>
      </c>
      <c r="MN76" s="93">
        <v>81.599999999999994</v>
      </c>
      <c r="MO76" s="93">
        <v>81.599999999999994</v>
      </c>
      <c r="MP76" s="93">
        <v>81.599999999999994</v>
      </c>
      <c r="MQ76" s="93">
        <v>81.599999999999994</v>
      </c>
      <c r="MR76" s="93">
        <v>81.599999999999994</v>
      </c>
      <c r="MS76" s="93">
        <v>81.599999999999994</v>
      </c>
      <c r="MT76" s="93">
        <v>81.599999999999994</v>
      </c>
      <c r="MU76" s="93">
        <v>81.599999999999994</v>
      </c>
      <c r="MV76" s="93">
        <v>81.599999999999994</v>
      </c>
      <c r="MW76" s="93">
        <v>81.599999999999994</v>
      </c>
      <c r="MX76" s="93">
        <v>81.599999999999994</v>
      </c>
      <c r="MY76" s="93">
        <v>81.599999999999994</v>
      </c>
      <c r="MZ76" s="93">
        <v>81.599999999999994</v>
      </c>
      <c r="NA76" s="93">
        <v>81.599999999999994</v>
      </c>
      <c r="NB76" s="93">
        <v>81.599999999999994</v>
      </c>
      <c r="NC76" s="92">
        <v>63.7</v>
      </c>
      <c r="ND76" s="92">
        <v>63.7</v>
      </c>
      <c r="NE76" s="92">
        <v>63.7</v>
      </c>
      <c r="NF76" s="92">
        <v>63.7</v>
      </c>
      <c r="NG76" s="92">
        <v>81.599999999999994</v>
      </c>
      <c r="NH76" s="92">
        <v>81.599999999999994</v>
      </c>
      <c r="NI76" s="92"/>
      <c r="NJ76" s="92"/>
      <c r="NK76" s="92"/>
      <c r="NL76" s="94">
        <v>63.7</v>
      </c>
      <c r="NM76" s="94">
        <v>63.7</v>
      </c>
      <c r="NN76" s="94">
        <v>63.7</v>
      </c>
      <c r="NO76" s="94">
        <v>63.7</v>
      </c>
      <c r="NP76" s="94">
        <v>63.7</v>
      </c>
      <c r="NQ76" s="94">
        <v>63.7</v>
      </c>
      <c r="NR76" s="94">
        <v>63.7</v>
      </c>
      <c r="NS76" s="94">
        <v>63.7</v>
      </c>
      <c r="NT76" s="94">
        <v>63.7</v>
      </c>
      <c r="NU76" s="94">
        <v>63.7</v>
      </c>
      <c r="NV76" s="94">
        <v>63.7</v>
      </c>
      <c r="NW76" s="94">
        <v>63.7</v>
      </c>
      <c r="NX76" s="94">
        <v>63.7</v>
      </c>
      <c r="NY76" s="94">
        <v>63.7</v>
      </c>
      <c r="NZ76" s="94">
        <v>63.7</v>
      </c>
      <c r="OA76" s="94">
        <v>63.7</v>
      </c>
      <c r="OB76" s="94">
        <v>63.7</v>
      </c>
      <c r="OC76" s="94">
        <v>63.7</v>
      </c>
      <c r="OD76" s="94">
        <v>63.7</v>
      </c>
      <c r="OE76" s="94">
        <v>63.7</v>
      </c>
      <c r="OF76" s="94">
        <v>63.7</v>
      </c>
      <c r="OG76" s="94">
        <v>63.7</v>
      </c>
      <c r="OH76" s="94">
        <v>63.7</v>
      </c>
      <c r="OI76" s="94">
        <v>63.7</v>
      </c>
      <c r="OJ76" s="94">
        <v>63.7</v>
      </c>
      <c r="OK76" s="94">
        <v>63.7</v>
      </c>
      <c r="OL76" s="92">
        <v>63.7</v>
      </c>
      <c r="OM76" s="92">
        <v>63.7</v>
      </c>
      <c r="ON76" s="92">
        <v>63.7</v>
      </c>
      <c r="OO76" s="92">
        <v>63.7</v>
      </c>
      <c r="OP76" s="94">
        <v>63.7</v>
      </c>
      <c r="OQ76" s="94">
        <v>63.7</v>
      </c>
      <c r="OR76" s="94">
        <v>63.7</v>
      </c>
      <c r="OS76" s="94">
        <v>63.7</v>
      </c>
      <c r="OT76" s="94">
        <v>63.7</v>
      </c>
      <c r="OU76" s="94">
        <v>63.7</v>
      </c>
      <c r="OV76" s="94">
        <v>63.7</v>
      </c>
      <c r="OW76" s="94">
        <v>63.7</v>
      </c>
      <c r="OX76" s="94">
        <v>63.7</v>
      </c>
      <c r="OY76" s="94">
        <v>63.7</v>
      </c>
      <c r="OZ76" s="94">
        <v>63.7</v>
      </c>
      <c r="PA76" s="94">
        <v>63.7</v>
      </c>
      <c r="PB76" s="94">
        <v>63.7</v>
      </c>
      <c r="PC76" s="94">
        <v>63.7</v>
      </c>
      <c r="PD76" s="94">
        <v>63.7</v>
      </c>
      <c r="PE76" s="94">
        <v>63.7</v>
      </c>
      <c r="PF76" s="94">
        <v>63.7</v>
      </c>
      <c r="PG76" s="94">
        <v>63.7</v>
      </c>
      <c r="PH76" s="94">
        <v>63.7</v>
      </c>
      <c r="PI76" s="94">
        <v>63.7</v>
      </c>
      <c r="PJ76" s="94">
        <v>63.7</v>
      </c>
      <c r="PK76" s="94">
        <v>63.7</v>
      </c>
      <c r="PL76" s="94">
        <v>63.7</v>
      </c>
      <c r="PM76" s="94">
        <v>63.7</v>
      </c>
      <c r="PN76" s="94">
        <v>63.7</v>
      </c>
      <c r="PO76" s="94">
        <v>63.7</v>
      </c>
      <c r="PP76" s="94">
        <v>63.7</v>
      </c>
      <c r="PQ76" s="94">
        <v>63.7</v>
      </c>
      <c r="PR76" s="94">
        <v>63.7</v>
      </c>
      <c r="PS76" s="94">
        <v>63.7</v>
      </c>
      <c r="PT76" s="94">
        <v>63.7</v>
      </c>
      <c r="PU76" s="94">
        <v>63.7</v>
      </c>
      <c r="PV76" s="94">
        <v>63.7</v>
      </c>
      <c r="PW76" s="94">
        <v>63.7</v>
      </c>
      <c r="PX76" s="94">
        <v>63.7</v>
      </c>
      <c r="PY76" s="94">
        <v>63.7</v>
      </c>
      <c r="PZ76" s="94">
        <v>63.7</v>
      </c>
      <c r="QA76" s="94">
        <v>63.7</v>
      </c>
      <c r="QB76" s="94">
        <v>63.7</v>
      </c>
      <c r="QC76" s="94">
        <v>63.7</v>
      </c>
      <c r="QD76" s="94">
        <v>63.7</v>
      </c>
    </row>
    <row r="77" spans="1:446" ht="13.5" customHeight="1">
      <c r="A77" s="2" t="s">
        <v>74</v>
      </c>
      <c r="B77" s="2" t="s">
        <v>345</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9"/>
      <c r="BF77" s="9"/>
      <c r="BG77" s="9"/>
      <c r="BH77" s="9"/>
      <c r="BI77" s="9"/>
      <c r="BJ77" s="9">
        <v>81.599999999999994</v>
      </c>
      <c r="BK77" s="9"/>
      <c r="BL77" s="9">
        <v>81.599999999999994</v>
      </c>
      <c r="BM77" s="9"/>
      <c r="BN77" s="9">
        <v>81.599999999999994</v>
      </c>
      <c r="BO77" s="9"/>
      <c r="BP77" s="9">
        <v>81.599999999999994</v>
      </c>
      <c r="BQ77" s="9"/>
      <c r="BR77" s="9">
        <v>81.599999999999994</v>
      </c>
      <c r="BS77" s="9"/>
      <c r="BT77" s="9">
        <v>81.599999999999994</v>
      </c>
      <c r="BU77" s="9"/>
      <c r="BV77" s="9">
        <v>81.599999999999994</v>
      </c>
      <c r="BW77" s="9"/>
      <c r="BX77" s="9">
        <v>81.599999999999994</v>
      </c>
      <c r="BY77" s="9"/>
      <c r="BZ77" s="9">
        <v>81.599999999999994</v>
      </c>
      <c r="CA77" s="9"/>
      <c r="CB77" s="9">
        <v>81.599999999999994</v>
      </c>
      <c r="CC77" s="9"/>
      <c r="CD77" s="9">
        <v>81.599999999999994</v>
      </c>
      <c r="CE77" s="9"/>
      <c r="CF77" s="9">
        <v>81.599999999999994</v>
      </c>
      <c r="CG77" s="9"/>
      <c r="CH77" s="9">
        <v>81.599999999999994</v>
      </c>
      <c r="CI77" s="9"/>
      <c r="CJ77" s="9">
        <v>81.599999999999994</v>
      </c>
      <c r="CK77" s="9"/>
      <c r="CL77" s="9">
        <v>81.599999999999994</v>
      </c>
      <c r="CM77" s="9"/>
      <c r="CN77" s="9">
        <v>81.599999999999994</v>
      </c>
      <c r="CO77" s="9"/>
      <c r="CP77" s="9">
        <v>81.599999999999994</v>
      </c>
      <c r="CQ77" s="9"/>
      <c r="CR77" s="9">
        <v>81.599999999999994</v>
      </c>
      <c r="CS77" s="9"/>
      <c r="CT77" s="9"/>
      <c r="CU77" s="9"/>
      <c r="CV77" s="85">
        <v>63.7</v>
      </c>
      <c r="CW77" s="85">
        <v>63.7</v>
      </c>
      <c r="CX77" s="61">
        <v>63.7</v>
      </c>
      <c r="CY77" s="61">
        <v>63.7</v>
      </c>
      <c r="CZ77" s="66"/>
      <c r="DA77" s="20"/>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v>63.7</v>
      </c>
      <c r="HP77" s="9"/>
      <c r="HQ77" s="9">
        <v>81.599999999999994</v>
      </c>
      <c r="HR77" s="9"/>
      <c r="HS77" s="9">
        <v>81.599999999999994</v>
      </c>
      <c r="HT77" s="9"/>
      <c r="HU77" s="9">
        <v>81.599999999999994</v>
      </c>
      <c r="HV77" s="9"/>
      <c r="HW77" s="9">
        <v>81.599999999999994</v>
      </c>
      <c r="HX77" s="9"/>
      <c r="HY77" s="9">
        <v>81.599999999999994</v>
      </c>
      <c r="HZ77" s="9"/>
      <c r="IA77" s="9">
        <v>81.599999999999994</v>
      </c>
      <c r="IB77" s="9"/>
      <c r="IC77" s="9">
        <v>81.599999999999994</v>
      </c>
      <c r="ID77" s="9"/>
      <c r="IE77" s="9">
        <v>81.599999999999994</v>
      </c>
      <c r="IF77" s="9"/>
      <c r="IG77" s="9">
        <v>81.599999999999994</v>
      </c>
      <c r="IH77" s="92"/>
      <c r="II77" s="92"/>
      <c r="IJ77" s="92">
        <v>81.599999999999994</v>
      </c>
      <c r="IK77" s="92">
        <v>81.599999999999994</v>
      </c>
      <c r="IL77" s="92">
        <v>81.599999999999994</v>
      </c>
      <c r="IM77" s="92">
        <v>81.599999999999994</v>
      </c>
      <c r="IN77" s="92">
        <v>81.599999999999994</v>
      </c>
      <c r="IO77" s="92">
        <v>81.599999999999994</v>
      </c>
      <c r="IP77" s="92">
        <v>81.599999999999994</v>
      </c>
      <c r="IQ77" s="92">
        <v>81.599999999999994</v>
      </c>
      <c r="IR77" s="92">
        <v>81.599999999999994</v>
      </c>
      <c r="IS77" s="92">
        <v>81.599999999999994</v>
      </c>
      <c r="IT77" s="92">
        <v>81.599999999999994</v>
      </c>
      <c r="IU77" s="92">
        <v>81.599999999999994</v>
      </c>
      <c r="IV77" s="92"/>
      <c r="IW77" s="92"/>
      <c r="IX77" s="92"/>
      <c r="IY77" s="92"/>
      <c r="IZ77" s="92"/>
      <c r="JA77" s="92"/>
      <c r="JB77" s="92"/>
      <c r="JC77" s="92"/>
      <c r="JD77" s="92"/>
      <c r="JE77" s="92"/>
      <c r="JF77" s="92"/>
      <c r="JG77" s="92"/>
      <c r="JH77" s="92"/>
      <c r="JI77" s="92"/>
      <c r="JJ77" s="92"/>
      <c r="JK77" s="92"/>
      <c r="JL77" s="92"/>
      <c r="JM77" s="92"/>
      <c r="JN77" s="92"/>
      <c r="JO77" s="92"/>
      <c r="JP77" s="92"/>
      <c r="JQ77" s="92"/>
      <c r="JR77" s="92"/>
      <c r="JS77" s="92"/>
      <c r="JT77" s="92"/>
      <c r="JU77" s="92"/>
      <c r="JV77" s="92"/>
      <c r="JW77" s="92"/>
      <c r="JX77" s="92"/>
      <c r="JY77" s="92"/>
      <c r="JZ77" s="92"/>
      <c r="KA77" s="92"/>
      <c r="KB77" s="92"/>
      <c r="KC77" s="92"/>
      <c r="KD77" s="92"/>
      <c r="KE77" s="92"/>
      <c r="KF77" s="92"/>
      <c r="KG77" s="92"/>
      <c r="KH77" s="92"/>
      <c r="KI77" s="92"/>
      <c r="KJ77" s="92"/>
      <c r="KK77" s="92"/>
      <c r="KL77" s="92"/>
      <c r="KM77" s="92"/>
      <c r="KN77" s="92"/>
      <c r="KO77" s="92"/>
      <c r="KP77" s="92"/>
      <c r="KQ77" s="92"/>
      <c r="KR77" s="92"/>
      <c r="KS77" s="92"/>
      <c r="KT77" s="92"/>
      <c r="KU77" s="92"/>
      <c r="KV77" s="92"/>
      <c r="KW77" s="92"/>
      <c r="KX77" s="92"/>
      <c r="KY77" s="92"/>
      <c r="KZ77" s="92"/>
      <c r="LA77" s="92"/>
      <c r="LB77" s="92"/>
      <c r="LC77" s="92"/>
      <c r="LD77" s="92"/>
      <c r="LE77" s="92"/>
      <c r="LF77" s="92"/>
      <c r="LG77" s="92"/>
      <c r="LH77" s="92"/>
      <c r="LI77" s="92"/>
      <c r="LJ77" s="92"/>
      <c r="LK77" s="92"/>
      <c r="LL77" s="92"/>
      <c r="LM77" s="92"/>
      <c r="LN77" s="92"/>
      <c r="LO77" s="92"/>
      <c r="LP77" s="92"/>
      <c r="LQ77" s="92"/>
      <c r="LR77" s="92"/>
      <c r="LS77" s="92"/>
      <c r="LT77" s="92"/>
      <c r="LU77" s="92"/>
      <c r="LV77" s="92"/>
      <c r="LW77" s="92"/>
      <c r="LX77" s="92"/>
      <c r="LY77" s="92"/>
      <c r="LZ77" s="92"/>
      <c r="MA77" s="92"/>
      <c r="MB77" s="92"/>
      <c r="MC77" s="92"/>
      <c r="MD77" s="92"/>
      <c r="ME77" s="92"/>
      <c r="MF77" s="92"/>
      <c r="MG77" s="92"/>
      <c r="MH77" s="93">
        <v>81.599999999999994</v>
      </c>
      <c r="MI77" s="93">
        <v>81.599999999999994</v>
      </c>
      <c r="MJ77" s="93">
        <v>81.599999999999994</v>
      </c>
      <c r="MK77" s="93">
        <v>81.599999999999994</v>
      </c>
      <c r="ML77" s="93">
        <v>81.599999999999994</v>
      </c>
      <c r="MM77" s="93">
        <v>81.599999999999994</v>
      </c>
      <c r="MN77" s="93">
        <v>81.599999999999994</v>
      </c>
      <c r="MO77" s="93">
        <v>81.599999999999994</v>
      </c>
      <c r="MP77" s="93">
        <v>81.599999999999994</v>
      </c>
      <c r="MQ77" s="93">
        <v>81.599999999999994</v>
      </c>
      <c r="MR77" s="93">
        <v>81.599999999999994</v>
      </c>
      <c r="MS77" s="93">
        <v>81.599999999999994</v>
      </c>
      <c r="MT77" s="93">
        <v>81.599999999999994</v>
      </c>
      <c r="MU77" s="93">
        <v>81.599999999999994</v>
      </c>
      <c r="MV77" s="93">
        <v>81.599999999999994</v>
      </c>
      <c r="MW77" s="93">
        <v>81.599999999999994</v>
      </c>
      <c r="MX77" s="93">
        <v>81.599999999999994</v>
      </c>
      <c r="MY77" s="93">
        <v>81.599999999999994</v>
      </c>
      <c r="MZ77" s="93">
        <v>81.599999999999994</v>
      </c>
      <c r="NA77" s="93">
        <v>81.599999999999994</v>
      </c>
      <c r="NB77" s="93">
        <v>81.599999999999994</v>
      </c>
      <c r="NC77" s="92"/>
      <c r="ND77" s="92"/>
      <c r="NE77" s="92"/>
      <c r="NF77" s="92"/>
      <c r="NG77" s="92"/>
      <c r="NH77" s="92"/>
      <c r="NI77" s="92">
        <v>81.599999999999994</v>
      </c>
      <c r="NJ77" s="92">
        <v>81.599999999999994</v>
      </c>
      <c r="NK77" s="92">
        <v>81.599999999999994</v>
      </c>
      <c r="NL77" s="94"/>
      <c r="NM77" s="94"/>
      <c r="NN77" s="94"/>
      <c r="NO77" s="94"/>
      <c r="NP77" s="94"/>
      <c r="NQ77" s="94"/>
      <c r="NR77" s="94"/>
      <c r="NS77" s="94"/>
      <c r="NT77" s="94"/>
      <c r="NU77" s="94"/>
      <c r="NV77" s="94"/>
      <c r="NW77" s="94"/>
      <c r="NX77" s="94"/>
      <c r="NY77" s="94"/>
      <c r="NZ77" s="94"/>
      <c r="OA77" s="94"/>
      <c r="OB77" s="94"/>
      <c r="OC77" s="94"/>
      <c r="OD77" s="94"/>
      <c r="OE77" s="94"/>
      <c r="OF77" s="94"/>
      <c r="OG77" s="94"/>
      <c r="OH77" s="94"/>
      <c r="OI77" s="94"/>
      <c r="OJ77" s="94"/>
      <c r="OK77" s="94"/>
      <c r="OL77" s="92"/>
      <c r="OM77" s="92"/>
      <c r="ON77" s="92"/>
      <c r="OO77" s="92"/>
      <c r="OP77" s="94"/>
      <c r="OQ77" s="94"/>
      <c r="OR77" s="94"/>
      <c r="OS77" s="94"/>
      <c r="OT77" s="94"/>
      <c r="OU77" s="94"/>
      <c r="OV77" s="94"/>
      <c r="OW77" s="94"/>
      <c r="OX77" s="94"/>
      <c r="OY77" s="94"/>
      <c r="OZ77" s="94"/>
      <c r="PA77" s="94"/>
      <c r="PB77" s="94"/>
      <c r="PC77" s="94"/>
      <c r="PD77" s="94"/>
      <c r="PE77" s="94"/>
      <c r="PF77" s="94"/>
      <c r="PG77" s="94"/>
      <c r="PH77" s="94"/>
      <c r="PI77" s="94"/>
      <c r="PJ77" s="94"/>
      <c r="PK77" s="94"/>
      <c r="PL77" s="94"/>
      <c r="PM77" s="94"/>
      <c r="PN77" s="94"/>
      <c r="PO77" s="94"/>
      <c r="PP77" s="94"/>
      <c r="PQ77" s="94"/>
      <c r="PR77" s="94"/>
      <c r="PS77" s="94"/>
      <c r="PT77" s="94"/>
      <c r="PU77" s="94"/>
      <c r="PV77" s="94"/>
      <c r="PW77" s="94"/>
      <c r="PX77" s="94"/>
      <c r="PY77" s="94"/>
      <c r="PZ77" s="94"/>
      <c r="QA77" s="94"/>
      <c r="QB77" s="94"/>
      <c r="QC77" s="94"/>
      <c r="QD77" s="94"/>
    </row>
    <row r="78" spans="1:446" ht="13.5" customHeight="1">
      <c r="A78" s="2" t="s">
        <v>75</v>
      </c>
      <c r="B78" s="2" t="s">
        <v>345</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81"/>
      <c r="CW78" s="81"/>
      <c r="CX78" s="9"/>
      <c r="CY78" s="9"/>
      <c r="CZ78" s="66"/>
      <c r="DA78" s="20"/>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2"/>
      <c r="II78" s="92"/>
      <c r="IJ78" s="92"/>
      <c r="IK78" s="92"/>
      <c r="IL78" s="92"/>
      <c r="IM78" s="92"/>
      <c r="IN78" s="92"/>
      <c r="IO78" s="92"/>
      <c r="IP78" s="92"/>
      <c r="IQ78" s="92"/>
      <c r="IR78" s="92"/>
      <c r="IS78" s="92"/>
      <c r="IT78" s="92"/>
      <c r="IU78" s="92"/>
      <c r="IV78" s="92"/>
      <c r="IW78" s="92"/>
      <c r="IX78" s="92"/>
      <c r="IY78" s="92"/>
      <c r="IZ78" s="92"/>
      <c r="JA78" s="92"/>
      <c r="JB78" s="92"/>
      <c r="JC78" s="92"/>
      <c r="JD78" s="92"/>
      <c r="JE78" s="92"/>
      <c r="JF78" s="92"/>
      <c r="JG78" s="92"/>
      <c r="JH78" s="92"/>
      <c r="JI78" s="92"/>
      <c r="JJ78" s="92"/>
      <c r="JK78" s="92"/>
      <c r="JL78" s="92"/>
      <c r="JM78" s="92"/>
      <c r="JN78" s="92"/>
      <c r="JO78" s="92"/>
      <c r="JP78" s="92"/>
      <c r="JQ78" s="92"/>
      <c r="JR78" s="92"/>
      <c r="JS78" s="92"/>
      <c r="JT78" s="92"/>
      <c r="JU78" s="92"/>
      <c r="JV78" s="92"/>
      <c r="JW78" s="92"/>
      <c r="JX78" s="92"/>
      <c r="JY78" s="92"/>
      <c r="JZ78" s="92"/>
      <c r="KA78" s="92"/>
      <c r="KB78" s="92"/>
      <c r="KC78" s="92"/>
      <c r="KD78" s="92"/>
      <c r="KE78" s="92"/>
      <c r="KF78" s="92"/>
      <c r="KG78" s="92"/>
      <c r="KH78" s="92"/>
      <c r="KI78" s="92"/>
      <c r="KJ78" s="92"/>
      <c r="KK78" s="92"/>
      <c r="KL78" s="92"/>
      <c r="KM78" s="92"/>
      <c r="KN78" s="92"/>
      <c r="KO78" s="92"/>
      <c r="KP78" s="92"/>
      <c r="KQ78" s="92"/>
      <c r="KR78" s="92"/>
      <c r="KS78" s="92"/>
      <c r="KT78" s="92"/>
      <c r="KU78" s="92"/>
      <c r="KV78" s="92"/>
      <c r="KW78" s="92"/>
      <c r="KX78" s="92"/>
      <c r="KY78" s="92"/>
      <c r="KZ78" s="92"/>
      <c r="LA78" s="92"/>
      <c r="LB78" s="92"/>
      <c r="LC78" s="92"/>
      <c r="LD78" s="92"/>
      <c r="LE78" s="92"/>
      <c r="LF78" s="92"/>
      <c r="LG78" s="92"/>
      <c r="LH78" s="92"/>
      <c r="LI78" s="92"/>
      <c r="LJ78" s="92"/>
      <c r="LK78" s="92"/>
      <c r="LL78" s="92"/>
      <c r="LM78" s="92"/>
      <c r="LN78" s="92"/>
      <c r="LO78" s="92"/>
      <c r="LP78" s="92"/>
      <c r="LQ78" s="92"/>
      <c r="LR78" s="92"/>
      <c r="LS78" s="92"/>
      <c r="LT78" s="92"/>
      <c r="LU78" s="92"/>
      <c r="LV78" s="92"/>
      <c r="LW78" s="92"/>
      <c r="LX78" s="92"/>
      <c r="LY78" s="92"/>
      <c r="LZ78" s="92"/>
      <c r="MA78" s="92"/>
      <c r="MB78" s="92"/>
      <c r="MC78" s="92"/>
      <c r="MD78" s="92"/>
      <c r="ME78" s="92"/>
      <c r="MF78" s="92"/>
      <c r="MG78" s="92"/>
      <c r="MH78" s="93"/>
      <c r="MI78" s="93"/>
      <c r="MJ78" s="93"/>
      <c r="MK78" s="93"/>
      <c r="ML78" s="93"/>
      <c r="MM78" s="93"/>
      <c r="MN78" s="93"/>
      <c r="MO78" s="93"/>
      <c r="MP78" s="93"/>
      <c r="MQ78" s="93"/>
      <c r="MR78" s="93"/>
      <c r="MS78" s="93"/>
      <c r="MT78" s="93"/>
      <c r="MU78" s="93"/>
      <c r="MV78" s="93"/>
      <c r="MW78" s="93"/>
      <c r="MX78" s="93"/>
      <c r="MY78" s="93"/>
      <c r="MZ78" s="93"/>
      <c r="NA78" s="93"/>
      <c r="NB78" s="93"/>
      <c r="NC78" s="92"/>
      <c r="ND78" s="92"/>
      <c r="NE78" s="92"/>
      <c r="NF78" s="92"/>
      <c r="NG78" s="92"/>
      <c r="NH78" s="92"/>
      <c r="NI78" s="92"/>
      <c r="NJ78" s="92"/>
      <c r="NK78" s="92"/>
      <c r="NL78" s="94"/>
      <c r="NM78" s="94"/>
      <c r="NN78" s="94"/>
      <c r="NO78" s="94"/>
      <c r="NP78" s="94"/>
      <c r="NQ78" s="94"/>
      <c r="NR78" s="94"/>
      <c r="NS78" s="94"/>
      <c r="NT78" s="94"/>
      <c r="NU78" s="94"/>
      <c r="NV78" s="94"/>
      <c r="NW78" s="94"/>
      <c r="NX78" s="94"/>
      <c r="NY78" s="94"/>
      <c r="NZ78" s="94"/>
      <c r="OA78" s="94"/>
      <c r="OB78" s="94"/>
      <c r="OC78" s="94"/>
      <c r="OD78" s="94"/>
      <c r="OE78" s="94"/>
      <c r="OF78" s="94"/>
      <c r="OG78" s="94"/>
      <c r="OH78" s="94"/>
      <c r="OI78" s="94"/>
      <c r="OJ78" s="94"/>
      <c r="OK78" s="94"/>
      <c r="OL78" s="92"/>
      <c r="OM78" s="92"/>
      <c r="ON78" s="92"/>
      <c r="OO78" s="92"/>
      <c r="OP78" s="94"/>
      <c r="OQ78" s="94"/>
      <c r="OR78" s="94"/>
      <c r="OS78" s="94"/>
      <c r="OT78" s="94"/>
      <c r="OU78" s="94"/>
      <c r="OV78" s="94"/>
      <c r="OW78" s="94"/>
      <c r="OX78" s="94"/>
      <c r="OY78" s="94"/>
      <c r="OZ78" s="94"/>
      <c r="PA78" s="94"/>
      <c r="PB78" s="94"/>
      <c r="PC78" s="94"/>
      <c r="PD78" s="94"/>
      <c r="PE78" s="94"/>
      <c r="PF78" s="94"/>
      <c r="PG78" s="94"/>
      <c r="PH78" s="94"/>
      <c r="PI78" s="94"/>
      <c r="PJ78" s="94"/>
      <c r="PK78" s="94"/>
      <c r="PL78" s="94"/>
      <c r="PM78" s="94"/>
      <c r="PN78" s="94"/>
      <c r="PO78" s="94"/>
      <c r="PP78" s="94"/>
      <c r="PQ78" s="94"/>
      <c r="PR78" s="94"/>
      <c r="PS78" s="94"/>
      <c r="PT78" s="94"/>
      <c r="PU78" s="94"/>
      <c r="PV78" s="94"/>
      <c r="PW78" s="94"/>
      <c r="PX78" s="94"/>
      <c r="PY78" s="94"/>
      <c r="PZ78" s="94"/>
      <c r="QA78" s="94"/>
      <c r="QB78" s="94"/>
      <c r="QC78" s="94"/>
      <c r="QD78" s="94"/>
    </row>
    <row r="79" spans="1:446" ht="13.5" customHeight="1">
      <c r="A79" s="12" t="s">
        <v>76</v>
      </c>
      <c r="B79" s="12" t="s">
        <v>345</v>
      </c>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69"/>
      <c r="DA79" s="23"/>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52"/>
      <c r="II79" s="52"/>
      <c r="IJ79" s="92"/>
      <c r="IK79" s="92"/>
      <c r="IL79" s="92"/>
      <c r="IM79" s="92"/>
      <c r="IN79" s="92"/>
      <c r="IO79" s="92"/>
      <c r="IP79" s="92"/>
      <c r="IQ79" s="92"/>
      <c r="IR79" s="92"/>
      <c r="IS79" s="92"/>
      <c r="IT79" s="92"/>
      <c r="IU79" s="92"/>
      <c r="IV79" s="52"/>
      <c r="IW79" s="52"/>
      <c r="IX79" s="52"/>
      <c r="IY79" s="52"/>
      <c r="IZ79" s="52"/>
      <c r="JA79" s="52"/>
      <c r="JB79" s="52"/>
      <c r="JC79" s="52"/>
      <c r="JD79" s="52"/>
      <c r="JE79" s="52"/>
      <c r="JF79" s="52"/>
      <c r="JG79" s="52"/>
      <c r="JH79" s="52"/>
      <c r="JI79" s="52"/>
      <c r="JJ79" s="52"/>
      <c r="JK79" s="52"/>
      <c r="JL79" s="52"/>
      <c r="JM79" s="52"/>
      <c r="JN79" s="52"/>
      <c r="JO79" s="52"/>
      <c r="JP79" s="52"/>
      <c r="JQ79" s="52"/>
      <c r="JR79" s="52"/>
      <c r="JS79" s="52"/>
      <c r="JT79" s="52"/>
      <c r="JU79" s="52"/>
      <c r="JV79" s="52"/>
      <c r="JW79" s="52"/>
      <c r="JX79" s="52"/>
      <c r="JY79" s="52"/>
      <c r="JZ79" s="52"/>
      <c r="KA79" s="52"/>
      <c r="KB79" s="52"/>
      <c r="KC79" s="52"/>
      <c r="KD79" s="52"/>
      <c r="KE79" s="52"/>
      <c r="KF79" s="52"/>
      <c r="KG79" s="52"/>
      <c r="KH79" s="52"/>
      <c r="KI79" s="52"/>
      <c r="KJ79" s="52"/>
      <c r="KK79" s="52"/>
      <c r="KL79" s="52"/>
      <c r="KM79" s="52"/>
      <c r="KN79" s="52"/>
      <c r="KO79" s="52"/>
      <c r="KP79" s="52"/>
      <c r="KQ79" s="52"/>
      <c r="KR79" s="52"/>
      <c r="KS79" s="52"/>
      <c r="KT79" s="52"/>
      <c r="KU79" s="52"/>
      <c r="KV79" s="52"/>
      <c r="KW79" s="52"/>
      <c r="KX79" s="52"/>
      <c r="KY79" s="52"/>
      <c r="KZ79" s="52"/>
      <c r="LA79" s="52"/>
      <c r="LB79" s="52"/>
      <c r="LC79" s="52"/>
      <c r="LD79" s="52"/>
      <c r="LE79" s="52"/>
      <c r="LF79" s="52"/>
      <c r="LG79" s="52"/>
      <c r="LH79" s="52"/>
      <c r="LI79" s="52"/>
      <c r="LJ79" s="52"/>
      <c r="LK79" s="52"/>
      <c r="LL79" s="52"/>
      <c r="LM79" s="52"/>
      <c r="LN79" s="52"/>
      <c r="LO79" s="52"/>
      <c r="LP79" s="52"/>
      <c r="LQ79" s="52"/>
      <c r="LR79" s="52"/>
      <c r="LS79" s="52"/>
      <c r="LT79" s="52"/>
      <c r="LU79" s="52"/>
      <c r="LV79" s="52"/>
      <c r="LW79" s="52"/>
      <c r="LX79" s="52"/>
      <c r="LY79" s="52"/>
      <c r="LZ79" s="52"/>
      <c r="MA79" s="52"/>
      <c r="MB79" s="52"/>
      <c r="MC79" s="52"/>
      <c r="MD79" s="52"/>
      <c r="ME79" s="52"/>
      <c r="MF79" s="52"/>
      <c r="MG79" s="52"/>
      <c r="MH79" s="100"/>
      <c r="MI79" s="100"/>
      <c r="MJ79" s="100"/>
      <c r="MK79" s="100"/>
      <c r="ML79" s="100"/>
      <c r="MM79" s="100"/>
      <c r="MN79" s="100"/>
      <c r="MO79" s="100"/>
      <c r="MP79" s="100"/>
      <c r="MQ79" s="100"/>
      <c r="MR79" s="100"/>
      <c r="MS79" s="100"/>
      <c r="MT79" s="100"/>
      <c r="MU79" s="100"/>
      <c r="MV79" s="100"/>
      <c r="MW79" s="100"/>
      <c r="MX79" s="100"/>
      <c r="MY79" s="100"/>
      <c r="MZ79" s="100"/>
      <c r="NA79" s="100"/>
      <c r="NB79" s="100"/>
      <c r="NC79" s="52"/>
      <c r="ND79" s="52"/>
      <c r="NE79" s="52"/>
      <c r="NF79" s="52"/>
      <c r="NG79" s="52"/>
      <c r="NH79" s="52"/>
      <c r="NI79" s="52"/>
      <c r="NJ79" s="52"/>
      <c r="NK79" s="52"/>
      <c r="NL79" s="52"/>
      <c r="NM79" s="52"/>
      <c r="NN79" s="52"/>
      <c r="NO79" s="52"/>
      <c r="NP79" s="52"/>
      <c r="NQ79" s="52"/>
      <c r="NR79" s="52"/>
      <c r="NS79" s="52"/>
      <c r="NT79" s="52"/>
      <c r="NU79" s="52"/>
      <c r="NV79" s="52"/>
      <c r="NW79" s="52"/>
      <c r="NX79" s="52"/>
      <c r="NY79" s="52"/>
      <c r="NZ79" s="52"/>
      <c r="OA79" s="52"/>
      <c r="OB79" s="52"/>
      <c r="OC79" s="52"/>
      <c r="OD79" s="52"/>
      <c r="OE79" s="52"/>
      <c r="OF79" s="52"/>
      <c r="OG79" s="52"/>
      <c r="OH79" s="52"/>
      <c r="OI79" s="52"/>
      <c r="OJ79" s="52"/>
      <c r="OK79" s="52"/>
      <c r="OL79" s="52"/>
      <c r="OM79" s="52"/>
      <c r="ON79" s="52"/>
      <c r="OO79" s="52"/>
      <c r="OP79" s="52"/>
      <c r="OQ79" s="52"/>
      <c r="OR79" s="52"/>
      <c r="OS79" s="52"/>
      <c r="OT79" s="52"/>
      <c r="OU79" s="52"/>
      <c r="OV79" s="52"/>
      <c r="OW79" s="52"/>
      <c r="OX79" s="52"/>
      <c r="OY79" s="52"/>
      <c r="OZ79" s="52"/>
      <c r="PA79" s="52"/>
      <c r="PB79" s="52"/>
      <c r="PC79" s="52"/>
      <c r="PD79" s="52"/>
      <c r="PE79" s="52"/>
      <c r="PF79" s="52"/>
      <c r="PG79" s="52"/>
      <c r="PH79" s="52"/>
      <c r="PI79" s="52"/>
      <c r="PJ79" s="52"/>
      <c r="PK79" s="52"/>
      <c r="PL79" s="52"/>
      <c r="PM79" s="52"/>
      <c r="PN79" s="52"/>
      <c r="PO79" s="52"/>
      <c r="PP79" s="52"/>
      <c r="PQ79" s="52"/>
      <c r="PR79" s="52"/>
      <c r="PS79" s="52"/>
      <c r="PT79" s="52"/>
      <c r="PU79" s="52"/>
      <c r="PV79" s="52"/>
      <c r="PW79" s="52"/>
      <c r="PX79" s="52"/>
      <c r="PY79" s="52"/>
      <c r="PZ79" s="52"/>
      <c r="QA79" s="52"/>
      <c r="QB79" s="52"/>
      <c r="QC79" s="52"/>
      <c r="QD79" s="52"/>
    </row>
    <row r="80" spans="1:446" ht="13.5" customHeight="1">
      <c r="A80" s="12" t="s">
        <v>77</v>
      </c>
      <c r="B80" s="12" t="s">
        <v>345</v>
      </c>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69"/>
      <c r="DA80" s="23"/>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52"/>
      <c r="II80" s="52"/>
      <c r="IJ80" s="92"/>
      <c r="IK80" s="92"/>
      <c r="IL80" s="92"/>
      <c r="IM80" s="92"/>
      <c r="IN80" s="92"/>
      <c r="IO80" s="92"/>
      <c r="IP80" s="92"/>
      <c r="IQ80" s="92"/>
      <c r="IR80" s="92"/>
      <c r="IS80" s="92"/>
      <c r="IT80" s="92"/>
      <c r="IU80" s="92"/>
      <c r="IV80" s="52"/>
      <c r="IW80" s="52"/>
      <c r="IX80" s="52"/>
      <c r="IY80" s="52"/>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2"/>
      <c r="JX80" s="52"/>
      <c r="JY80" s="52"/>
      <c r="JZ80" s="52"/>
      <c r="KA80" s="52"/>
      <c r="KB80" s="52"/>
      <c r="KC80" s="52"/>
      <c r="KD80" s="52"/>
      <c r="KE80" s="52"/>
      <c r="KF80" s="52"/>
      <c r="KG80" s="52"/>
      <c r="KH80" s="52"/>
      <c r="KI80" s="52"/>
      <c r="KJ80" s="52"/>
      <c r="KK80" s="52"/>
      <c r="KL80" s="52"/>
      <c r="KM80" s="52"/>
      <c r="KN80" s="52"/>
      <c r="KO80" s="52"/>
      <c r="KP80" s="52"/>
      <c r="KQ80" s="52"/>
      <c r="KR80" s="52"/>
      <c r="KS80" s="52"/>
      <c r="KT80" s="52"/>
      <c r="KU80" s="52"/>
      <c r="KV80" s="52"/>
      <c r="KW80" s="52"/>
      <c r="KX80" s="52"/>
      <c r="KY80" s="52"/>
      <c r="KZ80" s="52"/>
      <c r="LA80" s="52"/>
      <c r="LB80" s="52"/>
      <c r="LC80" s="52"/>
      <c r="LD80" s="52"/>
      <c r="LE80" s="52"/>
      <c r="LF80" s="52"/>
      <c r="LG80" s="52"/>
      <c r="LH80" s="52"/>
      <c r="LI80" s="52"/>
      <c r="LJ80" s="52"/>
      <c r="LK80" s="52"/>
      <c r="LL80" s="52"/>
      <c r="LM80" s="52"/>
      <c r="LN80" s="52"/>
      <c r="LO80" s="52"/>
      <c r="LP80" s="52"/>
      <c r="LQ80" s="52"/>
      <c r="LR80" s="52"/>
      <c r="LS80" s="52"/>
      <c r="LT80" s="52"/>
      <c r="LU80" s="52"/>
      <c r="LV80" s="52"/>
      <c r="LW80" s="52"/>
      <c r="LX80" s="52"/>
      <c r="LY80" s="52"/>
      <c r="LZ80" s="52"/>
      <c r="MA80" s="52"/>
      <c r="MB80" s="52"/>
      <c r="MC80" s="52"/>
      <c r="MD80" s="52"/>
      <c r="ME80" s="52"/>
      <c r="MF80" s="52"/>
      <c r="MG80" s="52"/>
      <c r="MH80" s="100"/>
      <c r="MI80" s="100"/>
      <c r="MJ80" s="100"/>
      <c r="MK80" s="100"/>
      <c r="ML80" s="100"/>
      <c r="MM80" s="100"/>
      <c r="MN80" s="100"/>
      <c r="MO80" s="100"/>
      <c r="MP80" s="100"/>
      <c r="MQ80" s="100"/>
      <c r="MR80" s="100"/>
      <c r="MS80" s="100"/>
      <c r="MT80" s="100"/>
      <c r="MU80" s="100"/>
      <c r="MV80" s="100"/>
      <c r="MW80" s="100"/>
      <c r="MX80" s="100"/>
      <c r="MY80" s="100"/>
      <c r="MZ80" s="100"/>
      <c r="NA80" s="100"/>
      <c r="NB80" s="100"/>
      <c r="NC80" s="52"/>
      <c r="ND80" s="52"/>
      <c r="NE80" s="52"/>
      <c r="NF80" s="52"/>
      <c r="NG80" s="52"/>
      <c r="NH80" s="52"/>
      <c r="NI80" s="52"/>
      <c r="NJ80" s="52"/>
      <c r="NK80" s="52"/>
      <c r="NL80" s="52"/>
      <c r="NM80" s="52"/>
      <c r="NN80" s="52"/>
      <c r="NO80" s="52"/>
      <c r="NP80" s="52"/>
      <c r="NQ80" s="52"/>
      <c r="NR80" s="52"/>
      <c r="NS80" s="52"/>
      <c r="NT80" s="52"/>
      <c r="NU80" s="52"/>
      <c r="NV80" s="52"/>
      <c r="NW80" s="52"/>
      <c r="NX80" s="52"/>
      <c r="NY80" s="52"/>
      <c r="NZ80" s="52"/>
      <c r="OA80" s="52"/>
      <c r="OB80" s="52"/>
      <c r="OC80" s="52"/>
      <c r="OD80" s="52"/>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c r="PC80" s="52"/>
      <c r="PD80" s="52"/>
      <c r="PE80" s="52"/>
      <c r="PF80" s="52"/>
      <c r="PG80" s="52"/>
      <c r="PH80" s="52"/>
      <c r="PI80" s="52"/>
      <c r="PJ80" s="52"/>
      <c r="PK80" s="52"/>
      <c r="PL80" s="52"/>
      <c r="PM80" s="52"/>
      <c r="PN80" s="52"/>
      <c r="PO80" s="52"/>
      <c r="PP80" s="52"/>
      <c r="PQ80" s="52"/>
      <c r="PR80" s="52"/>
      <c r="PS80" s="52"/>
      <c r="PT80" s="52"/>
      <c r="PU80" s="52"/>
      <c r="PV80" s="52"/>
      <c r="PW80" s="52"/>
      <c r="PX80" s="52"/>
      <c r="PY80" s="52"/>
      <c r="PZ80" s="52"/>
      <c r="QA80" s="52"/>
      <c r="QB80" s="52"/>
      <c r="QC80" s="52"/>
      <c r="QD80" s="52"/>
    </row>
    <row r="81" spans="1:446" ht="13.5" customHeight="1">
      <c r="A81" s="12" t="s">
        <v>78</v>
      </c>
      <c r="B81" s="12" t="s">
        <v>345</v>
      </c>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69"/>
      <c r="DA81" s="23"/>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52"/>
      <c r="II81" s="52"/>
      <c r="IJ81" s="92"/>
      <c r="IK81" s="92"/>
      <c r="IL81" s="92"/>
      <c r="IM81" s="92"/>
      <c r="IN81" s="92"/>
      <c r="IO81" s="92"/>
      <c r="IP81" s="92"/>
      <c r="IQ81" s="92"/>
      <c r="IR81" s="92"/>
      <c r="IS81" s="92"/>
      <c r="IT81" s="92"/>
      <c r="IU81" s="92"/>
      <c r="IV81" s="52"/>
      <c r="IW81" s="52"/>
      <c r="IX81" s="52"/>
      <c r="IY81" s="52"/>
      <c r="IZ81" s="52"/>
      <c r="JA81" s="52"/>
      <c r="JB81" s="52"/>
      <c r="JC81" s="52"/>
      <c r="JD81" s="52"/>
      <c r="JE81" s="52"/>
      <c r="JF81" s="52"/>
      <c r="JG81" s="52"/>
      <c r="JH81" s="52"/>
      <c r="JI81" s="52"/>
      <c r="JJ81" s="52"/>
      <c r="JK81" s="52"/>
      <c r="JL81" s="52"/>
      <c r="JM81" s="52"/>
      <c r="JN81" s="52"/>
      <c r="JO81" s="52"/>
      <c r="JP81" s="52"/>
      <c r="JQ81" s="52"/>
      <c r="JR81" s="52"/>
      <c r="JS81" s="52"/>
      <c r="JT81" s="52"/>
      <c r="JU81" s="52"/>
      <c r="JV81" s="52"/>
      <c r="JW81" s="52"/>
      <c r="JX81" s="52"/>
      <c r="JY81" s="52"/>
      <c r="JZ81" s="52"/>
      <c r="KA81" s="52"/>
      <c r="KB81" s="52"/>
      <c r="KC81" s="52"/>
      <c r="KD81" s="52"/>
      <c r="KE81" s="52"/>
      <c r="KF81" s="52"/>
      <c r="KG81" s="52"/>
      <c r="KH81" s="52"/>
      <c r="KI81" s="52"/>
      <c r="KJ81" s="52"/>
      <c r="KK81" s="52"/>
      <c r="KL81" s="52"/>
      <c r="KM81" s="52"/>
      <c r="KN81" s="52"/>
      <c r="KO81" s="52"/>
      <c r="KP81" s="52"/>
      <c r="KQ81" s="52"/>
      <c r="KR81" s="52"/>
      <c r="KS81" s="52"/>
      <c r="KT81" s="52"/>
      <c r="KU81" s="52"/>
      <c r="KV81" s="52"/>
      <c r="KW81" s="52"/>
      <c r="KX81" s="52"/>
      <c r="KY81" s="52"/>
      <c r="KZ81" s="52"/>
      <c r="LA81" s="52"/>
      <c r="LB81" s="52"/>
      <c r="LC81" s="52"/>
      <c r="LD81" s="52"/>
      <c r="LE81" s="52"/>
      <c r="LF81" s="52"/>
      <c r="LG81" s="52"/>
      <c r="LH81" s="52"/>
      <c r="LI81" s="52"/>
      <c r="LJ81" s="52"/>
      <c r="LK81" s="52"/>
      <c r="LL81" s="52"/>
      <c r="LM81" s="52"/>
      <c r="LN81" s="52"/>
      <c r="LO81" s="52"/>
      <c r="LP81" s="52"/>
      <c r="LQ81" s="52"/>
      <c r="LR81" s="52"/>
      <c r="LS81" s="52"/>
      <c r="LT81" s="52"/>
      <c r="LU81" s="52"/>
      <c r="LV81" s="52"/>
      <c r="LW81" s="52"/>
      <c r="LX81" s="52"/>
      <c r="LY81" s="52"/>
      <c r="LZ81" s="52"/>
      <c r="MA81" s="52"/>
      <c r="MB81" s="52"/>
      <c r="MC81" s="52"/>
      <c r="MD81" s="52"/>
      <c r="ME81" s="52"/>
      <c r="MF81" s="52"/>
      <c r="MG81" s="52"/>
      <c r="MH81" s="100"/>
      <c r="MI81" s="100"/>
      <c r="MJ81" s="100"/>
      <c r="MK81" s="100"/>
      <c r="ML81" s="100"/>
      <c r="MM81" s="100"/>
      <c r="MN81" s="100"/>
      <c r="MO81" s="100"/>
      <c r="MP81" s="100"/>
      <c r="MQ81" s="100"/>
      <c r="MR81" s="100"/>
      <c r="MS81" s="100"/>
      <c r="MT81" s="100"/>
      <c r="MU81" s="100"/>
      <c r="MV81" s="100"/>
      <c r="MW81" s="100"/>
      <c r="MX81" s="100"/>
      <c r="MY81" s="100"/>
      <c r="MZ81" s="100"/>
      <c r="NA81" s="100"/>
      <c r="NB81" s="100"/>
      <c r="NC81" s="52"/>
      <c r="ND81" s="52"/>
      <c r="NE81" s="52"/>
      <c r="NF81" s="52"/>
      <c r="NG81" s="52"/>
      <c r="NH81" s="52"/>
      <c r="NI81" s="52"/>
      <c r="NJ81" s="52"/>
      <c r="NK81" s="52"/>
      <c r="NL81" s="52"/>
      <c r="NM81" s="52"/>
      <c r="NN81" s="52"/>
      <c r="NO81" s="52"/>
      <c r="NP81" s="52"/>
      <c r="NQ81" s="52"/>
      <c r="NR81" s="52"/>
      <c r="NS81" s="52"/>
      <c r="NT81" s="52"/>
      <c r="NU81" s="52"/>
      <c r="NV81" s="52"/>
      <c r="NW81" s="52"/>
      <c r="NX81" s="52"/>
      <c r="NY81" s="52"/>
      <c r="NZ81" s="52"/>
      <c r="OA81" s="52"/>
      <c r="OB81" s="52"/>
      <c r="OC81" s="52"/>
      <c r="OD81" s="52"/>
      <c r="OE81" s="52"/>
      <c r="OF81" s="52"/>
      <c r="OG81" s="52"/>
      <c r="OH81" s="52"/>
      <c r="OI81" s="52"/>
      <c r="OJ81" s="52"/>
      <c r="OK81" s="52"/>
      <c r="OL81" s="52"/>
      <c r="OM81" s="52"/>
      <c r="ON81" s="52"/>
      <c r="OO81" s="52"/>
      <c r="OP81" s="52"/>
      <c r="OQ81" s="52"/>
      <c r="OR81" s="52"/>
      <c r="OS81" s="52"/>
      <c r="OT81" s="52"/>
      <c r="OU81" s="52"/>
      <c r="OV81" s="52"/>
      <c r="OW81" s="52"/>
      <c r="OX81" s="52"/>
      <c r="OY81" s="52"/>
      <c r="OZ81" s="52"/>
      <c r="PA81" s="52"/>
      <c r="PB81" s="52"/>
      <c r="PC81" s="52"/>
      <c r="PD81" s="52"/>
      <c r="PE81" s="52"/>
      <c r="PF81" s="52"/>
      <c r="PG81" s="52"/>
      <c r="PH81" s="52"/>
      <c r="PI81" s="52"/>
      <c r="PJ81" s="52"/>
      <c r="PK81" s="52"/>
      <c r="PL81" s="52"/>
      <c r="PM81" s="52"/>
      <c r="PN81" s="52"/>
      <c r="PO81" s="52"/>
      <c r="PP81" s="52"/>
      <c r="PQ81" s="52"/>
      <c r="PR81" s="52"/>
      <c r="PS81" s="52"/>
      <c r="PT81" s="52"/>
      <c r="PU81" s="52"/>
      <c r="PV81" s="52"/>
      <c r="PW81" s="52"/>
      <c r="PX81" s="52"/>
      <c r="PY81" s="52"/>
      <c r="PZ81" s="52"/>
      <c r="QA81" s="52"/>
      <c r="QB81" s="52"/>
      <c r="QC81" s="52"/>
      <c r="QD81" s="52"/>
    </row>
    <row r="82" spans="1:446" ht="13.5" customHeight="1">
      <c r="A82" s="12" t="s">
        <v>79</v>
      </c>
      <c r="B82" s="12" t="s">
        <v>345</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69"/>
      <c r="DA82" s="23"/>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52"/>
      <c r="II82" s="52"/>
      <c r="IJ82" s="92"/>
      <c r="IK82" s="92"/>
      <c r="IL82" s="92"/>
      <c r="IM82" s="92"/>
      <c r="IN82" s="92"/>
      <c r="IO82" s="92"/>
      <c r="IP82" s="92"/>
      <c r="IQ82" s="92"/>
      <c r="IR82" s="92"/>
      <c r="IS82" s="92"/>
      <c r="IT82" s="92"/>
      <c r="IU82" s="92"/>
      <c r="IV82" s="52"/>
      <c r="IW82" s="52"/>
      <c r="IX82" s="52"/>
      <c r="IY82" s="52"/>
      <c r="IZ82" s="52"/>
      <c r="JA82" s="52"/>
      <c r="JB82" s="52"/>
      <c r="JC82" s="52"/>
      <c r="JD82" s="52"/>
      <c r="JE82" s="52"/>
      <c r="JF82" s="52"/>
      <c r="JG82" s="52"/>
      <c r="JH82" s="52"/>
      <c r="JI82" s="52"/>
      <c r="JJ82" s="52"/>
      <c r="JK82" s="52"/>
      <c r="JL82" s="52"/>
      <c r="JM82" s="52"/>
      <c r="JN82" s="52"/>
      <c r="JO82" s="52"/>
      <c r="JP82" s="52"/>
      <c r="JQ82" s="52"/>
      <c r="JR82" s="52"/>
      <c r="JS82" s="52"/>
      <c r="JT82" s="52"/>
      <c r="JU82" s="52"/>
      <c r="JV82" s="52"/>
      <c r="JW82" s="52"/>
      <c r="JX82" s="52"/>
      <c r="JY82" s="52"/>
      <c r="JZ82" s="52"/>
      <c r="KA82" s="52"/>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2"/>
      <c r="LA82" s="52"/>
      <c r="LB82" s="52"/>
      <c r="LC82" s="52"/>
      <c r="LD82" s="52"/>
      <c r="LE82" s="52"/>
      <c r="LF82" s="52"/>
      <c r="LG82" s="52"/>
      <c r="LH82" s="52"/>
      <c r="LI82" s="52"/>
      <c r="LJ82" s="52"/>
      <c r="LK82" s="52"/>
      <c r="LL82" s="52"/>
      <c r="LM82" s="52"/>
      <c r="LN82" s="52"/>
      <c r="LO82" s="52"/>
      <c r="LP82" s="52"/>
      <c r="LQ82" s="52"/>
      <c r="LR82" s="52"/>
      <c r="LS82" s="52"/>
      <c r="LT82" s="52"/>
      <c r="LU82" s="52"/>
      <c r="LV82" s="52"/>
      <c r="LW82" s="52"/>
      <c r="LX82" s="52"/>
      <c r="LY82" s="52"/>
      <c r="LZ82" s="52"/>
      <c r="MA82" s="52"/>
      <c r="MB82" s="52"/>
      <c r="MC82" s="52"/>
      <c r="MD82" s="52"/>
      <c r="ME82" s="52"/>
      <c r="MF82" s="52"/>
      <c r="MG82" s="52"/>
      <c r="MH82" s="100"/>
      <c r="MI82" s="100"/>
      <c r="MJ82" s="100"/>
      <c r="MK82" s="100"/>
      <c r="ML82" s="100"/>
      <c r="MM82" s="100"/>
      <c r="MN82" s="100"/>
      <c r="MO82" s="100"/>
      <c r="MP82" s="100"/>
      <c r="MQ82" s="100"/>
      <c r="MR82" s="100"/>
      <c r="MS82" s="100"/>
      <c r="MT82" s="100"/>
      <c r="MU82" s="100"/>
      <c r="MV82" s="100"/>
      <c r="MW82" s="100"/>
      <c r="MX82" s="100"/>
      <c r="MY82" s="100"/>
      <c r="MZ82" s="100"/>
      <c r="NA82" s="100"/>
      <c r="NB82" s="100"/>
      <c r="NC82" s="52"/>
      <c r="ND82" s="52"/>
      <c r="NE82" s="52"/>
      <c r="NF82" s="52"/>
      <c r="NG82" s="52"/>
      <c r="NH82" s="52"/>
      <c r="NI82" s="52"/>
      <c r="NJ82" s="52"/>
      <c r="NK82" s="52"/>
      <c r="NL82" s="52"/>
      <c r="NM82" s="52"/>
      <c r="NN82" s="52"/>
      <c r="NO82" s="52"/>
      <c r="NP82" s="52"/>
      <c r="NQ82" s="52"/>
      <c r="NR82" s="52"/>
      <c r="NS82" s="52"/>
      <c r="NT82" s="52"/>
      <c r="NU82" s="52"/>
      <c r="NV82" s="52"/>
      <c r="NW82" s="52"/>
      <c r="NX82" s="52"/>
      <c r="NY82" s="52"/>
      <c r="NZ82" s="52"/>
      <c r="OA82" s="52"/>
      <c r="OB82" s="52"/>
      <c r="OC82" s="52"/>
      <c r="OD82" s="52"/>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c r="PC82" s="52"/>
      <c r="PD82" s="52"/>
      <c r="PE82" s="52"/>
      <c r="PF82" s="52"/>
      <c r="PG82" s="52"/>
      <c r="PH82" s="52"/>
      <c r="PI82" s="52"/>
      <c r="PJ82" s="52"/>
      <c r="PK82" s="52"/>
      <c r="PL82" s="52"/>
      <c r="PM82" s="52"/>
      <c r="PN82" s="52"/>
      <c r="PO82" s="52"/>
      <c r="PP82" s="52"/>
      <c r="PQ82" s="52"/>
      <c r="PR82" s="52"/>
      <c r="PS82" s="52"/>
      <c r="PT82" s="52"/>
      <c r="PU82" s="52"/>
      <c r="PV82" s="52"/>
      <c r="PW82" s="52"/>
      <c r="PX82" s="52"/>
      <c r="PY82" s="52"/>
      <c r="PZ82" s="52"/>
      <c r="QA82" s="52"/>
      <c r="QB82" s="52"/>
      <c r="QC82" s="52"/>
      <c r="QD82" s="52"/>
    </row>
    <row r="83" spans="1:446" ht="13.5" customHeight="1">
      <c r="A83" s="2" t="s">
        <v>80</v>
      </c>
      <c r="B83" s="2" t="s">
        <v>346</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81"/>
      <c r="CW83" s="81"/>
      <c r="CX83" s="9"/>
      <c r="CY83" s="9"/>
      <c r="CZ83" s="66"/>
      <c r="DA83" s="20"/>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2"/>
      <c r="II83" s="92"/>
      <c r="IJ83" s="92"/>
      <c r="IK83" s="92"/>
      <c r="IL83" s="92"/>
      <c r="IM83" s="92"/>
      <c r="IN83" s="92"/>
      <c r="IO83" s="92"/>
      <c r="IP83" s="92"/>
      <c r="IQ83" s="92"/>
      <c r="IR83" s="92"/>
      <c r="IS83" s="92"/>
      <c r="IT83" s="92"/>
      <c r="IU83" s="92"/>
      <c r="IV83" s="92"/>
      <c r="IW83" s="92"/>
      <c r="IX83" s="92"/>
      <c r="IY83" s="92"/>
      <c r="IZ83" s="92"/>
      <c r="JA83" s="92"/>
      <c r="JB83" s="92"/>
      <c r="JC83" s="92"/>
      <c r="JD83" s="92"/>
      <c r="JE83" s="92"/>
      <c r="JF83" s="92"/>
      <c r="JG83" s="92"/>
      <c r="JH83" s="92"/>
      <c r="JI83" s="92"/>
      <c r="JJ83" s="92"/>
      <c r="JK83" s="92"/>
      <c r="JL83" s="92"/>
      <c r="JM83" s="92"/>
      <c r="JN83" s="92"/>
      <c r="JO83" s="92"/>
      <c r="JP83" s="92"/>
      <c r="JQ83" s="92"/>
      <c r="JR83" s="92"/>
      <c r="JS83" s="92"/>
      <c r="JT83" s="92"/>
      <c r="JU83" s="92"/>
      <c r="JV83" s="92"/>
      <c r="JW83" s="92"/>
      <c r="JX83" s="92"/>
      <c r="JY83" s="92"/>
      <c r="JZ83" s="92"/>
      <c r="KA83" s="92"/>
      <c r="KB83" s="92"/>
      <c r="KC83" s="92"/>
      <c r="KD83" s="92"/>
      <c r="KE83" s="92"/>
      <c r="KF83" s="92"/>
      <c r="KG83" s="92"/>
      <c r="KH83" s="92"/>
      <c r="KI83" s="92"/>
      <c r="KJ83" s="92"/>
      <c r="KK83" s="92"/>
      <c r="KL83" s="92"/>
      <c r="KM83" s="92"/>
      <c r="KN83" s="92"/>
      <c r="KO83" s="92"/>
      <c r="KP83" s="92"/>
      <c r="KQ83" s="92"/>
      <c r="KR83" s="92"/>
      <c r="KS83" s="92"/>
      <c r="KT83" s="92"/>
      <c r="KU83" s="92"/>
      <c r="KV83" s="92"/>
      <c r="KW83" s="92"/>
      <c r="KX83" s="92"/>
      <c r="KY83" s="92"/>
      <c r="KZ83" s="92"/>
      <c r="LA83" s="92"/>
      <c r="LB83" s="92"/>
      <c r="LC83" s="92"/>
      <c r="LD83" s="92"/>
      <c r="LE83" s="92"/>
      <c r="LF83" s="92"/>
      <c r="LG83" s="92"/>
      <c r="LH83" s="92"/>
      <c r="LI83" s="92"/>
      <c r="LJ83" s="92"/>
      <c r="LK83" s="92"/>
      <c r="LL83" s="92"/>
      <c r="LM83" s="92"/>
      <c r="LN83" s="92"/>
      <c r="LO83" s="92"/>
      <c r="LP83" s="92"/>
      <c r="LQ83" s="92"/>
      <c r="LR83" s="92"/>
      <c r="LS83" s="92"/>
      <c r="LT83" s="92"/>
      <c r="LU83" s="92"/>
      <c r="LV83" s="92"/>
      <c r="LW83" s="92"/>
      <c r="LX83" s="92"/>
      <c r="LY83" s="92"/>
      <c r="LZ83" s="92"/>
      <c r="MA83" s="92"/>
      <c r="MB83" s="92"/>
      <c r="MC83" s="92"/>
      <c r="MD83" s="92"/>
      <c r="ME83" s="92"/>
      <c r="MF83" s="92"/>
      <c r="MG83" s="92"/>
      <c r="MH83" s="93"/>
      <c r="MI83" s="93"/>
      <c r="MJ83" s="93"/>
      <c r="MK83" s="93"/>
      <c r="ML83" s="93"/>
      <c r="MM83" s="93"/>
      <c r="MN83" s="93"/>
      <c r="MO83" s="93"/>
      <c r="MP83" s="93"/>
      <c r="MQ83" s="93"/>
      <c r="MR83" s="93"/>
      <c r="MS83" s="93"/>
      <c r="MT83" s="93"/>
      <c r="MU83" s="93"/>
      <c r="MV83" s="93"/>
      <c r="MW83" s="93"/>
      <c r="MX83" s="93"/>
      <c r="MY83" s="93"/>
      <c r="MZ83" s="93"/>
      <c r="NA83" s="93"/>
      <c r="NB83" s="93"/>
      <c r="NC83" s="92"/>
      <c r="ND83" s="92"/>
      <c r="NE83" s="92"/>
      <c r="NF83" s="92"/>
      <c r="NG83" s="92"/>
      <c r="NH83" s="92"/>
      <c r="NI83" s="92"/>
      <c r="NJ83" s="92"/>
      <c r="NK83" s="92"/>
      <c r="NL83" s="94"/>
      <c r="NM83" s="94"/>
      <c r="NN83" s="94"/>
      <c r="NO83" s="94"/>
      <c r="NP83" s="94"/>
      <c r="NQ83" s="94"/>
      <c r="NR83" s="94"/>
      <c r="NS83" s="94"/>
      <c r="NT83" s="94"/>
      <c r="NU83" s="94"/>
      <c r="NV83" s="94"/>
      <c r="NW83" s="94"/>
      <c r="NX83" s="94"/>
      <c r="NY83" s="94"/>
      <c r="NZ83" s="94"/>
      <c r="OA83" s="94"/>
      <c r="OB83" s="94"/>
      <c r="OC83" s="94"/>
      <c r="OD83" s="94"/>
      <c r="OE83" s="94"/>
      <c r="OF83" s="94"/>
      <c r="OG83" s="94"/>
      <c r="OH83" s="94"/>
      <c r="OI83" s="94"/>
      <c r="OJ83" s="94"/>
      <c r="OK83" s="94"/>
      <c r="OL83" s="92"/>
      <c r="OM83" s="92"/>
      <c r="ON83" s="92"/>
      <c r="OO83" s="92"/>
      <c r="OP83" s="94"/>
      <c r="OQ83" s="94"/>
      <c r="OR83" s="94"/>
      <c r="OS83" s="94"/>
      <c r="OT83" s="94"/>
      <c r="OU83" s="94"/>
      <c r="OV83" s="94"/>
      <c r="OW83" s="94"/>
      <c r="OX83" s="94"/>
      <c r="OY83" s="94"/>
      <c r="OZ83" s="94"/>
      <c r="PA83" s="94"/>
      <c r="PB83" s="94"/>
      <c r="PC83" s="94"/>
      <c r="PD83" s="94"/>
      <c r="PE83" s="94"/>
      <c r="PF83" s="94"/>
      <c r="PG83" s="94"/>
      <c r="PH83" s="94"/>
      <c r="PI83" s="94"/>
      <c r="PJ83" s="94"/>
      <c r="PK83" s="94"/>
      <c r="PL83" s="94"/>
      <c r="PM83" s="94"/>
      <c r="PN83" s="94"/>
      <c r="PO83" s="94"/>
      <c r="PP83" s="94"/>
      <c r="PQ83" s="94"/>
      <c r="PR83" s="94"/>
      <c r="PS83" s="94"/>
      <c r="PT83" s="94"/>
      <c r="PU83" s="94"/>
      <c r="PV83" s="94"/>
      <c r="PW83" s="94"/>
      <c r="PX83" s="94"/>
      <c r="PY83" s="94"/>
      <c r="PZ83" s="94"/>
      <c r="QA83" s="94"/>
      <c r="QB83" s="94"/>
      <c r="QC83" s="94"/>
      <c r="QD83" s="94"/>
    </row>
    <row r="84" spans="1:446" ht="13.5" customHeight="1">
      <c r="A84" s="2" t="s">
        <v>81</v>
      </c>
      <c r="B84" s="2" t="s">
        <v>346</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81"/>
      <c r="CW84" s="81"/>
      <c r="CX84" s="9"/>
      <c r="CY84" s="9"/>
      <c r="CZ84" s="66"/>
      <c r="DA84" s="20"/>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2"/>
      <c r="II84" s="92"/>
      <c r="IJ84" s="92"/>
      <c r="IK84" s="92"/>
      <c r="IL84" s="92"/>
      <c r="IM84" s="92"/>
      <c r="IN84" s="92"/>
      <c r="IO84" s="92"/>
      <c r="IP84" s="92"/>
      <c r="IQ84" s="92"/>
      <c r="IR84" s="92"/>
      <c r="IS84" s="92"/>
      <c r="IT84" s="92"/>
      <c r="IU84" s="92"/>
      <c r="IV84" s="92"/>
      <c r="IW84" s="92"/>
      <c r="IX84" s="92"/>
      <c r="IY84" s="92"/>
      <c r="IZ84" s="92"/>
      <c r="JA84" s="92"/>
      <c r="JB84" s="92"/>
      <c r="JC84" s="92"/>
      <c r="JD84" s="92"/>
      <c r="JE84" s="92"/>
      <c r="JF84" s="92"/>
      <c r="JG84" s="92"/>
      <c r="JH84" s="92"/>
      <c r="JI84" s="92"/>
      <c r="JJ84" s="92"/>
      <c r="JK84" s="92"/>
      <c r="JL84" s="92"/>
      <c r="JM84" s="92"/>
      <c r="JN84" s="92"/>
      <c r="JO84" s="92"/>
      <c r="JP84" s="92"/>
      <c r="JQ84" s="92"/>
      <c r="JR84" s="92"/>
      <c r="JS84" s="92"/>
      <c r="JT84" s="92"/>
      <c r="JU84" s="92"/>
      <c r="JV84" s="92"/>
      <c r="JW84" s="92"/>
      <c r="JX84" s="92"/>
      <c r="JY84" s="92"/>
      <c r="JZ84" s="92"/>
      <c r="KA84" s="92"/>
      <c r="KB84" s="92"/>
      <c r="KC84" s="92"/>
      <c r="KD84" s="92"/>
      <c r="KE84" s="92"/>
      <c r="KF84" s="92"/>
      <c r="KG84" s="92"/>
      <c r="KH84" s="92"/>
      <c r="KI84" s="92"/>
      <c r="KJ84" s="92"/>
      <c r="KK84" s="92"/>
      <c r="KL84" s="92"/>
      <c r="KM84" s="92"/>
      <c r="KN84" s="92"/>
      <c r="KO84" s="92"/>
      <c r="KP84" s="92"/>
      <c r="KQ84" s="92"/>
      <c r="KR84" s="92"/>
      <c r="KS84" s="92"/>
      <c r="KT84" s="92"/>
      <c r="KU84" s="92"/>
      <c r="KV84" s="92"/>
      <c r="KW84" s="92"/>
      <c r="KX84" s="92"/>
      <c r="KY84" s="92"/>
      <c r="KZ84" s="92"/>
      <c r="LA84" s="92"/>
      <c r="LB84" s="92"/>
      <c r="LC84" s="92"/>
      <c r="LD84" s="92"/>
      <c r="LE84" s="92"/>
      <c r="LF84" s="92"/>
      <c r="LG84" s="92"/>
      <c r="LH84" s="92"/>
      <c r="LI84" s="92"/>
      <c r="LJ84" s="92"/>
      <c r="LK84" s="92"/>
      <c r="LL84" s="92"/>
      <c r="LM84" s="92"/>
      <c r="LN84" s="92"/>
      <c r="LO84" s="92"/>
      <c r="LP84" s="92"/>
      <c r="LQ84" s="92"/>
      <c r="LR84" s="92"/>
      <c r="LS84" s="92"/>
      <c r="LT84" s="92"/>
      <c r="LU84" s="92"/>
      <c r="LV84" s="92"/>
      <c r="LW84" s="92"/>
      <c r="LX84" s="92"/>
      <c r="LY84" s="92"/>
      <c r="LZ84" s="92"/>
      <c r="MA84" s="92"/>
      <c r="MB84" s="92"/>
      <c r="MC84" s="92"/>
      <c r="MD84" s="92"/>
      <c r="ME84" s="92"/>
      <c r="MF84" s="92"/>
      <c r="MG84" s="92"/>
      <c r="MH84" s="93"/>
      <c r="MI84" s="93"/>
      <c r="MJ84" s="93"/>
      <c r="MK84" s="93"/>
      <c r="ML84" s="93"/>
      <c r="MM84" s="93"/>
      <c r="MN84" s="93"/>
      <c r="MO84" s="93"/>
      <c r="MP84" s="93"/>
      <c r="MQ84" s="93"/>
      <c r="MR84" s="93"/>
      <c r="MS84" s="93"/>
      <c r="MT84" s="93"/>
      <c r="MU84" s="93"/>
      <c r="MV84" s="93"/>
      <c r="MW84" s="93"/>
      <c r="MX84" s="93"/>
      <c r="MY84" s="93"/>
      <c r="MZ84" s="93"/>
      <c r="NA84" s="93"/>
      <c r="NB84" s="93"/>
      <c r="NC84" s="92"/>
      <c r="ND84" s="92"/>
      <c r="NE84" s="92"/>
      <c r="NF84" s="92"/>
      <c r="NG84" s="92"/>
      <c r="NH84" s="92"/>
      <c r="NI84" s="92"/>
      <c r="NJ84" s="92"/>
      <c r="NK84" s="92"/>
      <c r="NL84" s="94"/>
      <c r="NM84" s="94"/>
      <c r="NN84" s="94"/>
      <c r="NO84" s="94"/>
      <c r="NP84" s="94"/>
      <c r="NQ84" s="94"/>
      <c r="NR84" s="94"/>
      <c r="NS84" s="94"/>
      <c r="NT84" s="94"/>
      <c r="NU84" s="94"/>
      <c r="NV84" s="94"/>
      <c r="NW84" s="94"/>
      <c r="NX84" s="94"/>
      <c r="NY84" s="94"/>
      <c r="NZ84" s="94"/>
      <c r="OA84" s="94"/>
      <c r="OB84" s="94"/>
      <c r="OC84" s="94"/>
      <c r="OD84" s="94"/>
      <c r="OE84" s="94"/>
      <c r="OF84" s="94"/>
      <c r="OG84" s="94"/>
      <c r="OH84" s="94"/>
      <c r="OI84" s="94"/>
      <c r="OJ84" s="94"/>
      <c r="OK84" s="94"/>
      <c r="OL84" s="92"/>
      <c r="OM84" s="92"/>
      <c r="ON84" s="92"/>
      <c r="OO84" s="92"/>
      <c r="OP84" s="94"/>
      <c r="OQ84" s="94"/>
      <c r="OR84" s="94"/>
      <c r="OS84" s="94"/>
      <c r="OT84" s="94"/>
      <c r="OU84" s="94"/>
      <c r="OV84" s="94"/>
      <c r="OW84" s="94"/>
      <c r="OX84" s="94"/>
      <c r="OY84" s="94"/>
      <c r="OZ84" s="94"/>
      <c r="PA84" s="94"/>
      <c r="PB84" s="94"/>
      <c r="PC84" s="94"/>
      <c r="PD84" s="94"/>
      <c r="PE84" s="94"/>
      <c r="PF84" s="94"/>
      <c r="PG84" s="94"/>
      <c r="PH84" s="94"/>
      <c r="PI84" s="94"/>
      <c r="PJ84" s="94"/>
      <c r="PK84" s="94"/>
      <c r="PL84" s="94"/>
      <c r="PM84" s="94"/>
      <c r="PN84" s="94"/>
      <c r="PO84" s="94"/>
      <c r="PP84" s="94"/>
      <c r="PQ84" s="94"/>
      <c r="PR84" s="94"/>
      <c r="PS84" s="94"/>
      <c r="PT84" s="94"/>
      <c r="PU84" s="94"/>
      <c r="PV84" s="94"/>
      <c r="PW84" s="94"/>
      <c r="PX84" s="94"/>
      <c r="PY84" s="94"/>
      <c r="PZ84" s="94"/>
      <c r="QA84" s="94"/>
      <c r="QB84" s="94"/>
      <c r="QC84" s="94"/>
      <c r="QD84" s="94"/>
    </row>
    <row r="85" spans="1:446" ht="13.5" customHeight="1">
      <c r="A85" s="2" t="s">
        <v>82</v>
      </c>
      <c r="B85" s="2" t="s">
        <v>346</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81"/>
      <c r="CW85" s="81"/>
      <c r="CX85" s="9"/>
      <c r="CY85" s="9"/>
      <c r="CZ85" s="66"/>
      <c r="DA85" s="20"/>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2"/>
      <c r="II85" s="92"/>
      <c r="IJ85" s="92"/>
      <c r="IK85" s="92"/>
      <c r="IL85" s="92"/>
      <c r="IM85" s="92"/>
      <c r="IN85" s="92"/>
      <c r="IO85" s="92"/>
      <c r="IP85" s="92"/>
      <c r="IQ85" s="92"/>
      <c r="IR85" s="92"/>
      <c r="IS85" s="92"/>
      <c r="IT85" s="92"/>
      <c r="IU85" s="92"/>
      <c r="IV85" s="92"/>
      <c r="IW85" s="92"/>
      <c r="IX85" s="92"/>
      <c r="IY85" s="92"/>
      <c r="IZ85" s="92"/>
      <c r="JA85" s="92"/>
      <c r="JB85" s="92"/>
      <c r="JC85" s="92"/>
      <c r="JD85" s="92"/>
      <c r="JE85" s="92"/>
      <c r="JF85" s="92"/>
      <c r="JG85" s="92"/>
      <c r="JH85" s="92"/>
      <c r="JI85" s="92"/>
      <c r="JJ85" s="92"/>
      <c r="JK85" s="92"/>
      <c r="JL85" s="92"/>
      <c r="JM85" s="92"/>
      <c r="JN85" s="92"/>
      <c r="JO85" s="92"/>
      <c r="JP85" s="92"/>
      <c r="JQ85" s="92"/>
      <c r="JR85" s="92"/>
      <c r="JS85" s="92"/>
      <c r="JT85" s="92"/>
      <c r="JU85" s="92"/>
      <c r="JV85" s="92"/>
      <c r="JW85" s="92"/>
      <c r="JX85" s="92"/>
      <c r="JY85" s="92"/>
      <c r="JZ85" s="92"/>
      <c r="KA85" s="92"/>
      <c r="KB85" s="92"/>
      <c r="KC85" s="92"/>
      <c r="KD85" s="92"/>
      <c r="KE85" s="92"/>
      <c r="KF85" s="92"/>
      <c r="KG85" s="92"/>
      <c r="KH85" s="92"/>
      <c r="KI85" s="92"/>
      <c r="KJ85" s="92"/>
      <c r="KK85" s="92"/>
      <c r="KL85" s="92"/>
      <c r="KM85" s="92"/>
      <c r="KN85" s="92"/>
      <c r="KO85" s="92"/>
      <c r="KP85" s="92"/>
      <c r="KQ85" s="92"/>
      <c r="KR85" s="92"/>
      <c r="KS85" s="92"/>
      <c r="KT85" s="92"/>
      <c r="KU85" s="92"/>
      <c r="KV85" s="92"/>
      <c r="KW85" s="92"/>
      <c r="KX85" s="92"/>
      <c r="KY85" s="92"/>
      <c r="KZ85" s="92"/>
      <c r="LA85" s="92"/>
      <c r="LB85" s="92"/>
      <c r="LC85" s="92"/>
      <c r="LD85" s="92"/>
      <c r="LE85" s="92"/>
      <c r="LF85" s="92"/>
      <c r="LG85" s="92"/>
      <c r="LH85" s="92"/>
      <c r="LI85" s="92"/>
      <c r="LJ85" s="92"/>
      <c r="LK85" s="92"/>
      <c r="LL85" s="92"/>
      <c r="LM85" s="92"/>
      <c r="LN85" s="92"/>
      <c r="LO85" s="92"/>
      <c r="LP85" s="92"/>
      <c r="LQ85" s="92"/>
      <c r="LR85" s="92"/>
      <c r="LS85" s="92"/>
      <c r="LT85" s="92"/>
      <c r="LU85" s="92"/>
      <c r="LV85" s="92"/>
      <c r="LW85" s="92"/>
      <c r="LX85" s="92"/>
      <c r="LY85" s="92"/>
      <c r="LZ85" s="92"/>
      <c r="MA85" s="92"/>
      <c r="MB85" s="92"/>
      <c r="MC85" s="92"/>
      <c r="MD85" s="92"/>
      <c r="ME85" s="92"/>
      <c r="MF85" s="92"/>
      <c r="MG85" s="92"/>
      <c r="MH85" s="93"/>
      <c r="MI85" s="93"/>
      <c r="MJ85" s="93"/>
      <c r="MK85" s="93"/>
      <c r="ML85" s="93"/>
      <c r="MM85" s="93"/>
      <c r="MN85" s="93"/>
      <c r="MO85" s="93"/>
      <c r="MP85" s="93"/>
      <c r="MQ85" s="93"/>
      <c r="MR85" s="93"/>
      <c r="MS85" s="93"/>
      <c r="MT85" s="93"/>
      <c r="MU85" s="93"/>
      <c r="MV85" s="93"/>
      <c r="MW85" s="93"/>
      <c r="MX85" s="93"/>
      <c r="MY85" s="93"/>
      <c r="MZ85" s="93"/>
      <c r="NA85" s="93"/>
      <c r="NB85" s="93"/>
      <c r="NC85" s="92"/>
      <c r="ND85" s="92"/>
      <c r="NE85" s="92"/>
      <c r="NF85" s="92"/>
      <c r="NG85" s="92"/>
      <c r="NH85" s="92"/>
      <c r="NI85" s="92"/>
      <c r="NJ85" s="92"/>
      <c r="NK85" s="92"/>
      <c r="NL85" s="94"/>
      <c r="NM85" s="94"/>
      <c r="NN85" s="94"/>
      <c r="NO85" s="94"/>
      <c r="NP85" s="94"/>
      <c r="NQ85" s="94"/>
      <c r="NR85" s="94"/>
      <c r="NS85" s="94"/>
      <c r="NT85" s="94"/>
      <c r="NU85" s="94"/>
      <c r="NV85" s="94"/>
      <c r="NW85" s="94"/>
      <c r="NX85" s="94"/>
      <c r="NY85" s="94"/>
      <c r="NZ85" s="94"/>
      <c r="OA85" s="94"/>
      <c r="OB85" s="94"/>
      <c r="OC85" s="94"/>
      <c r="OD85" s="94"/>
      <c r="OE85" s="94"/>
      <c r="OF85" s="94"/>
      <c r="OG85" s="94"/>
      <c r="OH85" s="94"/>
      <c r="OI85" s="94"/>
      <c r="OJ85" s="94"/>
      <c r="OK85" s="94"/>
      <c r="OL85" s="92"/>
      <c r="OM85" s="92"/>
      <c r="ON85" s="92"/>
      <c r="OO85" s="92"/>
      <c r="OP85" s="94"/>
      <c r="OQ85" s="94"/>
      <c r="OR85" s="94"/>
      <c r="OS85" s="94"/>
      <c r="OT85" s="94"/>
      <c r="OU85" s="94"/>
      <c r="OV85" s="94"/>
      <c r="OW85" s="94"/>
      <c r="OX85" s="94"/>
      <c r="OY85" s="94"/>
      <c r="OZ85" s="94"/>
      <c r="PA85" s="94"/>
      <c r="PB85" s="94"/>
      <c r="PC85" s="94"/>
      <c r="PD85" s="94"/>
      <c r="PE85" s="94"/>
      <c r="PF85" s="94"/>
      <c r="PG85" s="94"/>
      <c r="PH85" s="94"/>
      <c r="PI85" s="94"/>
      <c r="PJ85" s="94"/>
      <c r="PK85" s="94"/>
      <c r="PL85" s="94"/>
      <c r="PM85" s="94"/>
      <c r="PN85" s="94"/>
      <c r="PO85" s="94"/>
      <c r="PP85" s="94"/>
      <c r="PQ85" s="94"/>
      <c r="PR85" s="94"/>
      <c r="PS85" s="94"/>
      <c r="PT85" s="94"/>
      <c r="PU85" s="94"/>
      <c r="PV85" s="94"/>
      <c r="PW85" s="94"/>
      <c r="PX85" s="94"/>
      <c r="PY85" s="94"/>
      <c r="PZ85" s="94"/>
      <c r="QA85" s="94"/>
      <c r="QB85" s="94"/>
      <c r="QC85" s="94"/>
      <c r="QD85" s="94"/>
    </row>
    <row r="86" spans="1:446" ht="13.5" customHeight="1">
      <c r="A86" s="12" t="s">
        <v>83</v>
      </c>
      <c r="B86" s="12" t="s">
        <v>346</v>
      </c>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69"/>
      <c r="DA86" s="23"/>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52"/>
      <c r="II86" s="52"/>
      <c r="IJ86" s="92"/>
      <c r="IK86" s="92"/>
      <c r="IL86" s="92"/>
      <c r="IM86" s="92"/>
      <c r="IN86" s="92"/>
      <c r="IO86" s="92"/>
      <c r="IP86" s="92"/>
      <c r="IQ86" s="92"/>
      <c r="IR86" s="92"/>
      <c r="IS86" s="92"/>
      <c r="IT86" s="92"/>
      <c r="IU86" s="92"/>
      <c r="IV86" s="52"/>
      <c r="IW86" s="52"/>
      <c r="IX86" s="52"/>
      <c r="IY86" s="52"/>
      <c r="IZ86" s="52"/>
      <c r="JA86" s="52"/>
      <c r="JB86" s="52"/>
      <c r="JC86" s="52"/>
      <c r="JD86" s="52"/>
      <c r="JE86" s="52"/>
      <c r="JF86" s="52"/>
      <c r="JG86" s="52"/>
      <c r="JH86" s="52"/>
      <c r="JI86" s="52"/>
      <c r="JJ86" s="52"/>
      <c r="JK86" s="52"/>
      <c r="JL86" s="52"/>
      <c r="JM86" s="52"/>
      <c r="JN86" s="52"/>
      <c r="JO86" s="52"/>
      <c r="JP86" s="52"/>
      <c r="JQ86" s="52"/>
      <c r="JR86" s="52"/>
      <c r="JS86" s="52"/>
      <c r="JT86" s="52"/>
      <c r="JU86" s="52"/>
      <c r="JV86" s="52"/>
      <c r="JW86" s="52"/>
      <c r="JX86" s="52"/>
      <c r="JY86" s="52"/>
      <c r="JZ86" s="52"/>
      <c r="KA86" s="52"/>
      <c r="KB86" s="52"/>
      <c r="KC86" s="52"/>
      <c r="KD86" s="52"/>
      <c r="KE86" s="52"/>
      <c r="KF86" s="52"/>
      <c r="KG86" s="52"/>
      <c r="KH86" s="52"/>
      <c r="KI86" s="52"/>
      <c r="KJ86" s="52"/>
      <c r="KK86" s="52"/>
      <c r="KL86" s="52"/>
      <c r="KM86" s="52"/>
      <c r="KN86" s="52"/>
      <c r="KO86" s="52"/>
      <c r="KP86" s="52"/>
      <c r="KQ86" s="52"/>
      <c r="KR86" s="52"/>
      <c r="KS86" s="52"/>
      <c r="KT86" s="52"/>
      <c r="KU86" s="52"/>
      <c r="KV86" s="52"/>
      <c r="KW86" s="52"/>
      <c r="KX86" s="52"/>
      <c r="KY86" s="52"/>
      <c r="KZ86" s="52"/>
      <c r="LA86" s="52"/>
      <c r="LB86" s="52"/>
      <c r="LC86" s="52"/>
      <c r="LD86" s="52"/>
      <c r="LE86" s="52"/>
      <c r="LF86" s="52"/>
      <c r="LG86" s="52"/>
      <c r="LH86" s="52"/>
      <c r="LI86" s="52"/>
      <c r="LJ86" s="52"/>
      <c r="LK86" s="52"/>
      <c r="LL86" s="52"/>
      <c r="LM86" s="52"/>
      <c r="LN86" s="52"/>
      <c r="LO86" s="52"/>
      <c r="LP86" s="52"/>
      <c r="LQ86" s="52"/>
      <c r="LR86" s="52"/>
      <c r="LS86" s="52"/>
      <c r="LT86" s="52"/>
      <c r="LU86" s="52"/>
      <c r="LV86" s="52"/>
      <c r="LW86" s="52"/>
      <c r="LX86" s="52"/>
      <c r="LY86" s="52"/>
      <c r="LZ86" s="52"/>
      <c r="MA86" s="52"/>
      <c r="MB86" s="52"/>
      <c r="MC86" s="52"/>
      <c r="MD86" s="52"/>
      <c r="ME86" s="52"/>
      <c r="MF86" s="52"/>
      <c r="MG86" s="52"/>
      <c r="MH86" s="100"/>
      <c r="MI86" s="100"/>
      <c r="MJ86" s="100"/>
      <c r="MK86" s="100"/>
      <c r="ML86" s="100"/>
      <c r="MM86" s="100"/>
      <c r="MN86" s="100"/>
      <c r="MO86" s="100"/>
      <c r="MP86" s="100"/>
      <c r="MQ86" s="100"/>
      <c r="MR86" s="100"/>
      <c r="MS86" s="100"/>
      <c r="MT86" s="100"/>
      <c r="MU86" s="100"/>
      <c r="MV86" s="100"/>
      <c r="MW86" s="100"/>
      <c r="MX86" s="100"/>
      <c r="MY86" s="100"/>
      <c r="MZ86" s="100"/>
      <c r="NA86" s="100"/>
      <c r="NB86" s="100"/>
      <c r="NC86" s="52"/>
      <c r="ND86" s="52"/>
      <c r="NE86" s="52"/>
      <c r="NF86" s="52"/>
      <c r="NG86" s="52"/>
      <c r="NH86" s="52"/>
      <c r="NI86" s="52"/>
      <c r="NJ86" s="52"/>
      <c r="NK86" s="52"/>
      <c r="NL86" s="52"/>
      <c r="NM86" s="52"/>
      <c r="NN86" s="52"/>
      <c r="NO86" s="52"/>
      <c r="NP86" s="52"/>
      <c r="NQ86" s="52"/>
      <c r="NR86" s="52"/>
      <c r="NS86" s="52"/>
      <c r="NT86" s="52"/>
      <c r="NU86" s="52"/>
      <c r="NV86" s="52"/>
      <c r="NW86" s="52"/>
      <c r="NX86" s="52"/>
      <c r="NY86" s="52"/>
      <c r="NZ86" s="52"/>
      <c r="OA86" s="52"/>
      <c r="OB86" s="52"/>
      <c r="OC86" s="52"/>
      <c r="OD86" s="52"/>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c r="PC86" s="52"/>
      <c r="PD86" s="52"/>
      <c r="PE86" s="52"/>
      <c r="PF86" s="52"/>
      <c r="PG86" s="52"/>
      <c r="PH86" s="52"/>
      <c r="PI86" s="52"/>
      <c r="PJ86" s="52"/>
      <c r="PK86" s="52"/>
      <c r="PL86" s="52"/>
      <c r="PM86" s="52"/>
      <c r="PN86" s="52"/>
      <c r="PO86" s="52"/>
      <c r="PP86" s="52"/>
      <c r="PQ86" s="52"/>
      <c r="PR86" s="52"/>
      <c r="PS86" s="52"/>
      <c r="PT86" s="52"/>
      <c r="PU86" s="52"/>
      <c r="PV86" s="52"/>
      <c r="PW86" s="52"/>
      <c r="PX86" s="52"/>
      <c r="PY86" s="52"/>
      <c r="PZ86" s="52"/>
      <c r="QA86" s="52"/>
      <c r="QB86" s="52"/>
      <c r="QC86" s="52"/>
      <c r="QD86" s="52"/>
    </row>
    <row r="87" spans="1:446" ht="13.5" customHeight="1">
      <c r="A87" s="12" t="s">
        <v>84</v>
      </c>
      <c r="B87" s="12" t="s">
        <v>346</v>
      </c>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69"/>
      <c r="DA87" s="23"/>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52"/>
      <c r="II87" s="52"/>
      <c r="IJ87" s="92"/>
      <c r="IK87" s="92"/>
      <c r="IL87" s="92"/>
      <c r="IM87" s="92"/>
      <c r="IN87" s="92"/>
      <c r="IO87" s="92"/>
      <c r="IP87" s="92"/>
      <c r="IQ87" s="92"/>
      <c r="IR87" s="92"/>
      <c r="IS87" s="92"/>
      <c r="IT87" s="92"/>
      <c r="IU87" s="92"/>
      <c r="IV87" s="52"/>
      <c r="IW87" s="52"/>
      <c r="IX87" s="52"/>
      <c r="IY87" s="52"/>
      <c r="IZ87" s="52"/>
      <c r="JA87" s="52"/>
      <c r="JB87" s="52"/>
      <c r="JC87" s="52"/>
      <c r="JD87" s="52"/>
      <c r="JE87" s="52"/>
      <c r="JF87" s="52"/>
      <c r="JG87" s="52"/>
      <c r="JH87" s="52"/>
      <c r="JI87" s="52"/>
      <c r="JJ87" s="52"/>
      <c r="JK87" s="52"/>
      <c r="JL87" s="52"/>
      <c r="JM87" s="52"/>
      <c r="JN87" s="52"/>
      <c r="JO87" s="52"/>
      <c r="JP87" s="52"/>
      <c r="JQ87" s="52"/>
      <c r="JR87" s="52"/>
      <c r="JS87" s="52"/>
      <c r="JT87" s="52"/>
      <c r="JU87" s="52"/>
      <c r="JV87" s="52"/>
      <c r="JW87" s="52"/>
      <c r="JX87" s="52"/>
      <c r="JY87" s="52"/>
      <c r="JZ87" s="52"/>
      <c r="KA87" s="52"/>
      <c r="KB87" s="52"/>
      <c r="KC87" s="52"/>
      <c r="KD87" s="52"/>
      <c r="KE87" s="52"/>
      <c r="KF87" s="52"/>
      <c r="KG87" s="52"/>
      <c r="KH87" s="52"/>
      <c r="KI87" s="52"/>
      <c r="KJ87" s="52"/>
      <c r="KK87" s="52"/>
      <c r="KL87" s="52"/>
      <c r="KM87" s="52"/>
      <c r="KN87" s="52"/>
      <c r="KO87" s="52"/>
      <c r="KP87" s="52"/>
      <c r="KQ87" s="52"/>
      <c r="KR87" s="52"/>
      <c r="KS87" s="52"/>
      <c r="KT87" s="52"/>
      <c r="KU87" s="52"/>
      <c r="KV87" s="52"/>
      <c r="KW87" s="52"/>
      <c r="KX87" s="52"/>
      <c r="KY87" s="52"/>
      <c r="KZ87" s="52"/>
      <c r="LA87" s="52"/>
      <c r="LB87" s="52"/>
      <c r="LC87" s="52"/>
      <c r="LD87" s="52"/>
      <c r="LE87" s="52"/>
      <c r="LF87" s="52"/>
      <c r="LG87" s="52"/>
      <c r="LH87" s="52"/>
      <c r="LI87" s="52"/>
      <c r="LJ87" s="52"/>
      <c r="LK87" s="52"/>
      <c r="LL87" s="52"/>
      <c r="LM87" s="52"/>
      <c r="LN87" s="52"/>
      <c r="LO87" s="52"/>
      <c r="LP87" s="52"/>
      <c r="LQ87" s="52"/>
      <c r="LR87" s="52"/>
      <c r="LS87" s="52"/>
      <c r="LT87" s="52"/>
      <c r="LU87" s="52"/>
      <c r="LV87" s="52"/>
      <c r="LW87" s="52"/>
      <c r="LX87" s="52"/>
      <c r="LY87" s="52"/>
      <c r="LZ87" s="52"/>
      <c r="MA87" s="52"/>
      <c r="MB87" s="52"/>
      <c r="MC87" s="52"/>
      <c r="MD87" s="52"/>
      <c r="ME87" s="52"/>
      <c r="MF87" s="52"/>
      <c r="MG87" s="52"/>
      <c r="MH87" s="100"/>
      <c r="MI87" s="100"/>
      <c r="MJ87" s="100"/>
      <c r="MK87" s="100"/>
      <c r="ML87" s="100"/>
      <c r="MM87" s="100"/>
      <c r="MN87" s="100"/>
      <c r="MO87" s="100"/>
      <c r="MP87" s="100"/>
      <c r="MQ87" s="100"/>
      <c r="MR87" s="100"/>
      <c r="MS87" s="100"/>
      <c r="MT87" s="100"/>
      <c r="MU87" s="100"/>
      <c r="MV87" s="100"/>
      <c r="MW87" s="100"/>
      <c r="MX87" s="100"/>
      <c r="MY87" s="100"/>
      <c r="MZ87" s="100"/>
      <c r="NA87" s="100"/>
      <c r="NB87" s="100"/>
      <c r="NC87" s="52"/>
      <c r="ND87" s="52"/>
      <c r="NE87" s="52"/>
      <c r="NF87" s="52"/>
      <c r="NG87" s="52"/>
      <c r="NH87" s="52"/>
      <c r="NI87" s="52"/>
      <c r="NJ87" s="52"/>
      <c r="NK87" s="52"/>
      <c r="NL87" s="52"/>
      <c r="NM87" s="52"/>
      <c r="NN87" s="52"/>
      <c r="NO87" s="52"/>
      <c r="NP87" s="52"/>
      <c r="NQ87" s="52"/>
      <c r="NR87" s="52"/>
      <c r="NS87" s="52"/>
      <c r="NT87" s="52"/>
      <c r="NU87" s="52"/>
      <c r="NV87" s="52"/>
      <c r="NW87" s="52"/>
      <c r="NX87" s="52"/>
      <c r="NY87" s="52"/>
      <c r="NZ87" s="52"/>
      <c r="OA87" s="52"/>
      <c r="OB87" s="52"/>
      <c r="OC87" s="52"/>
      <c r="OD87" s="52"/>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c r="PC87" s="52"/>
      <c r="PD87" s="52"/>
      <c r="PE87" s="52"/>
      <c r="PF87" s="52"/>
      <c r="PG87" s="52"/>
      <c r="PH87" s="52"/>
      <c r="PI87" s="52"/>
      <c r="PJ87" s="52"/>
      <c r="PK87" s="52"/>
      <c r="PL87" s="52"/>
      <c r="PM87" s="52"/>
      <c r="PN87" s="52"/>
      <c r="PO87" s="52"/>
      <c r="PP87" s="52"/>
      <c r="PQ87" s="52"/>
      <c r="PR87" s="52"/>
      <c r="PS87" s="52"/>
      <c r="PT87" s="52"/>
      <c r="PU87" s="52"/>
      <c r="PV87" s="52"/>
      <c r="PW87" s="52"/>
      <c r="PX87" s="52"/>
      <c r="PY87" s="52"/>
      <c r="PZ87" s="52"/>
      <c r="QA87" s="52"/>
      <c r="QB87" s="52"/>
      <c r="QC87" s="52"/>
      <c r="QD87" s="52"/>
    </row>
    <row r="88" spans="1:446" ht="13.5" customHeight="1">
      <c r="A88" s="12" t="s">
        <v>85</v>
      </c>
      <c r="B88" s="12" t="s">
        <v>346</v>
      </c>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69"/>
      <c r="DA88" s="23"/>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52"/>
      <c r="II88" s="52"/>
      <c r="IJ88" s="92"/>
      <c r="IK88" s="92"/>
      <c r="IL88" s="92"/>
      <c r="IM88" s="92"/>
      <c r="IN88" s="92"/>
      <c r="IO88" s="92"/>
      <c r="IP88" s="92"/>
      <c r="IQ88" s="92"/>
      <c r="IR88" s="92"/>
      <c r="IS88" s="92"/>
      <c r="IT88" s="92"/>
      <c r="IU88" s="92"/>
      <c r="IV88" s="52"/>
      <c r="IW88" s="52"/>
      <c r="IX88" s="52"/>
      <c r="IY88" s="52"/>
      <c r="IZ88" s="52"/>
      <c r="JA88" s="52"/>
      <c r="JB88" s="52"/>
      <c r="JC88" s="52"/>
      <c r="JD88" s="52"/>
      <c r="JE88" s="52"/>
      <c r="JF88" s="52"/>
      <c r="JG88" s="52"/>
      <c r="JH88" s="52"/>
      <c r="JI88" s="52"/>
      <c r="JJ88" s="52"/>
      <c r="JK88" s="52"/>
      <c r="JL88" s="52"/>
      <c r="JM88" s="52"/>
      <c r="JN88" s="52"/>
      <c r="JO88" s="52"/>
      <c r="JP88" s="52"/>
      <c r="JQ88" s="52"/>
      <c r="JR88" s="52"/>
      <c r="JS88" s="52"/>
      <c r="JT88" s="52"/>
      <c r="JU88" s="52"/>
      <c r="JV88" s="52"/>
      <c r="JW88" s="52"/>
      <c r="JX88" s="52"/>
      <c r="JY88" s="52"/>
      <c r="JZ88" s="52"/>
      <c r="KA88" s="52"/>
      <c r="KB88" s="52"/>
      <c r="KC88" s="52"/>
      <c r="KD88" s="52"/>
      <c r="KE88" s="52"/>
      <c r="KF88" s="52"/>
      <c r="KG88" s="52"/>
      <c r="KH88" s="52"/>
      <c r="KI88" s="52"/>
      <c r="KJ88" s="52"/>
      <c r="KK88" s="52"/>
      <c r="KL88" s="52"/>
      <c r="KM88" s="52"/>
      <c r="KN88" s="52"/>
      <c r="KO88" s="52"/>
      <c r="KP88" s="52"/>
      <c r="KQ88" s="52"/>
      <c r="KR88" s="52"/>
      <c r="KS88" s="52"/>
      <c r="KT88" s="52"/>
      <c r="KU88" s="52"/>
      <c r="KV88" s="52"/>
      <c r="KW88" s="52"/>
      <c r="KX88" s="52"/>
      <c r="KY88" s="52"/>
      <c r="KZ88" s="52"/>
      <c r="LA88" s="52"/>
      <c r="LB88" s="52"/>
      <c r="LC88" s="52"/>
      <c r="LD88" s="52"/>
      <c r="LE88" s="52"/>
      <c r="LF88" s="52"/>
      <c r="LG88" s="52"/>
      <c r="LH88" s="52"/>
      <c r="LI88" s="52"/>
      <c r="LJ88" s="52"/>
      <c r="LK88" s="52"/>
      <c r="LL88" s="52"/>
      <c r="LM88" s="52"/>
      <c r="LN88" s="52"/>
      <c r="LO88" s="52"/>
      <c r="LP88" s="52"/>
      <c r="LQ88" s="52"/>
      <c r="LR88" s="52"/>
      <c r="LS88" s="52"/>
      <c r="LT88" s="52"/>
      <c r="LU88" s="52"/>
      <c r="LV88" s="52"/>
      <c r="LW88" s="52"/>
      <c r="LX88" s="52"/>
      <c r="LY88" s="52"/>
      <c r="LZ88" s="52"/>
      <c r="MA88" s="52"/>
      <c r="MB88" s="52"/>
      <c r="MC88" s="52"/>
      <c r="MD88" s="52"/>
      <c r="ME88" s="52"/>
      <c r="MF88" s="52"/>
      <c r="MG88" s="52"/>
      <c r="MH88" s="100"/>
      <c r="MI88" s="100"/>
      <c r="MJ88" s="100"/>
      <c r="MK88" s="100"/>
      <c r="ML88" s="100"/>
      <c r="MM88" s="100"/>
      <c r="MN88" s="100"/>
      <c r="MO88" s="100"/>
      <c r="MP88" s="100"/>
      <c r="MQ88" s="100"/>
      <c r="MR88" s="100"/>
      <c r="MS88" s="100"/>
      <c r="MT88" s="100"/>
      <c r="MU88" s="100"/>
      <c r="MV88" s="100"/>
      <c r="MW88" s="100"/>
      <c r="MX88" s="100"/>
      <c r="MY88" s="100"/>
      <c r="MZ88" s="100"/>
      <c r="NA88" s="100"/>
      <c r="NB88" s="100"/>
      <c r="NC88" s="52"/>
      <c r="ND88" s="52"/>
      <c r="NE88" s="52"/>
      <c r="NF88" s="52"/>
      <c r="NG88" s="52"/>
      <c r="NH88" s="52"/>
      <c r="NI88" s="52"/>
      <c r="NJ88" s="52"/>
      <c r="NK88" s="52"/>
      <c r="NL88" s="52"/>
      <c r="NM88" s="52"/>
      <c r="NN88" s="52"/>
      <c r="NO88" s="52"/>
      <c r="NP88" s="52"/>
      <c r="NQ88" s="52"/>
      <c r="NR88" s="52"/>
      <c r="NS88" s="52"/>
      <c r="NT88" s="52"/>
      <c r="NU88" s="52"/>
      <c r="NV88" s="52"/>
      <c r="NW88" s="52"/>
      <c r="NX88" s="52"/>
      <c r="NY88" s="52"/>
      <c r="NZ88" s="52"/>
      <c r="OA88" s="52"/>
      <c r="OB88" s="52"/>
      <c r="OC88" s="52"/>
      <c r="OD88" s="52"/>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c r="PC88" s="52"/>
      <c r="PD88" s="52"/>
      <c r="PE88" s="52"/>
      <c r="PF88" s="52"/>
      <c r="PG88" s="52"/>
      <c r="PH88" s="52"/>
      <c r="PI88" s="52"/>
      <c r="PJ88" s="52"/>
      <c r="PK88" s="52"/>
      <c r="PL88" s="52"/>
      <c r="PM88" s="52"/>
      <c r="PN88" s="52"/>
      <c r="PO88" s="52"/>
      <c r="PP88" s="52"/>
      <c r="PQ88" s="52"/>
      <c r="PR88" s="52"/>
      <c r="PS88" s="52"/>
      <c r="PT88" s="52"/>
      <c r="PU88" s="52"/>
      <c r="PV88" s="52"/>
      <c r="PW88" s="52"/>
      <c r="PX88" s="52"/>
      <c r="PY88" s="52"/>
      <c r="PZ88" s="52"/>
      <c r="QA88" s="52"/>
      <c r="QB88" s="52"/>
      <c r="QC88" s="52"/>
      <c r="QD88" s="52"/>
    </row>
    <row r="89" spans="1:446" ht="13.5" customHeight="1">
      <c r="A89" s="12" t="s">
        <v>86</v>
      </c>
      <c r="B89" s="12" t="s">
        <v>346</v>
      </c>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69"/>
      <c r="DA89" s="23"/>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52"/>
      <c r="II89" s="52"/>
      <c r="IJ89" s="92"/>
      <c r="IK89" s="92"/>
      <c r="IL89" s="92"/>
      <c r="IM89" s="92"/>
      <c r="IN89" s="92"/>
      <c r="IO89" s="92"/>
      <c r="IP89" s="92"/>
      <c r="IQ89" s="92"/>
      <c r="IR89" s="92"/>
      <c r="IS89" s="92"/>
      <c r="IT89" s="92"/>
      <c r="IU89" s="92"/>
      <c r="IV89" s="52"/>
      <c r="IW89" s="52"/>
      <c r="IX89" s="52"/>
      <c r="IY89" s="52"/>
      <c r="IZ89" s="52"/>
      <c r="JA89" s="52"/>
      <c r="JB89" s="52"/>
      <c r="JC89" s="52"/>
      <c r="JD89" s="52"/>
      <c r="JE89" s="52"/>
      <c r="JF89" s="52"/>
      <c r="JG89" s="52"/>
      <c r="JH89" s="52"/>
      <c r="JI89" s="52"/>
      <c r="JJ89" s="52"/>
      <c r="JK89" s="52"/>
      <c r="JL89" s="52"/>
      <c r="JM89" s="52"/>
      <c r="JN89" s="52"/>
      <c r="JO89" s="52"/>
      <c r="JP89" s="52"/>
      <c r="JQ89" s="52"/>
      <c r="JR89" s="52"/>
      <c r="JS89" s="52"/>
      <c r="JT89" s="52"/>
      <c r="JU89" s="52"/>
      <c r="JV89" s="52"/>
      <c r="JW89" s="52"/>
      <c r="JX89" s="52"/>
      <c r="JY89" s="52"/>
      <c r="JZ89" s="52"/>
      <c r="KA89" s="52"/>
      <c r="KB89" s="52"/>
      <c r="KC89" s="52"/>
      <c r="KD89" s="52"/>
      <c r="KE89" s="52"/>
      <c r="KF89" s="52"/>
      <c r="KG89" s="52"/>
      <c r="KH89" s="52"/>
      <c r="KI89" s="52"/>
      <c r="KJ89" s="52"/>
      <c r="KK89" s="52"/>
      <c r="KL89" s="52"/>
      <c r="KM89" s="52"/>
      <c r="KN89" s="52"/>
      <c r="KO89" s="52"/>
      <c r="KP89" s="52"/>
      <c r="KQ89" s="52"/>
      <c r="KR89" s="52"/>
      <c r="KS89" s="52"/>
      <c r="KT89" s="52"/>
      <c r="KU89" s="52"/>
      <c r="KV89" s="52"/>
      <c r="KW89" s="52"/>
      <c r="KX89" s="52"/>
      <c r="KY89" s="52"/>
      <c r="KZ89" s="52"/>
      <c r="LA89" s="52"/>
      <c r="LB89" s="52"/>
      <c r="LC89" s="52"/>
      <c r="LD89" s="52"/>
      <c r="LE89" s="52"/>
      <c r="LF89" s="52"/>
      <c r="LG89" s="52"/>
      <c r="LH89" s="52"/>
      <c r="LI89" s="52"/>
      <c r="LJ89" s="52"/>
      <c r="LK89" s="52"/>
      <c r="LL89" s="52"/>
      <c r="LM89" s="52"/>
      <c r="LN89" s="52"/>
      <c r="LO89" s="52"/>
      <c r="LP89" s="52"/>
      <c r="LQ89" s="52"/>
      <c r="LR89" s="52"/>
      <c r="LS89" s="52"/>
      <c r="LT89" s="52"/>
      <c r="LU89" s="52"/>
      <c r="LV89" s="52"/>
      <c r="LW89" s="52"/>
      <c r="LX89" s="52"/>
      <c r="LY89" s="52"/>
      <c r="LZ89" s="52"/>
      <c r="MA89" s="52"/>
      <c r="MB89" s="52"/>
      <c r="MC89" s="52"/>
      <c r="MD89" s="52"/>
      <c r="ME89" s="52"/>
      <c r="MF89" s="52"/>
      <c r="MG89" s="52"/>
      <c r="MH89" s="100"/>
      <c r="MI89" s="100"/>
      <c r="MJ89" s="100"/>
      <c r="MK89" s="100"/>
      <c r="ML89" s="100"/>
      <c r="MM89" s="100"/>
      <c r="MN89" s="100"/>
      <c r="MO89" s="100"/>
      <c r="MP89" s="100"/>
      <c r="MQ89" s="100"/>
      <c r="MR89" s="100"/>
      <c r="MS89" s="100"/>
      <c r="MT89" s="100"/>
      <c r="MU89" s="100"/>
      <c r="MV89" s="100"/>
      <c r="MW89" s="100"/>
      <c r="MX89" s="100"/>
      <c r="MY89" s="100"/>
      <c r="MZ89" s="100"/>
      <c r="NA89" s="100"/>
      <c r="NB89" s="100"/>
      <c r="NC89" s="52"/>
      <c r="ND89" s="52"/>
      <c r="NE89" s="52"/>
      <c r="NF89" s="52"/>
      <c r="NG89" s="52"/>
      <c r="NH89" s="52"/>
      <c r="NI89" s="52"/>
      <c r="NJ89" s="52"/>
      <c r="NK89" s="52"/>
      <c r="NL89" s="52"/>
      <c r="NM89" s="52"/>
      <c r="NN89" s="52"/>
      <c r="NO89" s="52"/>
      <c r="NP89" s="52"/>
      <c r="NQ89" s="52"/>
      <c r="NR89" s="52"/>
      <c r="NS89" s="52"/>
      <c r="NT89" s="52"/>
      <c r="NU89" s="52"/>
      <c r="NV89" s="52"/>
      <c r="NW89" s="52"/>
      <c r="NX89" s="52"/>
      <c r="NY89" s="52"/>
      <c r="NZ89" s="52"/>
      <c r="OA89" s="52"/>
      <c r="OB89" s="52"/>
      <c r="OC89" s="52"/>
      <c r="OD89" s="52"/>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c r="PC89" s="52"/>
      <c r="PD89" s="52"/>
      <c r="PE89" s="52"/>
      <c r="PF89" s="52"/>
      <c r="PG89" s="52"/>
      <c r="PH89" s="52"/>
      <c r="PI89" s="52"/>
      <c r="PJ89" s="52"/>
      <c r="PK89" s="52"/>
      <c r="PL89" s="52"/>
      <c r="PM89" s="52"/>
      <c r="PN89" s="52"/>
      <c r="PO89" s="52"/>
      <c r="PP89" s="52"/>
      <c r="PQ89" s="52"/>
      <c r="PR89" s="52"/>
      <c r="PS89" s="52"/>
      <c r="PT89" s="52"/>
      <c r="PU89" s="52"/>
      <c r="PV89" s="52"/>
      <c r="PW89" s="52"/>
      <c r="PX89" s="52"/>
      <c r="PY89" s="52"/>
      <c r="PZ89" s="52"/>
      <c r="QA89" s="52"/>
      <c r="QB89" s="52"/>
      <c r="QC89" s="52"/>
      <c r="QD89" s="52"/>
    </row>
    <row r="90" spans="1:446" ht="13.5" customHeight="1">
      <c r="A90" s="12" t="s">
        <v>87</v>
      </c>
      <c r="B90" s="12" t="s">
        <v>345</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69"/>
      <c r="DA90" s="23"/>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52"/>
      <c r="II90" s="52"/>
      <c r="IJ90" s="92"/>
      <c r="IK90" s="92"/>
      <c r="IL90" s="92"/>
      <c r="IM90" s="92"/>
      <c r="IN90" s="92"/>
      <c r="IO90" s="92"/>
      <c r="IP90" s="92"/>
      <c r="IQ90" s="92"/>
      <c r="IR90" s="92"/>
      <c r="IS90" s="92"/>
      <c r="IT90" s="92"/>
      <c r="IU90" s="92"/>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c r="JT90" s="52"/>
      <c r="JU90" s="52"/>
      <c r="JV90" s="52"/>
      <c r="JW90" s="52"/>
      <c r="JX90" s="52"/>
      <c r="JY90" s="52"/>
      <c r="JZ90" s="52"/>
      <c r="KA90" s="52"/>
      <c r="KB90" s="52"/>
      <c r="KC90" s="52"/>
      <c r="KD90" s="52"/>
      <c r="KE90" s="52"/>
      <c r="KF90" s="52"/>
      <c r="KG90" s="52"/>
      <c r="KH90" s="52"/>
      <c r="KI90" s="52"/>
      <c r="KJ90" s="52"/>
      <c r="KK90" s="52"/>
      <c r="KL90" s="52"/>
      <c r="KM90" s="52"/>
      <c r="KN90" s="52"/>
      <c r="KO90" s="52"/>
      <c r="KP90" s="52"/>
      <c r="KQ90" s="52"/>
      <c r="KR90" s="52"/>
      <c r="KS90" s="52"/>
      <c r="KT90" s="52"/>
      <c r="KU90" s="52"/>
      <c r="KV90" s="52"/>
      <c r="KW90" s="52"/>
      <c r="KX90" s="52"/>
      <c r="KY90" s="52"/>
      <c r="KZ90" s="52"/>
      <c r="LA90" s="52"/>
      <c r="LB90" s="52"/>
      <c r="LC90" s="52"/>
      <c r="LD90" s="52"/>
      <c r="LE90" s="52"/>
      <c r="LF90" s="52"/>
      <c r="LG90" s="52"/>
      <c r="LH90" s="52"/>
      <c r="LI90" s="52"/>
      <c r="LJ90" s="52"/>
      <c r="LK90" s="52"/>
      <c r="LL90" s="52"/>
      <c r="LM90" s="52"/>
      <c r="LN90" s="52"/>
      <c r="LO90" s="52"/>
      <c r="LP90" s="52"/>
      <c r="LQ90" s="52"/>
      <c r="LR90" s="52"/>
      <c r="LS90" s="52"/>
      <c r="LT90" s="52"/>
      <c r="LU90" s="52"/>
      <c r="LV90" s="52"/>
      <c r="LW90" s="52"/>
      <c r="LX90" s="52"/>
      <c r="LY90" s="52"/>
      <c r="LZ90" s="52"/>
      <c r="MA90" s="52"/>
      <c r="MB90" s="52"/>
      <c r="MC90" s="52"/>
      <c r="MD90" s="52"/>
      <c r="ME90" s="52"/>
      <c r="MF90" s="52"/>
      <c r="MG90" s="52"/>
      <c r="MH90" s="100"/>
      <c r="MI90" s="100"/>
      <c r="MJ90" s="100"/>
      <c r="MK90" s="100"/>
      <c r="ML90" s="100"/>
      <c r="MM90" s="100"/>
      <c r="MN90" s="100"/>
      <c r="MO90" s="100"/>
      <c r="MP90" s="100"/>
      <c r="MQ90" s="100"/>
      <c r="MR90" s="100"/>
      <c r="MS90" s="100"/>
      <c r="MT90" s="100"/>
      <c r="MU90" s="100"/>
      <c r="MV90" s="100"/>
      <c r="MW90" s="100"/>
      <c r="MX90" s="100"/>
      <c r="MY90" s="100"/>
      <c r="MZ90" s="100"/>
      <c r="NA90" s="100"/>
      <c r="NB90" s="100"/>
      <c r="NC90" s="52"/>
      <c r="ND90" s="52"/>
      <c r="NE90" s="52"/>
      <c r="NF90" s="52"/>
      <c r="NG90" s="52"/>
      <c r="NH90" s="52"/>
      <c r="NI90" s="52"/>
      <c r="NJ90" s="52"/>
      <c r="NK90" s="52"/>
      <c r="NL90" s="52"/>
      <c r="NM90" s="52"/>
      <c r="NN90" s="52"/>
      <c r="NO90" s="52"/>
      <c r="NP90" s="52"/>
      <c r="NQ90" s="52"/>
      <c r="NR90" s="52"/>
      <c r="NS90" s="52"/>
      <c r="NT90" s="52"/>
      <c r="NU90" s="52"/>
      <c r="NV90" s="52"/>
      <c r="NW90" s="52"/>
      <c r="NX90" s="52"/>
      <c r="NY90" s="52"/>
      <c r="NZ90" s="52"/>
      <c r="OA90" s="52"/>
      <c r="OB90" s="52"/>
      <c r="OC90" s="52"/>
      <c r="OD90" s="52"/>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c r="PC90" s="52"/>
      <c r="PD90" s="52"/>
      <c r="PE90" s="52"/>
      <c r="PF90" s="52"/>
      <c r="PG90" s="52"/>
      <c r="PH90" s="52"/>
      <c r="PI90" s="52"/>
      <c r="PJ90" s="52"/>
      <c r="PK90" s="52"/>
      <c r="PL90" s="52"/>
      <c r="PM90" s="52"/>
      <c r="PN90" s="52"/>
      <c r="PO90" s="52"/>
      <c r="PP90" s="52"/>
      <c r="PQ90" s="52"/>
      <c r="PR90" s="52"/>
      <c r="PS90" s="52"/>
      <c r="PT90" s="52"/>
      <c r="PU90" s="52"/>
      <c r="PV90" s="52"/>
      <c r="PW90" s="52"/>
      <c r="PX90" s="52"/>
      <c r="PY90" s="52"/>
      <c r="PZ90" s="52"/>
      <c r="QA90" s="52"/>
      <c r="QB90" s="52"/>
      <c r="QC90" s="52"/>
      <c r="QD90" s="52"/>
    </row>
    <row r="91" spans="1:446" ht="13.5" customHeight="1">
      <c r="A91" s="12" t="s">
        <v>88</v>
      </c>
      <c r="B91" s="12" t="s">
        <v>347</v>
      </c>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69"/>
      <c r="DA91" s="23"/>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52"/>
      <c r="II91" s="52"/>
      <c r="IJ91" s="92"/>
      <c r="IK91" s="92"/>
      <c r="IL91" s="92"/>
      <c r="IM91" s="92"/>
      <c r="IN91" s="92"/>
      <c r="IO91" s="92"/>
      <c r="IP91" s="92"/>
      <c r="IQ91" s="92"/>
      <c r="IR91" s="92"/>
      <c r="IS91" s="92"/>
      <c r="IT91" s="92"/>
      <c r="IU91" s="92"/>
      <c r="IV91" s="52"/>
      <c r="IW91" s="52"/>
      <c r="IX91" s="52"/>
      <c r="IY91" s="52"/>
      <c r="IZ91" s="52"/>
      <c r="JA91" s="52"/>
      <c r="JB91" s="52"/>
      <c r="JC91" s="52"/>
      <c r="JD91" s="52"/>
      <c r="JE91" s="52"/>
      <c r="JF91" s="52"/>
      <c r="JG91" s="52"/>
      <c r="JH91" s="52"/>
      <c r="JI91" s="52"/>
      <c r="JJ91" s="52"/>
      <c r="JK91" s="52"/>
      <c r="JL91" s="52"/>
      <c r="JM91" s="52"/>
      <c r="JN91" s="52"/>
      <c r="JO91" s="52"/>
      <c r="JP91" s="52"/>
      <c r="JQ91" s="52"/>
      <c r="JR91" s="52"/>
      <c r="JS91" s="52"/>
      <c r="JT91" s="52"/>
      <c r="JU91" s="52"/>
      <c r="JV91" s="52"/>
      <c r="JW91" s="52"/>
      <c r="JX91" s="52"/>
      <c r="JY91" s="52"/>
      <c r="JZ91" s="52"/>
      <c r="KA91" s="52"/>
      <c r="KB91" s="52"/>
      <c r="KC91" s="52"/>
      <c r="KD91" s="52"/>
      <c r="KE91" s="52"/>
      <c r="KF91" s="52"/>
      <c r="KG91" s="52"/>
      <c r="KH91" s="52"/>
      <c r="KI91" s="52"/>
      <c r="KJ91" s="52"/>
      <c r="KK91" s="52"/>
      <c r="KL91" s="52"/>
      <c r="KM91" s="52"/>
      <c r="KN91" s="52"/>
      <c r="KO91" s="52"/>
      <c r="KP91" s="52"/>
      <c r="KQ91" s="52"/>
      <c r="KR91" s="52"/>
      <c r="KS91" s="52"/>
      <c r="KT91" s="52"/>
      <c r="KU91" s="52"/>
      <c r="KV91" s="52"/>
      <c r="KW91" s="52"/>
      <c r="KX91" s="52"/>
      <c r="KY91" s="52"/>
      <c r="KZ91" s="52"/>
      <c r="LA91" s="52"/>
      <c r="LB91" s="52"/>
      <c r="LC91" s="52"/>
      <c r="LD91" s="52"/>
      <c r="LE91" s="52"/>
      <c r="LF91" s="52"/>
      <c r="LG91" s="52"/>
      <c r="LH91" s="52"/>
      <c r="LI91" s="52"/>
      <c r="LJ91" s="52"/>
      <c r="LK91" s="52"/>
      <c r="LL91" s="52"/>
      <c r="LM91" s="52"/>
      <c r="LN91" s="52"/>
      <c r="LO91" s="52"/>
      <c r="LP91" s="52"/>
      <c r="LQ91" s="52"/>
      <c r="LR91" s="52"/>
      <c r="LS91" s="52"/>
      <c r="LT91" s="52"/>
      <c r="LU91" s="52"/>
      <c r="LV91" s="52"/>
      <c r="LW91" s="52"/>
      <c r="LX91" s="52"/>
      <c r="LY91" s="52"/>
      <c r="LZ91" s="52"/>
      <c r="MA91" s="52"/>
      <c r="MB91" s="52"/>
      <c r="MC91" s="52"/>
      <c r="MD91" s="52"/>
      <c r="ME91" s="52"/>
      <c r="MF91" s="52"/>
      <c r="MG91" s="52"/>
      <c r="MH91" s="100"/>
      <c r="MI91" s="100"/>
      <c r="MJ91" s="100"/>
      <c r="MK91" s="100"/>
      <c r="ML91" s="100"/>
      <c r="MM91" s="100"/>
      <c r="MN91" s="100"/>
      <c r="MO91" s="100"/>
      <c r="MP91" s="100"/>
      <c r="MQ91" s="100"/>
      <c r="MR91" s="100"/>
      <c r="MS91" s="100"/>
      <c r="MT91" s="100"/>
      <c r="MU91" s="100"/>
      <c r="MV91" s="100"/>
      <c r="MW91" s="100"/>
      <c r="MX91" s="100"/>
      <c r="MY91" s="100"/>
      <c r="MZ91" s="100"/>
      <c r="NA91" s="100"/>
      <c r="NB91" s="100"/>
      <c r="NC91" s="52"/>
      <c r="ND91" s="52"/>
      <c r="NE91" s="52"/>
      <c r="NF91" s="52"/>
      <c r="NG91" s="52"/>
      <c r="NH91" s="52"/>
      <c r="NI91" s="52"/>
      <c r="NJ91" s="52"/>
      <c r="NK91" s="52"/>
      <c r="NL91" s="52"/>
      <c r="NM91" s="52"/>
      <c r="NN91" s="52"/>
      <c r="NO91" s="52"/>
      <c r="NP91" s="52"/>
      <c r="NQ91" s="52"/>
      <c r="NR91" s="52"/>
      <c r="NS91" s="52"/>
      <c r="NT91" s="52"/>
      <c r="NU91" s="52"/>
      <c r="NV91" s="52"/>
      <c r="NW91" s="52"/>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2"/>
      <c r="PL91" s="52"/>
      <c r="PM91" s="52"/>
      <c r="PN91" s="52"/>
      <c r="PO91" s="52"/>
      <c r="PP91" s="52"/>
      <c r="PQ91" s="52"/>
      <c r="PR91" s="52"/>
      <c r="PS91" s="52"/>
      <c r="PT91" s="52"/>
      <c r="PU91" s="52"/>
      <c r="PV91" s="52"/>
      <c r="PW91" s="52"/>
      <c r="PX91" s="52"/>
      <c r="PY91" s="52"/>
      <c r="PZ91" s="52"/>
      <c r="QA91" s="52"/>
      <c r="QB91" s="52"/>
      <c r="QC91" s="52"/>
      <c r="QD91" s="52"/>
    </row>
    <row r="92" spans="1:446" ht="13.5" customHeight="1">
      <c r="A92" s="12" t="s">
        <v>89</v>
      </c>
      <c r="B92" s="12" t="s">
        <v>348</v>
      </c>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69"/>
      <c r="DA92" s="23"/>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52"/>
      <c r="II92" s="52"/>
      <c r="IJ92" s="92"/>
      <c r="IK92" s="92"/>
      <c r="IL92" s="92"/>
      <c r="IM92" s="92"/>
      <c r="IN92" s="92"/>
      <c r="IO92" s="92"/>
      <c r="IP92" s="92"/>
      <c r="IQ92" s="92"/>
      <c r="IR92" s="92"/>
      <c r="IS92" s="92"/>
      <c r="IT92" s="92"/>
      <c r="IU92" s="92"/>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c r="JV92" s="52"/>
      <c r="JW92" s="52"/>
      <c r="JX92" s="52"/>
      <c r="JY92" s="52"/>
      <c r="JZ92" s="52"/>
      <c r="KA92" s="52"/>
      <c r="KB92" s="52"/>
      <c r="KC92" s="52"/>
      <c r="KD92" s="52"/>
      <c r="KE92" s="52"/>
      <c r="KF92" s="52"/>
      <c r="KG92" s="52"/>
      <c r="KH92" s="52"/>
      <c r="KI92" s="52"/>
      <c r="KJ92" s="52"/>
      <c r="KK92" s="52"/>
      <c r="KL92" s="52"/>
      <c r="KM92" s="52"/>
      <c r="KN92" s="52"/>
      <c r="KO92" s="52"/>
      <c r="KP92" s="52"/>
      <c r="KQ92" s="52"/>
      <c r="KR92" s="52"/>
      <c r="KS92" s="52"/>
      <c r="KT92" s="52"/>
      <c r="KU92" s="52"/>
      <c r="KV92" s="52"/>
      <c r="KW92" s="52"/>
      <c r="KX92" s="52"/>
      <c r="KY92" s="52"/>
      <c r="KZ92" s="52"/>
      <c r="LA92" s="52"/>
      <c r="LB92" s="52"/>
      <c r="LC92" s="52"/>
      <c r="LD92" s="52"/>
      <c r="LE92" s="52"/>
      <c r="LF92" s="52"/>
      <c r="LG92" s="52"/>
      <c r="LH92" s="52"/>
      <c r="LI92" s="52"/>
      <c r="LJ92" s="52"/>
      <c r="LK92" s="52"/>
      <c r="LL92" s="52"/>
      <c r="LM92" s="52"/>
      <c r="LN92" s="52"/>
      <c r="LO92" s="52"/>
      <c r="LP92" s="52"/>
      <c r="LQ92" s="52"/>
      <c r="LR92" s="52"/>
      <c r="LS92" s="52"/>
      <c r="LT92" s="52"/>
      <c r="LU92" s="52"/>
      <c r="LV92" s="52"/>
      <c r="LW92" s="52"/>
      <c r="LX92" s="52"/>
      <c r="LY92" s="52"/>
      <c r="LZ92" s="52"/>
      <c r="MA92" s="52"/>
      <c r="MB92" s="52"/>
      <c r="MC92" s="52"/>
      <c r="MD92" s="52"/>
      <c r="ME92" s="52"/>
      <c r="MF92" s="52"/>
      <c r="MG92" s="52"/>
      <c r="MH92" s="100"/>
      <c r="MI92" s="100"/>
      <c r="MJ92" s="100"/>
      <c r="MK92" s="100"/>
      <c r="ML92" s="100"/>
      <c r="MM92" s="100"/>
      <c r="MN92" s="100"/>
      <c r="MO92" s="100"/>
      <c r="MP92" s="100"/>
      <c r="MQ92" s="100"/>
      <c r="MR92" s="100"/>
      <c r="MS92" s="100"/>
      <c r="MT92" s="100"/>
      <c r="MU92" s="100"/>
      <c r="MV92" s="100"/>
      <c r="MW92" s="100"/>
      <c r="MX92" s="100"/>
      <c r="MY92" s="100"/>
      <c r="MZ92" s="100"/>
      <c r="NA92" s="100"/>
      <c r="NB92" s="100"/>
      <c r="NC92" s="52"/>
      <c r="ND92" s="52"/>
      <c r="NE92" s="52"/>
      <c r="NF92" s="52"/>
      <c r="NG92" s="52"/>
      <c r="NH92" s="52"/>
      <c r="NI92" s="52"/>
      <c r="NJ92" s="52"/>
      <c r="NK92" s="52"/>
      <c r="NL92" s="52"/>
      <c r="NM92" s="52"/>
      <c r="NN92" s="52"/>
      <c r="NO92" s="52"/>
      <c r="NP92" s="52"/>
      <c r="NQ92" s="52"/>
      <c r="NR92" s="52"/>
      <c r="NS92" s="52"/>
      <c r="NT92" s="52"/>
      <c r="NU92" s="52"/>
      <c r="NV92" s="52"/>
      <c r="NW92" s="52"/>
      <c r="NX92" s="52"/>
      <c r="NY92" s="52"/>
      <c r="NZ92" s="52"/>
      <c r="OA92" s="52"/>
      <c r="OB92" s="52"/>
      <c r="OC92" s="52"/>
      <c r="OD92" s="52"/>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c r="PC92" s="52"/>
      <c r="PD92" s="52"/>
      <c r="PE92" s="52"/>
      <c r="PF92" s="52"/>
      <c r="PG92" s="52"/>
      <c r="PH92" s="52"/>
      <c r="PI92" s="52"/>
      <c r="PJ92" s="52"/>
      <c r="PK92" s="52"/>
      <c r="PL92" s="52"/>
      <c r="PM92" s="52"/>
      <c r="PN92" s="52"/>
      <c r="PO92" s="52"/>
      <c r="PP92" s="52"/>
      <c r="PQ92" s="52"/>
      <c r="PR92" s="52"/>
      <c r="PS92" s="52"/>
      <c r="PT92" s="52"/>
      <c r="PU92" s="52"/>
      <c r="PV92" s="52"/>
      <c r="PW92" s="52"/>
      <c r="PX92" s="52"/>
      <c r="PY92" s="52"/>
      <c r="PZ92" s="52"/>
      <c r="QA92" s="52"/>
      <c r="QB92" s="52"/>
      <c r="QC92" s="52"/>
      <c r="QD92" s="52"/>
    </row>
    <row r="93" spans="1:446" ht="13.5" customHeight="1">
      <c r="A93" s="12" t="s">
        <v>90</v>
      </c>
      <c r="B93" s="12" t="s">
        <v>345</v>
      </c>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69"/>
      <c r="DA93" s="23"/>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52"/>
      <c r="II93" s="52"/>
      <c r="IJ93" s="92"/>
      <c r="IK93" s="92"/>
      <c r="IL93" s="92"/>
      <c r="IM93" s="92"/>
      <c r="IN93" s="92"/>
      <c r="IO93" s="92"/>
      <c r="IP93" s="92"/>
      <c r="IQ93" s="92"/>
      <c r="IR93" s="92"/>
      <c r="IS93" s="92"/>
      <c r="IT93" s="92"/>
      <c r="IU93" s="92"/>
      <c r="IV93" s="52"/>
      <c r="IW93" s="52"/>
      <c r="IX93" s="52"/>
      <c r="IY93" s="52"/>
      <c r="IZ93" s="52"/>
      <c r="JA93" s="52"/>
      <c r="JB93" s="52"/>
      <c r="JC93" s="52"/>
      <c r="JD93" s="52"/>
      <c r="JE93" s="52"/>
      <c r="JF93" s="52"/>
      <c r="JG93" s="52"/>
      <c r="JH93" s="52"/>
      <c r="JI93" s="52"/>
      <c r="JJ93" s="52"/>
      <c r="JK93" s="52"/>
      <c r="JL93" s="52"/>
      <c r="JM93" s="52"/>
      <c r="JN93" s="52"/>
      <c r="JO93" s="52"/>
      <c r="JP93" s="52"/>
      <c r="JQ93" s="52"/>
      <c r="JR93" s="52"/>
      <c r="JS93" s="52"/>
      <c r="JT93" s="52"/>
      <c r="JU93" s="52"/>
      <c r="JV93" s="52"/>
      <c r="JW93" s="52"/>
      <c r="JX93" s="52"/>
      <c r="JY93" s="52"/>
      <c r="JZ93" s="52"/>
      <c r="KA93" s="52"/>
      <c r="KB93" s="52"/>
      <c r="KC93" s="52"/>
      <c r="KD93" s="52"/>
      <c r="KE93" s="52"/>
      <c r="KF93" s="52"/>
      <c r="KG93" s="52"/>
      <c r="KH93" s="52"/>
      <c r="KI93" s="52"/>
      <c r="KJ93" s="52"/>
      <c r="KK93" s="52"/>
      <c r="KL93" s="52"/>
      <c r="KM93" s="52"/>
      <c r="KN93" s="52"/>
      <c r="KO93" s="52"/>
      <c r="KP93" s="52"/>
      <c r="KQ93" s="52"/>
      <c r="KR93" s="52"/>
      <c r="KS93" s="52"/>
      <c r="KT93" s="52"/>
      <c r="KU93" s="52"/>
      <c r="KV93" s="52"/>
      <c r="KW93" s="52"/>
      <c r="KX93" s="52"/>
      <c r="KY93" s="52"/>
      <c r="KZ93" s="52"/>
      <c r="LA93" s="52"/>
      <c r="LB93" s="52"/>
      <c r="LC93" s="52"/>
      <c r="LD93" s="52"/>
      <c r="LE93" s="52"/>
      <c r="LF93" s="52"/>
      <c r="LG93" s="52"/>
      <c r="LH93" s="52"/>
      <c r="LI93" s="52"/>
      <c r="LJ93" s="52"/>
      <c r="LK93" s="52"/>
      <c r="LL93" s="52"/>
      <c r="LM93" s="52"/>
      <c r="LN93" s="52"/>
      <c r="LO93" s="52"/>
      <c r="LP93" s="52"/>
      <c r="LQ93" s="52"/>
      <c r="LR93" s="52"/>
      <c r="LS93" s="52"/>
      <c r="LT93" s="52"/>
      <c r="LU93" s="52"/>
      <c r="LV93" s="52"/>
      <c r="LW93" s="52"/>
      <c r="LX93" s="52"/>
      <c r="LY93" s="52"/>
      <c r="LZ93" s="52"/>
      <c r="MA93" s="52"/>
      <c r="MB93" s="52"/>
      <c r="MC93" s="52"/>
      <c r="MD93" s="52"/>
      <c r="ME93" s="52"/>
      <c r="MF93" s="52"/>
      <c r="MG93" s="52"/>
      <c r="MH93" s="100"/>
      <c r="MI93" s="100"/>
      <c r="MJ93" s="100"/>
      <c r="MK93" s="100"/>
      <c r="ML93" s="100"/>
      <c r="MM93" s="100"/>
      <c r="MN93" s="100"/>
      <c r="MO93" s="100"/>
      <c r="MP93" s="100"/>
      <c r="MQ93" s="100"/>
      <c r="MR93" s="100"/>
      <c r="MS93" s="100"/>
      <c r="MT93" s="100"/>
      <c r="MU93" s="100"/>
      <c r="MV93" s="100"/>
      <c r="MW93" s="100"/>
      <c r="MX93" s="100"/>
      <c r="MY93" s="100"/>
      <c r="MZ93" s="100"/>
      <c r="NA93" s="100"/>
      <c r="NB93" s="100"/>
      <c r="NC93" s="52"/>
      <c r="ND93" s="52"/>
      <c r="NE93" s="52"/>
      <c r="NF93" s="52"/>
      <c r="NG93" s="52"/>
      <c r="NH93" s="52"/>
      <c r="NI93" s="52"/>
      <c r="NJ93" s="52"/>
      <c r="NK93" s="52"/>
      <c r="NL93" s="52"/>
      <c r="NM93" s="52"/>
      <c r="NN93" s="52"/>
      <c r="NO93" s="52"/>
      <c r="NP93" s="52"/>
      <c r="NQ93" s="52"/>
      <c r="NR93" s="52"/>
      <c r="NS93" s="52"/>
      <c r="NT93" s="52"/>
      <c r="NU93" s="52"/>
      <c r="NV93" s="52"/>
      <c r="NW93" s="52"/>
      <c r="NX93" s="52"/>
      <c r="NY93" s="52"/>
      <c r="NZ93" s="52"/>
      <c r="OA93" s="52"/>
      <c r="OB93" s="52"/>
      <c r="OC93" s="52"/>
      <c r="OD93" s="52"/>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c r="PC93" s="52"/>
      <c r="PD93" s="52"/>
      <c r="PE93" s="52"/>
      <c r="PF93" s="52"/>
      <c r="PG93" s="52"/>
      <c r="PH93" s="52"/>
      <c r="PI93" s="52"/>
      <c r="PJ93" s="52"/>
      <c r="PK93" s="52"/>
      <c r="PL93" s="52"/>
      <c r="PM93" s="52"/>
      <c r="PN93" s="52"/>
      <c r="PO93" s="52"/>
      <c r="PP93" s="52"/>
      <c r="PQ93" s="52"/>
      <c r="PR93" s="52"/>
      <c r="PS93" s="52"/>
      <c r="PT93" s="52"/>
      <c r="PU93" s="52"/>
      <c r="PV93" s="52"/>
      <c r="PW93" s="52"/>
      <c r="PX93" s="52"/>
      <c r="PY93" s="52"/>
      <c r="PZ93" s="52"/>
      <c r="QA93" s="52"/>
      <c r="QB93" s="52"/>
      <c r="QC93" s="52"/>
      <c r="QD93" s="52"/>
    </row>
    <row r="94" spans="1:446" ht="13.5" customHeight="1">
      <c r="A94" s="12" t="s">
        <v>91</v>
      </c>
      <c r="B94" s="12" t="s">
        <v>347</v>
      </c>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69"/>
      <c r="DA94" s="23"/>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52"/>
      <c r="II94" s="52"/>
      <c r="IJ94" s="92"/>
      <c r="IK94" s="92"/>
      <c r="IL94" s="92"/>
      <c r="IM94" s="92"/>
      <c r="IN94" s="92"/>
      <c r="IO94" s="92"/>
      <c r="IP94" s="92"/>
      <c r="IQ94" s="92"/>
      <c r="IR94" s="92"/>
      <c r="IS94" s="92"/>
      <c r="IT94" s="92"/>
      <c r="IU94" s="92"/>
      <c r="IV94" s="52"/>
      <c r="IW94" s="52"/>
      <c r="IX94" s="52"/>
      <c r="IY94" s="52"/>
      <c r="IZ94" s="52"/>
      <c r="JA94" s="52"/>
      <c r="JB94" s="52"/>
      <c r="JC94" s="52"/>
      <c r="JD94" s="52"/>
      <c r="JE94" s="52"/>
      <c r="JF94" s="52"/>
      <c r="JG94" s="52"/>
      <c r="JH94" s="52"/>
      <c r="JI94" s="52"/>
      <c r="JJ94" s="52"/>
      <c r="JK94" s="52"/>
      <c r="JL94" s="52"/>
      <c r="JM94" s="52"/>
      <c r="JN94" s="52"/>
      <c r="JO94" s="52"/>
      <c r="JP94" s="52"/>
      <c r="JQ94" s="52"/>
      <c r="JR94" s="52"/>
      <c r="JS94" s="52"/>
      <c r="JT94" s="52"/>
      <c r="JU94" s="52"/>
      <c r="JV94" s="52"/>
      <c r="JW94" s="52"/>
      <c r="JX94" s="52"/>
      <c r="JY94" s="52"/>
      <c r="JZ94" s="52"/>
      <c r="KA94" s="52"/>
      <c r="KB94" s="52"/>
      <c r="KC94" s="52"/>
      <c r="KD94" s="52"/>
      <c r="KE94" s="52"/>
      <c r="KF94" s="52"/>
      <c r="KG94" s="52"/>
      <c r="KH94" s="52"/>
      <c r="KI94" s="52"/>
      <c r="KJ94" s="52"/>
      <c r="KK94" s="52"/>
      <c r="KL94" s="52"/>
      <c r="KM94" s="52"/>
      <c r="KN94" s="52"/>
      <c r="KO94" s="52"/>
      <c r="KP94" s="52"/>
      <c r="KQ94" s="52"/>
      <c r="KR94" s="52"/>
      <c r="KS94" s="52"/>
      <c r="KT94" s="52"/>
      <c r="KU94" s="52"/>
      <c r="KV94" s="52"/>
      <c r="KW94" s="52"/>
      <c r="KX94" s="52"/>
      <c r="KY94" s="52"/>
      <c r="KZ94" s="52"/>
      <c r="LA94" s="52"/>
      <c r="LB94" s="52"/>
      <c r="LC94" s="52"/>
      <c r="LD94" s="52"/>
      <c r="LE94" s="52"/>
      <c r="LF94" s="52"/>
      <c r="LG94" s="52"/>
      <c r="LH94" s="52"/>
      <c r="LI94" s="52"/>
      <c r="LJ94" s="52"/>
      <c r="LK94" s="52"/>
      <c r="LL94" s="52"/>
      <c r="LM94" s="52"/>
      <c r="LN94" s="52"/>
      <c r="LO94" s="52"/>
      <c r="LP94" s="52"/>
      <c r="LQ94" s="52"/>
      <c r="LR94" s="52"/>
      <c r="LS94" s="52"/>
      <c r="LT94" s="52"/>
      <c r="LU94" s="52"/>
      <c r="LV94" s="52"/>
      <c r="LW94" s="52"/>
      <c r="LX94" s="52"/>
      <c r="LY94" s="52"/>
      <c r="LZ94" s="52"/>
      <c r="MA94" s="52"/>
      <c r="MB94" s="52"/>
      <c r="MC94" s="52"/>
      <c r="MD94" s="52"/>
      <c r="ME94" s="52"/>
      <c r="MF94" s="52"/>
      <c r="MG94" s="52"/>
      <c r="MH94" s="100"/>
      <c r="MI94" s="100"/>
      <c r="MJ94" s="100"/>
      <c r="MK94" s="100"/>
      <c r="ML94" s="100"/>
      <c r="MM94" s="100"/>
      <c r="MN94" s="100"/>
      <c r="MO94" s="100"/>
      <c r="MP94" s="100"/>
      <c r="MQ94" s="100"/>
      <c r="MR94" s="100"/>
      <c r="MS94" s="100"/>
      <c r="MT94" s="100"/>
      <c r="MU94" s="100"/>
      <c r="MV94" s="100"/>
      <c r="MW94" s="100"/>
      <c r="MX94" s="100"/>
      <c r="MY94" s="100"/>
      <c r="MZ94" s="100"/>
      <c r="NA94" s="100"/>
      <c r="NB94" s="100"/>
      <c r="NC94" s="52"/>
      <c r="ND94" s="52"/>
      <c r="NE94" s="52"/>
      <c r="NF94" s="52"/>
      <c r="NG94" s="52"/>
      <c r="NH94" s="52"/>
      <c r="NI94" s="52"/>
      <c r="NJ94" s="52"/>
      <c r="NK94" s="52"/>
      <c r="NL94" s="52"/>
      <c r="NM94" s="52"/>
      <c r="NN94" s="52"/>
      <c r="NO94" s="52"/>
      <c r="NP94" s="52"/>
      <c r="NQ94" s="52"/>
      <c r="NR94" s="52"/>
      <c r="NS94" s="52"/>
      <c r="NT94" s="52"/>
      <c r="NU94" s="52"/>
      <c r="NV94" s="52"/>
      <c r="NW94" s="52"/>
      <c r="NX94" s="52"/>
      <c r="NY94" s="52"/>
      <c r="NZ94" s="52"/>
      <c r="OA94" s="52"/>
      <c r="OB94" s="52"/>
      <c r="OC94" s="52"/>
      <c r="OD94" s="52"/>
      <c r="OE94" s="52"/>
      <c r="OF94" s="52"/>
      <c r="OG94" s="52"/>
      <c r="OH94" s="52"/>
      <c r="OI94" s="52"/>
      <c r="OJ94" s="52"/>
      <c r="OK94" s="52"/>
      <c r="OL94" s="52"/>
      <c r="OM94" s="52"/>
      <c r="ON94" s="52"/>
      <c r="OO94" s="52"/>
      <c r="OP94" s="52"/>
      <c r="OQ94" s="52"/>
      <c r="OR94" s="52"/>
      <c r="OS94" s="52"/>
      <c r="OT94" s="52"/>
      <c r="OU94" s="52"/>
      <c r="OV94" s="52"/>
      <c r="OW94" s="52"/>
      <c r="OX94" s="52"/>
      <c r="OY94" s="52"/>
      <c r="OZ94" s="52"/>
      <c r="PA94" s="52"/>
      <c r="PB94" s="52"/>
      <c r="PC94" s="52"/>
      <c r="PD94" s="52"/>
      <c r="PE94" s="52"/>
      <c r="PF94" s="52"/>
      <c r="PG94" s="52"/>
      <c r="PH94" s="52"/>
      <c r="PI94" s="52"/>
      <c r="PJ94" s="52"/>
      <c r="PK94" s="52"/>
      <c r="PL94" s="52"/>
      <c r="PM94" s="52"/>
      <c r="PN94" s="52"/>
      <c r="PO94" s="52"/>
      <c r="PP94" s="52"/>
      <c r="PQ94" s="52"/>
      <c r="PR94" s="52"/>
      <c r="PS94" s="52"/>
      <c r="PT94" s="52"/>
      <c r="PU94" s="52"/>
      <c r="PV94" s="52"/>
      <c r="PW94" s="52"/>
      <c r="PX94" s="52"/>
      <c r="PY94" s="52"/>
      <c r="PZ94" s="52"/>
      <c r="QA94" s="52"/>
      <c r="QB94" s="52"/>
      <c r="QC94" s="52"/>
      <c r="QD94" s="52"/>
    </row>
    <row r="95" spans="1:446" ht="13.5" customHeight="1">
      <c r="A95" s="12" t="s">
        <v>92</v>
      </c>
      <c r="B95" s="12" t="s">
        <v>348</v>
      </c>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69"/>
      <c r="DA95" s="23"/>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52"/>
      <c r="II95" s="52"/>
      <c r="IJ95" s="92"/>
      <c r="IK95" s="92"/>
      <c r="IL95" s="92"/>
      <c r="IM95" s="92"/>
      <c r="IN95" s="92"/>
      <c r="IO95" s="92"/>
      <c r="IP95" s="92"/>
      <c r="IQ95" s="92"/>
      <c r="IR95" s="92"/>
      <c r="IS95" s="92"/>
      <c r="IT95" s="92"/>
      <c r="IU95" s="92"/>
      <c r="IV95" s="52"/>
      <c r="IW95" s="52"/>
      <c r="IX95" s="52"/>
      <c r="IY95" s="52"/>
      <c r="IZ95" s="52"/>
      <c r="JA95" s="52"/>
      <c r="JB95" s="52"/>
      <c r="JC95" s="52"/>
      <c r="JD95" s="52"/>
      <c r="JE95" s="52"/>
      <c r="JF95" s="52"/>
      <c r="JG95" s="52"/>
      <c r="JH95" s="52"/>
      <c r="JI95" s="52"/>
      <c r="JJ95" s="52"/>
      <c r="JK95" s="52"/>
      <c r="JL95" s="52"/>
      <c r="JM95" s="52"/>
      <c r="JN95" s="52"/>
      <c r="JO95" s="52"/>
      <c r="JP95" s="52"/>
      <c r="JQ95" s="52"/>
      <c r="JR95" s="52"/>
      <c r="JS95" s="52"/>
      <c r="JT95" s="52"/>
      <c r="JU95" s="52"/>
      <c r="JV95" s="52"/>
      <c r="JW95" s="52"/>
      <c r="JX95" s="52"/>
      <c r="JY95" s="52"/>
      <c r="JZ95" s="52"/>
      <c r="KA95" s="52"/>
      <c r="KB95" s="52"/>
      <c r="KC95" s="52"/>
      <c r="KD95" s="52"/>
      <c r="KE95" s="52"/>
      <c r="KF95" s="52"/>
      <c r="KG95" s="52"/>
      <c r="KH95" s="52"/>
      <c r="KI95" s="52"/>
      <c r="KJ95" s="52"/>
      <c r="KK95" s="52"/>
      <c r="KL95" s="52"/>
      <c r="KM95" s="52"/>
      <c r="KN95" s="52"/>
      <c r="KO95" s="52"/>
      <c r="KP95" s="52"/>
      <c r="KQ95" s="52"/>
      <c r="KR95" s="52"/>
      <c r="KS95" s="52"/>
      <c r="KT95" s="52"/>
      <c r="KU95" s="52"/>
      <c r="KV95" s="52"/>
      <c r="KW95" s="52"/>
      <c r="KX95" s="52"/>
      <c r="KY95" s="52"/>
      <c r="KZ95" s="52"/>
      <c r="LA95" s="52"/>
      <c r="LB95" s="52"/>
      <c r="LC95" s="52"/>
      <c r="LD95" s="52"/>
      <c r="LE95" s="52"/>
      <c r="LF95" s="52"/>
      <c r="LG95" s="52"/>
      <c r="LH95" s="52"/>
      <c r="LI95" s="52"/>
      <c r="LJ95" s="52"/>
      <c r="LK95" s="52"/>
      <c r="LL95" s="52"/>
      <c r="LM95" s="52"/>
      <c r="LN95" s="52"/>
      <c r="LO95" s="52"/>
      <c r="LP95" s="52"/>
      <c r="LQ95" s="52"/>
      <c r="LR95" s="52"/>
      <c r="LS95" s="52"/>
      <c r="LT95" s="52"/>
      <c r="LU95" s="52"/>
      <c r="LV95" s="52"/>
      <c r="LW95" s="52"/>
      <c r="LX95" s="52"/>
      <c r="LY95" s="52"/>
      <c r="LZ95" s="52"/>
      <c r="MA95" s="52"/>
      <c r="MB95" s="52"/>
      <c r="MC95" s="52"/>
      <c r="MD95" s="52"/>
      <c r="ME95" s="52"/>
      <c r="MF95" s="52"/>
      <c r="MG95" s="52"/>
      <c r="MH95" s="100"/>
      <c r="MI95" s="100"/>
      <c r="MJ95" s="100"/>
      <c r="MK95" s="100"/>
      <c r="ML95" s="100"/>
      <c r="MM95" s="100"/>
      <c r="MN95" s="100"/>
      <c r="MO95" s="100"/>
      <c r="MP95" s="100"/>
      <c r="MQ95" s="100"/>
      <c r="MR95" s="100"/>
      <c r="MS95" s="100"/>
      <c r="MT95" s="100"/>
      <c r="MU95" s="100"/>
      <c r="MV95" s="100"/>
      <c r="MW95" s="100"/>
      <c r="MX95" s="100"/>
      <c r="MY95" s="100"/>
      <c r="MZ95" s="100"/>
      <c r="NA95" s="100"/>
      <c r="NB95" s="100"/>
      <c r="NC95" s="52"/>
      <c r="ND95" s="52"/>
      <c r="NE95" s="52"/>
      <c r="NF95" s="52"/>
      <c r="NG95" s="52"/>
      <c r="NH95" s="52"/>
      <c r="NI95" s="52"/>
      <c r="NJ95" s="52"/>
      <c r="NK95" s="52"/>
      <c r="NL95" s="52"/>
      <c r="NM95" s="52"/>
      <c r="NN95" s="52"/>
      <c r="NO95" s="52"/>
      <c r="NP95" s="52"/>
      <c r="NQ95" s="52"/>
      <c r="NR95" s="52"/>
      <c r="NS95" s="52"/>
      <c r="NT95" s="52"/>
      <c r="NU95" s="52"/>
      <c r="NV95" s="52"/>
      <c r="NW95" s="52"/>
      <c r="NX95" s="52"/>
      <c r="NY95" s="52"/>
      <c r="NZ95" s="52"/>
      <c r="OA95" s="52"/>
      <c r="OB95" s="52"/>
      <c r="OC95" s="52"/>
      <c r="OD95" s="52"/>
      <c r="OE95" s="52"/>
      <c r="OF95" s="52"/>
      <c r="OG95" s="52"/>
      <c r="OH95" s="52"/>
      <c r="OI95" s="52"/>
      <c r="OJ95" s="52"/>
      <c r="OK95" s="52"/>
      <c r="OL95" s="52"/>
      <c r="OM95" s="52"/>
      <c r="ON95" s="52"/>
      <c r="OO95" s="52"/>
      <c r="OP95" s="52"/>
      <c r="OQ95" s="52"/>
      <c r="OR95" s="52"/>
      <c r="OS95" s="52"/>
      <c r="OT95" s="52"/>
      <c r="OU95" s="52"/>
      <c r="OV95" s="52"/>
      <c r="OW95" s="52"/>
      <c r="OX95" s="52"/>
      <c r="OY95" s="52"/>
      <c r="OZ95" s="52"/>
      <c r="PA95" s="52"/>
      <c r="PB95" s="52"/>
      <c r="PC95" s="52"/>
      <c r="PD95" s="52"/>
      <c r="PE95" s="52"/>
      <c r="PF95" s="52"/>
      <c r="PG95" s="52"/>
      <c r="PH95" s="52"/>
      <c r="PI95" s="52"/>
      <c r="PJ95" s="52"/>
      <c r="PK95" s="52"/>
      <c r="PL95" s="52"/>
      <c r="PM95" s="52"/>
      <c r="PN95" s="52"/>
      <c r="PO95" s="52"/>
      <c r="PP95" s="52"/>
      <c r="PQ95" s="52"/>
      <c r="PR95" s="52"/>
      <c r="PS95" s="52"/>
      <c r="PT95" s="52"/>
      <c r="PU95" s="52"/>
      <c r="PV95" s="52"/>
      <c r="PW95" s="52"/>
      <c r="PX95" s="52"/>
      <c r="PY95" s="52"/>
      <c r="PZ95" s="52"/>
      <c r="QA95" s="52"/>
      <c r="QB95" s="52"/>
      <c r="QC95" s="52"/>
      <c r="QD95" s="52"/>
    </row>
    <row r="96" spans="1:446" ht="13.5" customHeight="1">
      <c r="A96" s="12" t="s">
        <v>93</v>
      </c>
      <c r="B96" s="12" t="s">
        <v>345</v>
      </c>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69"/>
      <c r="DA96" s="23"/>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52"/>
      <c r="II96" s="52"/>
      <c r="IJ96" s="92"/>
      <c r="IK96" s="92"/>
      <c r="IL96" s="92"/>
      <c r="IM96" s="92"/>
      <c r="IN96" s="92"/>
      <c r="IO96" s="92"/>
      <c r="IP96" s="92"/>
      <c r="IQ96" s="92"/>
      <c r="IR96" s="92"/>
      <c r="IS96" s="92"/>
      <c r="IT96" s="92"/>
      <c r="IU96" s="92"/>
      <c r="IV96" s="52"/>
      <c r="IW96" s="52"/>
      <c r="IX96" s="52"/>
      <c r="IY96" s="52"/>
      <c r="IZ96" s="52"/>
      <c r="JA96" s="52"/>
      <c r="JB96" s="52"/>
      <c r="JC96" s="52"/>
      <c r="JD96" s="52"/>
      <c r="JE96" s="52"/>
      <c r="JF96" s="52"/>
      <c r="JG96" s="52"/>
      <c r="JH96" s="52"/>
      <c r="JI96" s="52"/>
      <c r="JJ96" s="52"/>
      <c r="JK96" s="52"/>
      <c r="JL96" s="52"/>
      <c r="JM96" s="52"/>
      <c r="JN96" s="52"/>
      <c r="JO96" s="52"/>
      <c r="JP96" s="52"/>
      <c r="JQ96" s="52"/>
      <c r="JR96" s="52"/>
      <c r="JS96" s="52"/>
      <c r="JT96" s="52"/>
      <c r="JU96" s="52"/>
      <c r="JV96" s="52"/>
      <c r="JW96" s="52"/>
      <c r="JX96" s="52"/>
      <c r="JY96" s="52"/>
      <c r="JZ96" s="52"/>
      <c r="KA96" s="52"/>
      <c r="KB96" s="52"/>
      <c r="KC96" s="52"/>
      <c r="KD96" s="52"/>
      <c r="KE96" s="52"/>
      <c r="KF96" s="52"/>
      <c r="KG96" s="52"/>
      <c r="KH96" s="52"/>
      <c r="KI96" s="52"/>
      <c r="KJ96" s="52"/>
      <c r="KK96" s="52"/>
      <c r="KL96" s="52"/>
      <c r="KM96" s="52"/>
      <c r="KN96" s="52"/>
      <c r="KO96" s="52"/>
      <c r="KP96" s="52"/>
      <c r="KQ96" s="52"/>
      <c r="KR96" s="52"/>
      <c r="KS96" s="52"/>
      <c r="KT96" s="52"/>
      <c r="KU96" s="52"/>
      <c r="KV96" s="52"/>
      <c r="KW96" s="52"/>
      <c r="KX96" s="52"/>
      <c r="KY96" s="52"/>
      <c r="KZ96" s="52"/>
      <c r="LA96" s="52"/>
      <c r="LB96" s="52"/>
      <c r="LC96" s="52"/>
      <c r="LD96" s="52"/>
      <c r="LE96" s="52"/>
      <c r="LF96" s="52"/>
      <c r="LG96" s="52"/>
      <c r="LH96" s="52"/>
      <c r="LI96" s="52"/>
      <c r="LJ96" s="52"/>
      <c r="LK96" s="52"/>
      <c r="LL96" s="52"/>
      <c r="LM96" s="52"/>
      <c r="LN96" s="52"/>
      <c r="LO96" s="52"/>
      <c r="LP96" s="52"/>
      <c r="LQ96" s="52"/>
      <c r="LR96" s="52"/>
      <c r="LS96" s="52"/>
      <c r="LT96" s="52"/>
      <c r="LU96" s="52"/>
      <c r="LV96" s="52"/>
      <c r="LW96" s="52"/>
      <c r="LX96" s="52"/>
      <c r="LY96" s="52"/>
      <c r="LZ96" s="52"/>
      <c r="MA96" s="52"/>
      <c r="MB96" s="52"/>
      <c r="MC96" s="52"/>
      <c r="MD96" s="52"/>
      <c r="ME96" s="52"/>
      <c r="MF96" s="52"/>
      <c r="MG96" s="52"/>
      <c r="MH96" s="100"/>
      <c r="MI96" s="100"/>
      <c r="MJ96" s="100"/>
      <c r="MK96" s="100"/>
      <c r="ML96" s="100"/>
      <c r="MM96" s="100"/>
      <c r="MN96" s="100"/>
      <c r="MO96" s="100"/>
      <c r="MP96" s="100"/>
      <c r="MQ96" s="100"/>
      <c r="MR96" s="100"/>
      <c r="MS96" s="100"/>
      <c r="MT96" s="100"/>
      <c r="MU96" s="100"/>
      <c r="MV96" s="100"/>
      <c r="MW96" s="100"/>
      <c r="MX96" s="100"/>
      <c r="MY96" s="100"/>
      <c r="MZ96" s="100"/>
      <c r="NA96" s="100"/>
      <c r="NB96" s="100"/>
      <c r="NC96" s="52"/>
      <c r="ND96" s="52"/>
      <c r="NE96" s="52"/>
      <c r="NF96" s="52"/>
      <c r="NG96" s="52"/>
      <c r="NH96" s="52"/>
      <c r="NI96" s="52"/>
      <c r="NJ96" s="52"/>
      <c r="NK96" s="52"/>
      <c r="NL96" s="52"/>
      <c r="NM96" s="52"/>
      <c r="NN96" s="52"/>
      <c r="NO96" s="52"/>
      <c r="NP96" s="52"/>
      <c r="NQ96" s="52"/>
      <c r="NR96" s="52"/>
      <c r="NS96" s="52"/>
      <c r="NT96" s="52"/>
      <c r="NU96" s="52"/>
      <c r="NV96" s="52"/>
      <c r="NW96" s="52"/>
      <c r="NX96" s="52"/>
      <c r="NY96" s="52"/>
      <c r="NZ96" s="52"/>
      <c r="OA96" s="52"/>
      <c r="OB96" s="52"/>
      <c r="OC96" s="52"/>
      <c r="OD96" s="52"/>
      <c r="OE96" s="52"/>
      <c r="OF96" s="52"/>
      <c r="OG96" s="52"/>
      <c r="OH96" s="52"/>
      <c r="OI96" s="52"/>
      <c r="OJ96" s="52"/>
      <c r="OK96" s="52"/>
      <c r="OL96" s="52"/>
      <c r="OM96" s="52"/>
      <c r="ON96" s="52"/>
      <c r="OO96" s="52"/>
      <c r="OP96" s="52"/>
      <c r="OQ96" s="52"/>
      <c r="OR96" s="52"/>
      <c r="OS96" s="52"/>
      <c r="OT96" s="52"/>
      <c r="OU96" s="52"/>
      <c r="OV96" s="52"/>
      <c r="OW96" s="52"/>
      <c r="OX96" s="52"/>
      <c r="OY96" s="52"/>
      <c r="OZ96" s="52"/>
      <c r="PA96" s="52"/>
      <c r="PB96" s="52"/>
      <c r="PC96" s="52"/>
      <c r="PD96" s="52"/>
      <c r="PE96" s="52"/>
      <c r="PF96" s="52"/>
      <c r="PG96" s="52"/>
      <c r="PH96" s="52"/>
      <c r="PI96" s="52"/>
      <c r="PJ96" s="52"/>
      <c r="PK96" s="52"/>
      <c r="PL96" s="52"/>
      <c r="PM96" s="52"/>
      <c r="PN96" s="52"/>
      <c r="PO96" s="52"/>
      <c r="PP96" s="52"/>
      <c r="PQ96" s="52"/>
      <c r="PR96" s="52"/>
      <c r="PS96" s="52"/>
      <c r="PT96" s="52"/>
      <c r="PU96" s="52"/>
      <c r="PV96" s="52"/>
      <c r="PW96" s="52"/>
      <c r="PX96" s="52"/>
      <c r="PY96" s="52"/>
      <c r="PZ96" s="52"/>
      <c r="QA96" s="52"/>
      <c r="QB96" s="52"/>
      <c r="QC96" s="52"/>
      <c r="QD96" s="52"/>
    </row>
    <row r="97" spans="1:446" ht="13.5" customHeight="1">
      <c r="A97" s="12" t="s">
        <v>94</v>
      </c>
      <c r="B97" s="12" t="s">
        <v>347</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69"/>
      <c r="DA97" s="23"/>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52"/>
      <c r="II97" s="52"/>
      <c r="IJ97" s="92"/>
      <c r="IK97" s="92"/>
      <c r="IL97" s="92"/>
      <c r="IM97" s="92"/>
      <c r="IN97" s="92"/>
      <c r="IO97" s="92"/>
      <c r="IP97" s="92"/>
      <c r="IQ97" s="92"/>
      <c r="IR97" s="92"/>
      <c r="IS97" s="92"/>
      <c r="IT97" s="92"/>
      <c r="IU97" s="92"/>
      <c r="IV97" s="52"/>
      <c r="IW97" s="52"/>
      <c r="IX97" s="52"/>
      <c r="IY97" s="52"/>
      <c r="IZ97" s="52"/>
      <c r="JA97" s="52"/>
      <c r="JB97" s="52"/>
      <c r="JC97" s="52"/>
      <c r="JD97" s="52"/>
      <c r="JE97" s="52"/>
      <c r="JF97" s="52"/>
      <c r="JG97" s="52"/>
      <c r="JH97" s="52"/>
      <c r="JI97" s="52"/>
      <c r="JJ97" s="52"/>
      <c r="JK97" s="52"/>
      <c r="JL97" s="52"/>
      <c r="JM97" s="52"/>
      <c r="JN97" s="52"/>
      <c r="JO97" s="52"/>
      <c r="JP97" s="52"/>
      <c r="JQ97" s="52"/>
      <c r="JR97" s="52"/>
      <c r="JS97" s="52"/>
      <c r="JT97" s="52"/>
      <c r="JU97" s="52"/>
      <c r="JV97" s="52"/>
      <c r="JW97" s="52"/>
      <c r="JX97" s="52"/>
      <c r="JY97" s="52"/>
      <c r="JZ97" s="52"/>
      <c r="KA97" s="52"/>
      <c r="KB97" s="52"/>
      <c r="KC97" s="52"/>
      <c r="KD97" s="52"/>
      <c r="KE97" s="52"/>
      <c r="KF97" s="52"/>
      <c r="KG97" s="52"/>
      <c r="KH97" s="52"/>
      <c r="KI97" s="52"/>
      <c r="KJ97" s="52"/>
      <c r="KK97" s="52"/>
      <c r="KL97" s="52"/>
      <c r="KM97" s="52"/>
      <c r="KN97" s="52"/>
      <c r="KO97" s="52"/>
      <c r="KP97" s="52"/>
      <c r="KQ97" s="52"/>
      <c r="KR97" s="52"/>
      <c r="KS97" s="52"/>
      <c r="KT97" s="52"/>
      <c r="KU97" s="52"/>
      <c r="KV97" s="52"/>
      <c r="KW97" s="52"/>
      <c r="KX97" s="52"/>
      <c r="KY97" s="52"/>
      <c r="KZ97" s="52"/>
      <c r="LA97" s="52"/>
      <c r="LB97" s="52"/>
      <c r="LC97" s="52"/>
      <c r="LD97" s="52"/>
      <c r="LE97" s="52"/>
      <c r="LF97" s="52"/>
      <c r="LG97" s="52"/>
      <c r="LH97" s="52"/>
      <c r="LI97" s="52"/>
      <c r="LJ97" s="52"/>
      <c r="LK97" s="52"/>
      <c r="LL97" s="52"/>
      <c r="LM97" s="52"/>
      <c r="LN97" s="52"/>
      <c r="LO97" s="52"/>
      <c r="LP97" s="52"/>
      <c r="LQ97" s="52"/>
      <c r="LR97" s="52"/>
      <c r="LS97" s="52"/>
      <c r="LT97" s="52"/>
      <c r="LU97" s="52"/>
      <c r="LV97" s="52"/>
      <c r="LW97" s="52"/>
      <c r="LX97" s="52"/>
      <c r="LY97" s="52"/>
      <c r="LZ97" s="52"/>
      <c r="MA97" s="52"/>
      <c r="MB97" s="52"/>
      <c r="MC97" s="52"/>
      <c r="MD97" s="52"/>
      <c r="ME97" s="52"/>
      <c r="MF97" s="52"/>
      <c r="MG97" s="52"/>
      <c r="MH97" s="100"/>
      <c r="MI97" s="100"/>
      <c r="MJ97" s="100"/>
      <c r="MK97" s="100"/>
      <c r="ML97" s="100"/>
      <c r="MM97" s="100"/>
      <c r="MN97" s="100"/>
      <c r="MO97" s="100"/>
      <c r="MP97" s="100"/>
      <c r="MQ97" s="100"/>
      <c r="MR97" s="100"/>
      <c r="MS97" s="100"/>
      <c r="MT97" s="100"/>
      <c r="MU97" s="100"/>
      <c r="MV97" s="100"/>
      <c r="MW97" s="100"/>
      <c r="MX97" s="100"/>
      <c r="MY97" s="100"/>
      <c r="MZ97" s="100"/>
      <c r="NA97" s="100"/>
      <c r="NB97" s="100"/>
      <c r="NC97" s="52"/>
      <c r="ND97" s="52"/>
      <c r="NE97" s="52"/>
      <c r="NF97" s="52"/>
      <c r="NG97" s="52"/>
      <c r="NH97" s="52"/>
      <c r="NI97" s="52"/>
      <c r="NJ97" s="52"/>
      <c r="NK97" s="52"/>
      <c r="NL97" s="52"/>
      <c r="NM97" s="52"/>
      <c r="NN97" s="52"/>
      <c r="NO97" s="52"/>
      <c r="NP97" s="52"/>
      <c r="NQ97" s="52"/>
      <c r="NR97" s="52"/>
      <c r="NS97" s="52"/>
      <c r="NT97" s="52"/>
      <c r="NU97" s="52"/>
      <c r="NV97" s="52"/>
      <c r="NW97" s="52"/>
      <c r="NX97" s="52"/>
      <c r="NY97" s="52"/>
      <c r="NZ97" s="52"/>
      <c r="OA97" s="52"/>
      <c r="OB97" s="52"/>
      <c r="OC97" s="52"/>
      <c r="OD97" s="52"/>
      <c r="OE97" s="52"/>
      <c r="OF97" s="52"/>
      <c r="OG97" s="52"/>
      <c r="OH97" s="52"/>
      <c r="OI97" s="52"/>
      <c r="OJ97" s="52"/>
      <c r="OK97" s="52"/>
      <c r="OL97" s="52"/>
      <c r="OM97" s="52"/>
      <c r="ON97" s="52"/>
      <c r="OO97" s="52"/>
      <c r="OP97" s="52"/>
      <c r="OQ97" s="52"/>
      <c r="OR97" s="52"/>
      <c r="OS97" s="52"/>
      <c r="OT97" s="52"/>
      <c r="OU97" s="52"/>
      <c r="OV97" s="52"/>
      <c r="OW97" s="52"/>
      <c r="OX97" s="52"/>
      <c r="OY97" s="52"/>
      <c r="OZ97" s="52"/>
      <c r="PA97" s="52"/>
      <c r="PB97" s="52"/>
      <c r="PC97" s="52"/>
      <c r="PD97" s="52"/>
      <c r="PE97" s="52"/>
      <c r="PF97" s="52"/>
      <c r="PG97" s="52"/>
      <c r="PH97" s="52"/>
      <c r="PI97" s="52"/>
      <c r="PJ97" s="52"/>
      <c r="PK97" s="52"/>
      <c r="PL97" s="52"/>
      <c r="PM97" s="52"/>
      <c r="PN97" s="52"/>
      <c r="PO97" s="52"/>
      <c r="PP97" s="52"/>
      <c r="PQ97" s="52"/>
      <c r="PR97" s="52"/>
      <c r="PS97" s="52"/>
      <c r="PT97" s="52"/>
      <c r="PU97" s="52"/>
      <c r="PV97" s="52"/>
      <c r="PW97" s="52"/>
      <c r="PX97" s="52"/>
      <c r="PY97" s="52"/>
      <c r="PZ97" s="52"/>
      <c r="QA97" s="52"/>
      <c r="QB97" s="52"/>
      <c r="QC97" s="52"/>
      <c r="QD97" s="52"/>
    </row>
    <row r="98" spans="1:446" ht="13.5" customHeight="1">
      <c r="A98" s="12" t="s">
        <v>95</v>
      </c>
      <c r="B98" s="12" t="s">
        <v>348</v>
      </c>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69"/>
      <c r="DA98" s="23"/>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52"/>
      <c r="II98" s="52"/>
      <c r="IJ98" s="92"/>
      <c r="IK98" s="92"/>
      <c r="IL98" s="92"/>
      <c r="IM98" s="92"/>
      <c r="IN98" s="92"/>
      <c r="IO98" s="92"/>
      <c r="IP98" s="92"/>
      <c r="IQ98" s="92"/>
      <c r="IR98" s="92"/>
      <c r="IS98" s="92"/>
      <c r="IT98" s="92"/>
      <c r="IU98" s="92"/>
      <c r="IV98" s="52"/>
      <c r="IW98" s="52"/>
      <c r="IX98" s="52"/>
      <c r="IY98" s="52"/>
      <c r="IZ98" s="52"/>
      <c r="JA98" s="52"/>
      <c r="JB98" s="52"/>
      <c r="JC98" s="52"/>
      <c r="JD98" s="52"/>
      <c r="JE98" s="52"/>
      <c r="JF98" s="52"/>
      <c r="JG98" s="52"/>
      <c r="JH98" s="52"/>
      <c r="JI98" s="52"/>
      <c r="JJ98" s="52"/>
      <c r="JK98" s="52"/>
      <c r="JL98" s="52"/>
      <c r="JM98" s="52"/>
      <c r="JN98" s="52"/>
      <c r="JO98" s="52"/>
      <c r="JP98" s="52"/>
      <c r="JQ98" s="52"/>
      <c r="JR98" s="52"/>
      <c r="JS98" s="52"/>
      <c r="JT98" s="52"/>
      <c r="JU98" s="52"/>
      <c r="JV98" s="52"/>
      <c r="JW98" s="52"/>
      <c r="JX98" s="52"/>
      <c r="JY98" s="52"/>
      <c r="JZ98" s="52"/>
      <c r="KA98" s="52"/>
      <c r="KB98" s="52"/>
      <c r="KC98" s="52"/>
      <c r="KD98" s="52"/>
      <c r="KE98" s="52"/>
      <c r="KF98" s="52"/>
      <c r="KG98" s="52"/>
      <c r="KH98" s="52"/>
      <c r="KI98" s="52"/>
      <c r="KJ98" s="52"/>
      <c r="KK98" s="52"/>
      <c r="KL98" s="52"/>
      <c r="KM98" s="52"/>
      <c r="KN98" s="52"/>
      <c r="KO98" s="52"/>
      <c r="KP98" s="52"/>
      <c r="KQ98" s="52"/>
      <c r="KR98" s="52"/>
      <c r="KS98" s="52"/>
      <c r="KT98" s="52"/>
      <c r="KU98" s="52"/>
      <c r="KV98" s="52"/>
      <c r="KW98" s="52"/>
      <c r="KX98" s="52"/>
      <c r="KY98" s="52"/>
      <c r="KZ98" s="52"/>
      <c r="LA98" s="52"/>
      <c r="LB98" s="52"/>
      <c r="LC98" s="52"/>
      <c r="LD98" s="52"/>
      <c r="LE98" s="52"/>
      <c r="LF98" s="52"/>
      <c r="LG98" s="52"/>
      <c r="LH98" s="52"/>
      <c r="LI98" s="52"/>
      <c r="LJ98" s="52"/>
      <c r="LK98" s="52"/>
      <c r="LL98" s="52"/>
      <c r="LM98" s="52"/>
      <c r="LN98" s="52"/>
      <c r="LO98" s="52"/>
      <c r="LP98" s="52"/>
      <c r="LQ98" s="52"/>
      <c r="LR98" s="52"/>
      <c r="LS98" s="52"/>
      <c r="LT98" s="52"/>
      <c r="LU98" s="52"/>
      <c r="LV98" s="52"/>
      <c r="LW98" s="52"/>
      <c r="LX98" s="52"/>
      <c r="LY98" s="52"/>
      <c r="LZ98" s="52"/>
      <c r="MA98" s="52"/>
      <c r="MB98" s="52"/>
      <c r="MC98" s="52"/>
      <c r="MD98" s="52"/>
      <c r="ME98" s="52"/>
      <c r="MF98" s="52"/>
      <c r="MG98" s="52"/>
      <c r="MH98" s="100"/>
      <c r="MI98" s="100"/>
      <c r="MJ98" s="100"/>
      <c r="MK98" s="100"/>
      <c r="ML98" s="100"/>
      <c r="MM98" s="100"/>
      <c r="MN98" s="100"/>
      <c r="MO98" s="100"/>
      <c r="MP98" s="100"/>
      <c r="MQ98" s="100"/>
      <c r="MR98" s="100"/>
      <c r="MS98" s="100"/>
      <c r="MT98" s="100"/>
      <c r="MU98" s="100"/>
      <c r="MV98" s="100"/>
      <c r="MW98" s="100"/>
      <c r="MX98" s="100"/>
      <c r="MY98" s="100"/>
      <c r="MZ98" s="100"/>
      <c r="NA98" s="100"/>
      <c r="NB98" s="100"/>
      <c r="NC98" s="52"/>
      <c r="ND98" s="52"/>
      <c r="NE98" s="52"/>
      <c r="NF98" s="52"/>
      <c r="NG98" s="52"/>
      <c r="NH98" s="52"/>
      <c r="NI98" s="52"/>
      <c r="NJ98" s="52"/>
      <c r="NK98" s="52"/>
      <c r="NL98" s="52"/>
      <c r="NM98" s="52"/>
      <c r="NN98" s="52"/>
      <c r="NO98" s="52"/>
      <c r="NP98" s="52"/>
      <c r="NQ98" s="52"/>
      <c r="NR98" s="52"/>
      <c r="NS98" s="52"/>
      <c r="NT98" s="52"/>
      <c r="NU98" s="52"/>
      <c r="NV98" s="52"/>
      <c r="NW98" s="52"/>
      <c r="NX98" s="52"/>
      <c r="NY98" s="52"/>
      <c r="NZ98" s="52"/>
      <c r="OA98" s="52"/>
      <c r="OB98" s="52"/>
      <c r="OC98" s="52"/>
      <c r="OD98" s="52"/>
      <c r="OE98" s="52"/>
      <c r="OF98" s="52"/>
      <c r="OG98" s="52"/>
      <c r="OH98" s="52"/>
      <c r="OI98" s="52"/>
      <c r="OJ98" s="52"/>
      <c r="OK98" s="52"/>
      <c r="OL98" s="52"/>
      <c r="OM98" s="52"/>
      <c r="ON98" s="52"/>
      <c r="OO98" s="52"/>
      <c r="OP98" s="52"/>
      <c r="OQ98" s="52"/>
      <c r="OR98" s="52"/>
      <c r="OS98" s="52"/>
      <c r="OT98" s="52"/>
      <c r="OU98" s="52"/>
      <c r="OV98" s="52"/>
      <c r="OW98" s="52"/>
      <c r="OX98" s="52"/>
      <c r="OY98" s="52"/>
      <c r="OZ98" s="52"/>
      <c r="PA98" s="52"/>
      <c r="PB98" s="52"/>
      <c r="PC98" s="52"/>
      <c r="PD98" s="52"/>
      <c r="PE98" s="52"/>
      <c r="PF98" s="52"/>
      <c r="PG98" s="52"/>
      <c r="PH98" s="52"/>
      <c r="PI98" s="52"/>
      <c r="PJ98" s="52"/>
      <c r="PK98" s="52"/>
      <c r="PL98" s="52"/>
      <c r="PM98" s="52"/>
      <c r="PN98" s="52"/>
      <c r="PO98" s="52"/>
      <c r="PP98" s="52"/>
      <c r="PQ98" s="52"/>
      <c r="PR98" s="52"/>
      <c r="PS98" s="52"/>
      <c r="PT98" s="52"/>
      <c r="PU98" s="52"/>
      <c r="PV98" s="52"/>
      <c r="PW98" s="52"/>
      <c r="PX98" s="52"/>
      <c r="PY98" s="52"/>
      <c r="PZ98" s="52"/>
      <c r="QA98" s="52"/>
      <c r="QB98" s="52"/>
      <c r="QC98" s="52"/>
      <c r="QD98" s="52"/>
    </row>
    <row r="99" spans="1:446" ht="13.5" customHeight="1">
      <c r="A99" s="12" t="s">
        <v>96</v>
      </c>
      <c r="B99" s="12" t="s">
        <v>345</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69"/>
      <c r="DA99" s="23"/>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52"/>
      <c r="II99" s="52"/>
      <c r="IJ99" s="92"/>
      <c r="IK99" s="92"/>
      <c r="IL99" s="92"/>
      <c r="IM99" s="92"/>
      <c r="IN99" s="92"/>
      <c r="IO99" s="92"/>
      <c r="IP99" s="92"/>
      <c r="IQ99" s="92"/>
      <c r="IR99" s="92"/>
      <c r="IS99" s="92"/>
      <c r="IT99" s="92"/>
      <c r="IU99" s="92"/>
      <c r="IV99" s="52"/>
      <c r="IW99" s="52"/>
      <c r="IX99" s="52"/>
      <c r="IY99" s="52"/>
      <c r="IZ99" s="52"/>
      <c r="JA99" s="52"/>
      <c r="JB99" s="52"/>
      <c r="JC99" s="52"/>
      <c r="JD99" s="52"/>
      <c r="JE99" s="52"/>
      <c r="JF99" s="52"/>
      <c r="JG99" s="52"/>
      <c r="JH99" s="52"/>
      <c r="JI99" s="52"/>
      <c r="JJ99" s="52"/>
      <c r="JK99" s="52"/>
      <c r="JL99" s="52"/>
      <c r="JM99" s="52"/>
      <c r="JN99" s="52"/>
      <c r="JO99" s="52"/>
      <c r="JP99" s="52"/>
      <c r="JQ99" s="52"/>
      <c r="JR99" s="52"/>
      <c r="JS99" s="52"/>
      <c r="JT99" s="52"/>
      <c r="JU99" s="52"/>
      <c r="JV99" s="52"/>
      <c r="JW99" s="52"/>
      <c r="JX99" s="52"/>
      <c r="JY99" s="52"/>
      <c r="JZ99" s="52"/>
      <c r="KA99" s="52"/>
      <c r="KB99" s="52"/>
      <c r="KC99" s="52"/>
      <c r="KD99" s="52"/>
      <c r="KE99" s="52"/>
      <c r="KF99" s="52"/>
      <c r="KG99" s="52"/>
      <c r="KH99" s="52"/>
      <c r="KI99" s="52"/>
      <c r="KJ99" s="52"/>
      <c r="KK99" s="52"/>
      <c r="KL99" s="52"/>
      <c r="KM99" s="52"/>
      <c r="KN99" s="52"/>
      <c r="KO99" s="52"/>
      <c r="KP99" s="52"/>
      <c r="KQ99" s="52"/>
      <c r="KR99" s="52"/>
      <c r="KS99" s="52"/>
      <c r="KT99" s="52"/>
      <c r="KU99" s="52"/>
      <c r="KV99" s="52"/>
      <c r="KW99" s="52"/>
      <c r="KX99" s="52"/>
      <c r="KY99" s="52"/>
      <c r="KZ99" s="52"/>
      <c r="LA99" s="52"/>
      <c r="LB99" s="52"/>
      <c r="LC99" s="52"/>
      <c r="LD99" s="52"/>
      <c r="LE99" s="52"/>
      <c r="LF99" s="52"/>
      <c r="LG99" s="52"/>
      <c r="LH99" s="52"/>
      <c r="LI99" s="52"/>
      <c r="LJ99" s="52"/>
      <c r="LK99" s="52"/>
      <c r="LL99" s="52"/>
      <c r="LM99" s="52"/>
      <c r="LN99" s="52"/>
      <c r="LO99" s="52"/>
      <c r="LP99" s="52"/>
      <c r="LQ99" s="52"/>
      <c r="LR99" s="52"/>
      <c r="LS99" s="52"/>
      <c r="LT99" s="52"/>
      <c r="LU99" s="52"/>
      <c r="LV99" s="52"/>
      <c r="LW99" s="52"/>
      <c r="LX99" s="52"/>
      <c r="LY99" s="52"/>
      <c r="LZ99" s="52"/>
      <c r="MA99" s="52"/>
      <c r="MB99" s="52"/>
      <c r="MC99" s="52"/>
      <c r="MD99" s="52"/>
      <c r="ME99" s="52"/>
      <c r="MF99" s="52"/>
      <c r="MG99" s="52"/>
      <c r="MH99" s="100"/>
      <c r="MI99" s="100"/>
      <c r="MJ99" s="100"/>
      <c r="MK99" s="100"/>
      <c r="ML99" s="100"/>
      <c r="MM99" s="100"/>
      <c r="MN99" s="100"/>
      <c r="MO99" s="100"/>
      <c r="MP99" s="100"/>
      <c r="MQ99" s="100"/>
      <c r="MR99" s="100"/>
      <c r="MS99" s="100"/>
      <c r="MT99" s="100"/>
      <c r="MU99" s="100"/>
      <c r="MV99" s="100"/>
      <c r="MW99" s="100"/>
      <c r="MX99" s="100"/>
      <c r="MY99" s="100"/>
      <c r="MZ99" s="100"/>
      <c r="NA99" s="100"/>
      <c r="NB99" s="100"/>
      <c r="NC99" s="52"/>
      <c r="ND99" s="52"/>
      <c r="NE99" s="52"/>
      <c r="NF99" s="52"/>
      <c r="NG99" s="52"/>
      <c r="NH99" s="52"/>
      <c r="NI99" s="52"/>
      <c r="NJ99" s="52"/>
      <c r="NK99" s="52"/>
      <c r="NL99" s="52"/>
      <c r="NM99" s="52"/>
      <c r="NN99" s="52"/>
      <c r="NO99" s="52"/>
      <c r="NP99" s="52"/>
      <c r="NQ99" s="52"/>
      <c r="NR99" s="52"/>
      <c r="NS99" s="52"/>
      <c r="NT99" s="52"/>
      <c r="NU99" s="52"/>
      <c r="NV99" s="52"/>
      <c r="NW99" s="52"/>
      <c r="NX99" s="52"/>
      <c r="NY99" s="52"/>
      <c r="NZ99" s="52"/>
      <c r="OA99" s="52"/>
      <c r="OB99" s="52"/>
      <c r="OC99" s="52"/>
      <c r="OD99" s="52"/>
      <c r="OE99" s="52"/>
      <c r="OF99" s="52"/>
      <c r="OG99" s="52"/>
      <c r="OH99" s="52"/>
      <c r="OI99" s="52"/>
      <c r="OJ99" s="52"/>
      <c r="OK99" s="52"/>
      <c r="OL99" s="52"/>
      <c r="OM99" s="52"/>
      <c r="ON99" s="52"/>
      <c r="OO99" s="52"/>
      <c r="OP99" s="52"/>
      <c r="OQ99" s="52"/>
      <c r="OR99" s="52"/>
      <c r="OS99" s="52"/>
      <c r="OT99" s="52"/>
      <c r="OU99" s="52"/>
      <c r="OV99" s="52"/>
      <c r="OW99" s="52"/>
      <c r="OX99" s="52"/>
      <c r="OY99" s="52"/>
      <c r="OZ99" s="52"/>
      <c r="PA99" s="52"/>
      <c r="PB99" s="52"/>
      <c r="PC99" s="52"/>
      <c r="PD99" s="52"/>
      <c r="PE99" s="52"/>
      <c r="PF99" s="52"/>
      <c r="PG99" s="52"/>
      <c r="PH99" s="52"/>
      <c r="PI99" s="52"/>
      <c r="PJ99" s="52"/>
      <c r="PK99" s="52"/>
      <c r="PL99" s="52"/>
      <c r="PM99" s="52"/>
      <c r="PN99" s="52"/>
      <c r="PO99" s="52"/>
      <c r="PP99" s="52"/>
      <c r="PQ99" s="52"/>
      <c r="PR99" s="52"/>
      <c r="PS99" s="52"/>
      <c r="PT99" s="52"/>
      <c r="PU99" s="52"/>
      <c r="PV99" s="52"/>
      <c r="PW99" s="52"/>
      <c r="PX99" s="52"/>
      <c r="PY99" s="52"/>
      <c r="PZ99" s="52"/>
      <c r="QA99" s="52"/>
      <c r="QB99" s="52"/>
      <c r="QC99" s="52"/>
      <c r="QD99" s="52"/>
    </row>
    <row r="100" spans="1:446" ht="13.5" customHeight="1">
      <c r="A100" s="12" t="s">
        <v>97</v>
      </c>
      <c r="B100" s="12" t="s">
        <v>347</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69"/>
      <c r="DA100" s="23"/>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52"/>
      <c r="II100" s="52"/>
      <c r="IJ100" s="92"/>
      <c r="IK100" s="92"/>
      <c r="IL100" s="92"/>
      <c r="IM100" s="92"/>
      <c r="IN100" s="92"/>
      <c r="IO100" s="92"/>
      <c r="IP100" s="92"/>
      <c r="IQ100" s="92"/>
      <c r="IR100" s="92"/>
      <c r="IS100" s="92"/>
      <c r="IT100" s="92"/>
      <c r="IU100" s="92"/>
      <c r="IV100" s="52"/>
      <c r="IW100" s="52"/>
      <c r="IX100" s="52"/>
      <c r="IY100" s="52"/>
      <c r="IZ100" s="52"/>
      <c r="JA100" s="52"/>
      <c r="JB100" s="52"/>
      <c r="JC100" s="52"/>
      <c r="JD100" s="52"/>
      <c r="JE100" s="52"/>
      <c r="JF100" s="52"/>
      <c r="JG100" s="52"/>
      <c r="JH100" s="52"/>
      <c r="JI100" s="52"/>
      <c r="JJ100" s="52"/>
      <c r="JK100" s="52"/>
      <c r="JL100" s="52"/>
      <c r="JM100" s="52"/>
      <c r="JN100" s="52"/>
      <c r="JO100" s="52"/>
      <c r="JP100" s="52"/>
      <c r="JQ100" s="52"/>
      <c r="JR100" s="52"/>
      <c r="JS100" s="52"/>
      <c r="JT100" s="52"/>
      <c r="JU100" s="52"/>
      <c r="JV100" s="52"/>
      <c r="JW100" s="52"/>
      <c r="JX100" s="52"/>
      <c r="JY100" s="52"/>
      <c r="JZ100" s="52"/>
      <c r="KA100" s="52"/>
      <c r="KB100" s="52"/>
      <c r="KC100" s="52"/>
      <c r="KD100" s="52"/>
      <c r="KE100" s="52"/>
      <c r="KF100" s="52"/>
      <c r="KG100" s="52"/>
      <c r="KH100" s="52"/>
      <c r="KI100" s="52"/>
      <c r="KJ100" s="52"/>
      <c r="KK100" s="52"/>
      <c r="KL100" s="52"/>
      <c r="KM100" s="52"/>
      <c r="KN100" s="52"/>
      <c r="KO100" s="52"/>
      <c r="KP100" s="52"/>
      <c r="KQ100" s="52"/>
      <c r="KR100" s="52"/>
      <c r="KS100" s="52"/>
      <c r="KT100" s="52"/>
      <c r="KU100" s="52"/>
      <c r="KV100" s="52"/>
      <c r="KW100" s="52"/>
      <c r="KX100" s="52"/>
      <c r="KY100" s="52"/>
      <c r="KZ100" s="52"/>
      <c r="LA100" s="52"/>
      <c r="LB100" s="52"/>
      <c r="LC100" s="52"/>
      <c r="LD100" s="52"/>
      <c r="LE100" s="52"/>
      <c r="LF100" s="52"/>
      <c r="LG100" s="52"/>
      <c r="LH100" s="52"/>
      <c r="LI100" s="52"/>
      <c r="LJ100" s="52"/>
      <c r="LK100" s="52"/>
      <c r="LL100" s="52"/>
      <c r="LM100" s="52"/>
      <c r="LN100" s="52"/>
      <c r="LO100" s="52"/>
      <c r="LP100" s="52"/>
      <c r="LQ100" s="52"/>
      <c r="LR100" s="52"/>
      <c r="LS100" s="52"/>
      <c r="LT100" s="52"/>
      <c r="LU100" s="52"/>
      <c r="LV100" s="52"/>
      <c r="LW100" s="52"/>
      <c r="LX100" s="52"/>
      <c r="LY100" s="52"/>
      <c r="LZ100" s="52"/>
      <c r="MA100" s="52"/>
      <c r="MB100" s="52"/>
      <c r="MC100" s="52"/>
      <c r="MD100" s="52"/>
      <c r="ME100" s="52"/>
      <c r="MF100" s="52"/>
      <c r="MG100" s="52"/>
      <c r="MH100" s="100"/>
      <c r="MI100" s="100"/>
      <c r="MJ100" s="100"/>
      <c r="MK100" s="100"/>
      <c r="ML100" s="100"/>
      <c r="MM100" s="100"/>
      <c r="MN100" s="100"/>
      <c r="MO100" s="100"/>
      <c r="MP100" s="100"/>
      <c r="MQ100" s="100"/>
      <c r="MR100" s="100"/>
      <c r="MS100" s="100"/>
      <c r="MT100" s="100"/>
      <c r="MU100" s="100"/>
      <c r="MV100" s="100"/>
      <c r="MW100" s="100"/>
      <c r="MX100" s="100"/>
      <c r="MY100" s="100"/>
      <c r="MZ100" s="100"/>
      <c r="NA100" s="100"/>
      <c r="NB100" s="100"/>
      <c r="NC100" s="52"/>
      <c r="ND100" s="52"/>
      <c r="NE100" s="52"/>
      <c r="NF100" s="52"/>
      <c r="NG100" s="52"/>
      <c r="NH100" s="52"/>
      <c r="NI100" s="52"/>
      <c r="NJ100" s="52"/>
      <c r="NK100" s="52"/>
      <c r="NL100" s="52"/>
      <c r="NM100" s="52"/>
      <c r="NN100" s="52"/>
      <c r="NO100" s="52"/>
      <c r="NP100" s="52"/>
      <c r="NQ100" s="52"/>
      <c r="NR100" s="52"/>
      <c r="NS100" s="52"/>
      <c r="NT100" s="52"/>
      <c r="NU100" s="52"/>
      <c r="NV100" s="52"/>
      <c r="NW100" s="52"/>
      <c r="NX100" s="52"/>
      <c r="NY100" s="52"/>
      <c r="NZ100" s="52"/>
      <c r="OA100" s="52"/>
      <c r="OB100" s="52"/>
      <c r="OC100" s="52"/>
      <c r="OD100" s="52"/>
      <c r="OE100" s="52"/>
      <c r="OF100" s="52"/>
      <c r="OG100" s="52"/>
      <c r="OH100" s="52"/>
      <c r="OI100" s="52"/>
      <c r="OJ100" s="52"/>
      <c r="OK100" s="52"/>
      <c r="OL100" s="52"/>
      <c r="OM100" s="52"/>
      <c r="ON100" s="52"/>
      <c r="OO100" s="52"/>
      <c r="OP100" s="52"/>
      <c r="OQ100" s="52"/>
      <c r="OR100" s="52"/>
      <c r="OS100" s="52"/>
      <c r="OT100" s="52"/>
      <c r="OU100" s="52"/>
      <c r="OV100" s="52"/>
      <c r="OW100" s="52"/>
      <c r="OX100" s="52"/>
      <c r="OY100" s="52"/>
      <c r="OZ100" s="52"/>
      <c r="PA100" s="52"/>
      <c r="PB100" s="52"/>
      <c r="PC100" s="52"/>
      <c r="PD100" s="52"/>
      <c r="PE100" s="52"/>
      <c r="PF100" s="52"/>
      <c r="PG100" s="52"/>
      <c r="PH100" s="52"/>
      <c r="PI100" s="52"/>
      <c r="PJ100" s="52"/>
      <c r="PK100" s="52"/>
      <c r="PL100" s="52"/>
      <c r="PM100" s="52"/>
      <c r="PN100" s="52"/>
      <c r="PO100" s="52"/>
      <c r="PP100" s="52"/>
      <c r="PQ100" s="52"/>
      <c r="PR100" s="52"/>
      <c r="PS100" s="52"/>
      <c r="PT100" s="52"/>
      <c r="PU100" s="52"/>
      <c r="PV100" s="52"/>
      <c r="PW100" s="52"/>
      <c r="PX100" s="52"/>
      <c r="PY100" s="52"/>
      <c r="PZ100" s="52"/>
      <c r="QA100" s="52"/>
      <c r="QB100" s="52"/>
      <c r="QC100" s="52"/>
      <c r="QD100" s="52"/>
    </row>
    <row r="101" spans="1:446" ht="13.5" customHeight="1">
      <c r="A101" s="12" t="s">
        <v>98</v>
      </c>
      <c r="B101" s="12" t="s">
        <v>348</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69"/>
      <c r="DA101" s="23"/>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52"/>
      <c r="II101" s="52"/>
      <c r="IJ101" s="92"/>
      <c r="IK101" s="92"/>
      <c r="IL101" s="92"/>
      <c r="IM101" s="92"/>
      <c r="IN101" s="92"/>
      <c r="IO101" s="92"/>
      <c r="IP101" s="92"/>
      <c r="IQ101" s="92"/>
      <c r="IR101" s="92"/>
      <c r="IS101" s="92"/>
      <c r="IT101" s="92"/>
      <c r="IU101" s="92"/>
      <c r="IV101" s="52"/>
      <c r="IW101" s="52"/>
      <c r="IX101" s="52"/>
      <c r="IY101" s="52"/>
      <c r="IZ101" s="52"/>
      <c r="JA101" s="52"/>
      <c r="JB101" s="52"/>
      <c r="JC101" s="52"/>
      <c r="JD101" s="52"/>
      <c r="JE101" s="52"/>
      <c r="JF101" s="52"/>
      <c r="JG101" s="52"/>
      <c r="JH101" s="52"/>
      <c r="JI101" s="52"/>
      <c r="JJ101" s="52"/>
      <c r="JK101" s="52"/>
      <c r="JL101" s="52"/>
      <c r="JM101" s="52"/>
      <c r="JN101" s="52"/>
      <c r="JO101" s="52"/>
      <c r="JP101" s="52"/>
      <c r="JQ101" s="52"/>
      <c r="JR101" s="52"/>
      <c r="JS101" s="52"/>
      <c r="JT101" s="52"/>
      <c r="JU101" s="52"/>
      <c r="JV101" s="52"/>
      <c r="JW101" s="52"/>
      <c r="JX101" s="52"/>
      <c r="JY101" s="52"/>
      <c r="JZ101" s="52"/>
      <c r="KA101" s="52"/>
      <c r="KB101" s="52"/>
      <c r="KC101" s="52"/>
      <c r="KD101" s="52"/>
      <c r="KE101" s="52"/>
      <c r="KF101" s="52"/>
      <c r="KG101" s="52"/>
      <c r="KH101" s="52"/>
      <c r="KI101" s="52"/>
      <c r="KJ101" s="52"/>
      <c r="KK101" s="52"/>
      <c r="KL101" s="52"/>
      <c r="KM101" s="52"/>
      <c r="KN101" s="52"/>
      <c r="KO101" s="52"/>
      <c r="KP101" s="52"/>
      <c r="KQ101" s="52"/>
      <c r="KR101" s="52"/>
      <c r="KS101" s="52"/>
      <c r="KT101" s="52"/>
      <c r="KU101" s="52"/>
      <c r="KV101" s="52"/>
      <c r="KW101" s="52"/>
      <c r="KX101" s="52"/>
      <c r="KY101" s="52"/>
      <c r="KZ101" s="52"/>
      <c r="LA101" s="52"/>
      <c r="LB101" s="52"/>
      <c r="LC101" s="52"/>
      <c r="LD101" s="52"/>
      <c r="LE101" s="52"/>
      <c r="LF101" s="52"/>
      <c r="LG101" s="52"/>
      <c r="LH101" s="52"/>
      <c r="LI101" s="52"/>
      <c r="LJ101" s="52"/>
      <c r="LK101" s="52"/>
      <c r="LL101" s="52"/>
      <c r="LM101" s="52"/>
      <c r="LN101" s="52"/>
      <c r="LO101" s="52"/>
      <c r="LP101" s="52"/>
      <c r="LQ101" s="52"/>
      <c r="LR101" s="52"/>
      <c r="LS101" s="52"/>
      <c r="LT101" s="52"/>
      <c r="LU101" s="52"/>
      <c r="LV101" s="52"/>
      <c r="LW101" s="52"/>
      <c r="LX101" s="52"/>
      <c r="LY101" s="52"/>
      <c r="LZ101" s="52"/>
      <c r="MA101" s="52"/>
      <c r="MB101" s="52"/>
      <c r="MC101" s="52"/>
      <c r="MD101" s="52"/>
      <c r="ME101" s="52"/>
      <c r="MF101" s="52"/>
      <c r="MG101" s="52"/>
      <c r="MH101" s="100"/>
      <c r="MI101" s="100"/>
      <c r="MJ101" s="100"/>
      <c r="MK101" s="100"/>
      <c r="ML101" s="100"/>
      <c r="MM101" s="100"/>
      <c r="MN101" s="100"/>
      <c r="MO101" s="100"/>
      <c r="MP101" s="100"/>
      <c r="MQ101" s="100"/>
      <c r="MR101" s="100"/>
      <c r="MS101" s="100"/>
      <c r="MT101" s="100"/>
      <c r="MU101" s="100"/>
      <c r="MV101" s="100"/>
      <c r="MW101" s="100"/>
      <c r="MX101" s="100"/>
      <c r="MY101" s="100"/>
      <c r="MZ101" s="100"/>
      <c r="NA101" s="100"/>
      <c r="NB101" s="100"/>
      <c r="NC101" s="52"/>
      <c r="ND101" s="52"/>
      <c r="NE101" s="52"/>
      <c r="NF101" s="52"/>
      <c r="NG101" s="52"/>
      <c r="NH101" s="52"/>
      <c r="NI101" s="52"/>
      <c r="NJ101" s="52"/>
      <c r="NK101" s="52"/>
      <c r="NL101" s="52"/>
      <c r="NM101" s="52"/>
      <c r="NN101" s="52"/>
      <c r="NO101" s="52"/>
      <c r="NP101" s="52"/>
      <c r="NQ101" s="52"/>
      <c r="NR101" s="52"/>
      <c r="NS101" s="52"/>
      <c r="NT101" s="52"/>
      <c r="NU101" s="52"/>
      <c r="NV101" s="52"/>
      <c r="NW101" s="52"/>
      <c r="NX101" s="52"/>
      <c r="NY101" s="52"/>
      <c r="NZ101" s="52"/>
      <c r="OA101" s="52"/>
      <c r="OB101" s="52"/>
      <c r="OC101" s="52"/>
      <c r="OD101" s="52"/>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c r="PC101" s="52"/>
      <c r="PD101" s="52"/>
      <c r="PE101" s="52"/>
      <c r="PF101" s="52"/>
      <c r="PG101" s="52"/>
      <c r="PH101" s="52"/>
      <c r="PI101" s="52"/>
      <c r="PJ101" s="52"/>
      <c r="PK101" s="52"/>
      <c r="PL101" s="52"/>
      <c r="PM101" s="52"/>
      <c r="PN101" s="52"/>
      <c r="PO101" s="52"/>
      <c r="PP101" s="52"/>
      <c r="PQ101" s="52"/>
      <c r="PR101" s="52"/>
      <c r="PS101" s="52"/>
      <c r="PT101" s="52"/>
      <c r="PU101" s="52"/>
      <c r="PV101" s="52"/>
      <c r="PW101" s="52"/>
      <c r="PX101" s="52"/>
      <c r="PY101" s="52"/>
      <c r="PZ101" s="52"/>
      <c r="QA101" s="52"/>
      <c r="QB101" s="52"/>
      <c r="QC101" s="52"/>
      <c r="QD101" s="52"/>
    </row>
    <row r="102" spans="1:446" ht="13.5" customHeight="1">
      <c r="A102" s="12" t="s">
        <v>99</v>
      </c>
      <c r="B102" s="12" t="s">
        <v>345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69"/>
      <c r="DA102" s="23"/>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52"/>
      <c r="II102" s="52"/>
      <c r="IJ102" s="92"/>
      <c r="IK102" s="92"/>
      <c r="IL102" s="92"/>
      <c r="IM102" s="92"/>
      <c r="IN102" s="92"/>
      <c r="IO102" s="92"/>
      <c r="IP102" s="92"/>
      <c r="IQ102" s="92"/>
      <c r="IR102" s="92"/>
      <c r="IS102" s="92"/>
      <c r="IT102" s="92"/>
      <c r="IU102" s="92"/>
      <c r="IV102" s="52"/>
      <c r="IW102" s="52"/>
      <c r="IX102" s="52"/>
      <c r="IY102" s="52"/>
      <c r="IZ102" s="52"/>
      <c r="JA102" s="52"/>
      <c r="JB102" s="52"/>
      <c r="JC102" s="52"/>
      <c r="JD102" s="52"/>
      <c r="JE102" s="52"/>
      <c r="JF102" s="52"/>
      <c r="JG102" s="52"/>
      <c r="JH102" s="52"/>
      <c r="JI102" s="52"/>
      <c r="JJ102" s="52"/>
      <c r="JK102" s="52"/>
      <c r="JL102" s="52"/>
      <c r="JM102" s="52"/>
      <c r="JN102" s="52"/>
      <c r="JO102" s="52"/>
      <c r="JP102" s="52"/>
      <c r="JQ102" s="52"/>
      <c r="JR102" s="52"/>
      <c r="JS102" s="52"/>
      <c r="JT102" s="52"/>
      <c r="JU102" s="52"/>
      <c r="JV102" s="52"/>
      <c r="JW102" s="52"/>
      <c r="JX102" s="52"/>
      <c r="JY102" s="52"/>
      <c r="JZ102" s="52"/>
      <c r="KA102" s="52"/>
      <c r="KB102" s="52"/>
      <c r="KC102" s="52"/>
      <c r="KD102" s="52"/>
      <c r="KE102" s="52"/>
      <c r="KF102" s="52"/>
      <c r="KG102" s="52"/>
      <c r="KH102" s="52"/>
      <c r="KI102" s="52"/>
      <c r="KJ102" s="52"/>
      <c r="KK102" s="52"/>
      <c r="KL102" s="52"/>
      <c r="KM102" s="52"/>
      <c r="KN102" s="52"/>
      <c r="KO102" s="52"/>
      <c r="KP102" s="52"/>
      <c r="KQ102" s="52"/>
      <c r="KR102" s="52"/>
      <c r="KS102" s="52"/>
      <c r="KT102" s="52"/>
      <c r="KU102" s="52"/>
      <c r="KV102" s="52"/>
      <c r="KW102" s="52"/>
      <c r="KX102" s="52"/>
      <c r="KY102" s="52"/>
      <c r="KZ102" s="52"/>
      <c r="LA102" s="52"/>
      <c r="LB102" s="52"/>
      <c r="LC102" s="52"/>
      <c r="LD102" s="52"/>
      <c r="LE102" s="52"/>
      <c r="LF102" s="52"/>
      <c r="LG102" s="52"/>
      <c r="LH102" s="52"/>
      <c r="LI102" s="52"/>
      <c r="LJ102" s="52"/>
      <c r="LK102" s="52"/>
      <c r="LL102" s="52"/>
      <c r="LM102" s="52"/>
      <c r="LN102" s="52"/>
      <c r="LO102" s="52"/>
      <c r="LP102" s="52"/>
      <c r="LQ102" s="52"/>
      <c r="LR102" s="52"/>
      <c r="LS102" s="52"/>
      <c r="LT102" s="52"/>
      <c r="LU102" s="52"/>
      <c r="LV102" s="52"/>
      <c r="LW102" s="52"/>
      <c r="LX102" s="52"/>
      <c r="LY102" s="52"/>
      <c r="LZ102" s="52"/>
      <c r="MA102" s="52"/>
      <c r="MB102" s="52"/>
      <c r="MC102" s="52"/>
      <c r="MD102" s="52"/>
      <c r="ME102" s="52"/>
      <c r="MF102" s="52"/>
      <c r="MG102" s="52"/>
      <c r="MH102" s="100"/>
      <c r="MI102" s="100"/>
      <c r="MJ102" s="100"/>
      <c r="MK102" s="100"/>
      <c r="ML102" s="100"/>
      <c r="MM102" s="100"/>
      <c r="MN102" s="100"/>
      <c r="MO102" s="100"/>
      <c r="MP102" s="100"/>
      <c r="MQ102" s="100"/>
      <c r="MR102" s="100"/>
      <c r="MS102" s="100"/>
      <c r="MT102" s="100"/>
      <c r="MU102" s="100"/>
      <c r="MV102" s="100"/>
      <c r="MW102" s="100"/>
      <c r="MX102" s="100"/>
      <c r="MY102" s="100"/>
      <c r="MZ102" s="100"/>
      <c r="NA102" s="100"/>
      <c r="NB102" s="100"/>
      <c r="NC102" s="52"/>
      <c r="ND102" s="52"/>
      <c r="NE102" s="52"/>
      <c r="NF102" s="52"/>
      <c r="NG102" s="52"/>
      <c r="NH102" s="52"/>
      <c r="NI102" s="52"/>
      <c r="NJ102" s="52"/>
      <c r="NK102" s="52"/>
      <c r="NL102" s="52"/>
      <c r="NM102" s="52"/>
      <c r="NN102" s="52"/>
      <c r="NO102" s="52"/>
      <c r="NP102" s="52"/>
      <c r="NQ102" s="52"/>
      <c r="NR102" s="52"/>
      <c r="NS102" s="52"/>
      <c r="NT102" s="52"/>
      <c r="NU102" s="52"/>
      <c r="NV102" s="52"/>
      <c r="NW102" s="52"/>
      <c r="NX102" s="52"/>
      <c r="NY102" s="52"/>
      <c r="NZ102" s="52"/>
      <c r="OA102" s="52"/>
      <c r="OB102" s="52"/>
      <c r="OC102" s="52"/>
      <c r="OD102" s="52"/>
      <c r="OE102" s="52"/>
      <c r="OF102" s="52"/>
      <c r="OG102" s="52"/>
      <c r="OH102" s="52"/>
      <c r="OI102" s="52"/>
      <c r="OJ102" s="52"/>
      <c r="OK102" s="52"/>
      <c r="OL102" s="52"/>
      <c r="OM102" s="52"/>
      <c r="ON102" s="52"/>
      <c r="OO102" s="52"/>
      <c r="OP102" s="52"/>
      <c r="OQ102" s="52"/>
      <c r="OR102" s="52"/>
      <c r="OS102" s="52"/>
      <c r="OT102" s="52"/>
      <c r="OU102" s="52"/>
      <c r="OV102" s="52"/>
      <c r="OW102" s="52"/>
      <c r="OX102" s="52"/>
      <c r="OY102" s="52"/>
      <c r="OZ102" s="52"/>
      <c r="PA102" s="52"/>
      <c r="PB102" s="52"/>
      <c r="PC102" s="52"/>
      <c r="PD102" s="52"/>
      <c r="PE102" s="52"/>
      <c r="PF102" s="52"/>
      <c r="PG102" s="52"/>
      <c r="PH102" s="52"/>
      <c r="PI102" s="52"/>
      <c r="PJ102" s="52"/>
      <c r="PK102" s="52"/>
      <c r="PL102" s="52"/>
      <c r="PM102" s="52"/>
      <c r="PN102" s="52"/>
      <c r="PO102" s="52"/>
      <c r="PP102" s="52"/>
      <c r="PQ102" s="52"/>
      <c r="PR102" s="52"/>
      <c r="PS102" s="52"/>
      <c r="PT102" s="52"/>
      <c r="PU102" s="52"/>
      <c r="PV102" s="52"/>
      <c r="PW102" s="52"/>
      <c r="PX102" s="52"/>
      <c r="PY102" s="52"/>
      <c r="PZ102" s="52"/>
      <c r="QA102" s="52"/>
      <c r="QB102" s="52"/>
      <c r="QC102" s="52"/>
      <c r="QD102" s="52"/>
    </row>
    <row r="103" spans="1:446" ht="13.5" customHeight="1">
      <c r="A103" s="12" t="s">
        <v>100</v>
      </c>
      <c r="B103" s="12" t="s">
        <v>347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69"/>
      <c r="DA103" s="23"/>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52"/>
      <c r="II103" s="52"/>
      <c r="IJ103" s="92"/>
      <c r="IK103" s="92"/>
      <c r="IL103" s="92"/>
      <c r="IM103" s="92"/>
      <c r="IN103" s="92"/>
      <c r="IO103" s="92"/>
      <c r="IP103" s="92"/>
      <c r="IQ103" s="92"/>
      <c r="IR103" s="92"/>
      <c r="IS103" s="92"/>
      <c r="IT103" s="92"/>
      <c r="IU103" s="92"/>
      <c r="IV103" s="52"/>
      <c r="IW103" s="52"/>
      <c r="IX103" s="52"/>
      <c r="IY103" s="52"/>
      <c r="IZ103" s="52"/>
      <c r="JA103" s="52"/>
      <c r="JB103" s="52"/>
      <c r="JC103" s="52"/>
      <c r="JD103" s="52"/>
      <c r="JE103" s="52"/>
      <c r="JF103" s="52"/>
      <c r="JG103" s="52"/>
      <c r="JH103" s="52"/>
      <c r="JI103" s="52"/>
      <c r="JJ103" s="52"/>
      <c r="JK103" s="52"/>
      <c r="JL103" s="52"/>
      <c r="JM103" s="52"/>
      <c r="JN103" s="52"/>
      <c r="JO103" s="52"/>
      <c r="JP103" s="52"/>
      <c r="JQ103" s="52"/>
      <c r="JR103" s="52"/>
      <c r="JS103" s="52"/>
      <c r="JT103" s="52"/>
      <c r="JU103" s="52"/>
      <c r="JV103" s="52"/>
      <c r="JW103" s="52"/>
      <c r="JX103" s="52"/>
      <c r="JY103" s="52"/>
      <c r="JZ103" s="52"/>
      <c r="KA103" s="52"/>
      <c r="KB103" s="52"/>
      <c r="KC103" s="52"/>
      <c r="KD103" s="52"/>
      <c r="KE103" s="52"/>
      <c r="KF103" s="52"/>
      <c r="KG103" s="52"/>
      <c r="KH103" s="52"/>
      <c r="KI103" s="52"/>
      <c r="KJ103" s="52"/>
      <c r="KK103" s="52"/>
      <c r="KL103" s="52"/>
      <c r="KM103" s="52"/>
      <c r="KN103" s="52"/>
      <c r="KO103" s="52"/>
      <c r="KP103" s="52"/>
      <c r="KQ103" s="52"/>
      <c r="KR103" s="52"/>
      <c r="KS103" s="52"/>
      <c r="KT103" s="52"/>
      <c r="KU103" s="52"/>
      <c r="KV103" s="52"/>
      <c r="KW103" s="52"/>
      <c r="KX103" s="52"/>
      <c r="KY103" s="52"/>
      <c r="KZ103" s="52"/>
      <c r="LA103" s="52"/>
      <c r="LB103" s="52"/>
      <c r="LC103" s="52"/>
      <c r="LD103" s="52"/>
      <c r="LE103" s="52"/>
      <c r="LF103" s="52"/>
      <c r="LG103" s="52"/>
      <c r="LH103" s="52"/>
      <c r="LI103" s="52"/>
      <c r="LJ103" s="52"/>
      <c r="LK103" s="52"/>
      <c r="LL103" s="52"/>
      <c r="LM103" s="52"/>
      <c r="LN103" s="52"/>
      <c r="LO103" s="52"/>
      <c r="LP103" s="52"/>
      <c r="LQ103" s="52"/>
      <c r="LR103" s="52"/>
      <c r="LS103" s="52"/>
      <c r="LT103" s="52"/>
      <c r="LU103" s="52"/>
      <c r="LV103" s="52"/>
      <c r="LW103" s="52"/>
      <c r="LX103" s="52"/>
      <c r="LY103" s="52"/>
      <c r="LZ103" s="52"/>
      <c r="MA103" s="52"/>
      <c r="MB103" s="52"/>
      <c r="MC103" s="52"/>
      <c r="MD103" s="52"/>
      <c r="ME103" s="52"/>
      <c r="MF103" s="52"/>
      <c r="MG103" s="52"/>
      <c r="MH103" s="100"/>
      <c r="MI103" s="100"/>
      <c r="MJ103" s="100"/>
      <c r="MK103" s="100"/>
      <c r="ML103" s="100"/>
      <c r="MM103" s="100"/>
      <c r="MN103" s="100"/>
      <c r="MO103" s="100"/>
      <c r="MP103" s="100"/>
      <c r="MQ103" s="100"/>
      <c r="MR103" s="100"/>
      <c r="MS103" s="100"/>
      <c r="MT103" s="100"/>
      <c r="MU103" s="100"/>
      <c r="MV103" s="100"/>
      <c r="MW103" s="100"/>
      <c r="MX103" s="100"/>
      <c r="MY103" s="100"/>
      <c r="MZ103" s="100"/>
      <c r="NA103" s="100"/>
      <c r="NB103" s="100"/>
      <c r="NC103" s="52"/>
      <c r="ND103" s="52"/>
      <c r="NE103" s="52"/>
      <c r="NF103" s="52"/>
      <c r="NG103" s="52"/>
      <c r="NH103" s="52"/>
      <c r="NI103" s="52"/>
      <c r="NJ103" s="52"/>
      <c r="NK103" s="52"/>
      <c r="NL103" s="52"/>
      <c r="NM103" s="52"/>
      <c r="NN103" s="52"/>
      <c r="NO103" s="52"/>
      <c r="NP103" s="52"/>
      <c r="NQ103" s="52"/>
      <c r="NR103" s="52"/>
      <c r="NS103" s="52"/>
      <c r="NT103" s="52"/>
      <c r="NU103" s="52"/>
      <c r="NV103" s="52"/>
      <c r="NW103" s="52"/>
      <c r="NX103" s="52"/>
      <c r="NY103" s="52"/>
      <c r="NZ103" s="52"/>
      <c r="OA103" s="52"/>
      <c r="OB103" s="52"/>
      <c r="OC103" s="52"/>
      <c r="OD103" s="52"/>
      <c r="OE103" s="52"/>
      <c r="OF103" s="52"/>
      <c r="OG103" s="52"/>
      <c r="OH103" s="52"/>
      <c r="OI103" s="52"/>
      <c r="OJ103" s="52"/>
      <c r="OK103" s="52"/>
      <c r="OL103" s="52"/>
      <c r="OM103" s="52"/>
      <c r="ON103" s="52"/>
      <c r="OO103" s="52"/>
      <c r="OP103" s="52"/>
      <c r="OQ103" s="52"/>
      <c r="OR103" s="52"/>
      <c r="OS103" s="52"/>
      <c r="OT103" s="52"/>
      <c r="OU103" s="52"/>
      <c r="OV103" s="52"/>
      <c r="OW103" s="52"/>
      <c r="OX103" s="52"/>
      <c r="OY103" s="52"/>
      <c r="OZ103" s="52"/>
      <c r="PA103" s="52"/>
      <c r="PB103" s="52"/>
      <c r="PC103" s="52"/>
      <c r="PD103" s="52"/>
      <c r="PE103" s="52"/>
      <c r="PF103" s="52"/>
      <c r="PG103" s="52"/>
      <c r="PH103" s="52"/>
      <c r="PI103" s="52"/>
      <c r="PJ103" s="52"/>
      <c r="PK103" s="52"/>
      <c r="PL103" s="52"/>
      <c r="PM103" s="52"/>
      <c r="PN103" s="52"/>
      <c r="PO103" s="52"/>
      <c r="PP103" s="52"/>
      <c r="PQ103" s="52"/>
      <c r="PR103" s="52"/>
      <c r="PS103" s="52"/>
      <c r="PT103" s="52"/>
      <c r="PU103" s="52"/>
      <c r="PV103" s="52"/>
      <c r="PW103" s="52"/>
      <c r="PX103" s="52"/>
      <c r="PY103" s="52"/>
      <c r="PZ103" s="52"/>
      <c r="QA103" s="52"/>
      <c r="QB103" s="52"/>
      <c r="QC103" s="52"/>
      <c r="QD103" s="52"/>
    </row>
    <row r="104" spans="1:446" ht="13.5" customHeight="1">
      <c r="A104" s="12" t="s">
        <v>101</v>
      </c>
      <c r="B104" s="12" t="s">
        <v>348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69"/>
      <c r="DA104" s="23"/>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52"/>
      <c r="II104" s="52"/>
      <c r="IJ104" s="92"/>
      <c r="IK104" s="92"/>
      <c r="IL104" s="92"/>
      <c r="IM104" s="92"/>
      <c r="IN104" s="92"/>
      <c r="IO104" s="92"/>
      <c r="IP104" s="92"/>
      <c r="IQ104" s="92"/>
      <c r="IR104" s="92"/>
      <c r="IS104" s="92"/>
      <c r="IT104" s="92"/>
      <c r="IU104" s="92"/>
      <c r="IV104" s="52"/>
      <c r="IW104" s="52"/>
      <c r="IX104" s="52"/>
      <c r="IY104" s="52"/>
      <c r="IZ104" s="52"/>
      <c r="JA104" s="52"/>
      <c r="JB104" s="52"/>
      <c r="JC104" s="52"/>
      <c r="JD104" s="52"/>
      <c r="JE104" s="52"/>
      <c r="JF104" s="52"/>
      <c r="JG104" s="52"/>
      <c r="JH104" s="52"/>
      <c r="JI104" s="52"/>
      <c r="JJ104" s="52"/>
      <c r="JK104" s="52"/>
      <c r="JL104" s="52"/>
      <c r="JM104" s="52"/>
      <c r="JN104" s="52"/>
      <c r="JO104" s="52"/>
      <c r="JP104" s="52"/>
      <c r="JQ104" s="52"/>
      <c r="JR104" s="52"/>
      <c r="JS104" s="52"/>
      <c r="JT104" s="52"/>
      <c r="JU104" s="52"/>
      <c r="JV104" s="52"/>
      <c r="JW104" s="52"/>
      <c r="JX104" s="52"/>
      <c r="JY104" s="52"/>
      <c r="JZ104" s="52"/>
      <c r="KA104" s="52"/>
      <c r="KB104" s="52"/>
      <c r="KC104" s="52"/>
      <c r="KD104" s="52"/>
      <c r="KE104" s="52"/>
      <c r="KF104" s="52"/>
      <c r="KG104" s="52"/>
      <c r="KH104" s="52"/>
      <c r="KI104" s="52"/>
      <c r="KJ104" s="52"/>
      <c r="KK104" s="52"/>
      <c r="KL104" s="52"/>
      <c r="KM104" s="52"/>
      <c r="KN104" s="52"/>
      <c r="KO104" s="52"/>
      <c r="KP104" s="52"/>
      <c r="KQ104" s="52"/>
      <c r="KR104" s="52"/>
      <c r="KS104" s="52"/>
      <c r="KT104" s="52"/>
      <c r="KU104" s="52"/>
      <c r="KV104" s="52"/>
      <c r="KW104" s="52"/>
      <c r="KX104" s="52"/>
      <c r="KY104" s="52"/>
      <c r="KZ104" s="52"/>
      <c r="LA104" s="52"/>
      <c r="LB104" s="52"/>
      <c r="LC104" s="52"/>
      <c r="LD104" s="52"/>
      <c r="LE104" s="52"/>
      <c r="LF104" s="52"/>
      <c r="LG104" s="52"/>
      <c r="LH104" s="52"/>
      <c r="LI104" s="52"/>
      <c r="LJ104" s="52"/>
      <c r="LK104" s="52"/>
      <c r="LL104" s="52"/>
      <c r="LM104" s="52"/>
      <c r="LN104" s="52"/>
      <c r="LO104" s="52"/>
      <c r="LP104" s="52"/>
      <c r="LQ104" s="52"/>
      <c r="LR104" s="52"/>
      <c r="LS104" s="52"/>
      <c r="LT104" s="52"/>
      <c r="LU104" s="52"/>
      <c r="LV104" s="52"/>
      <c r="LW104" s="52"/>
      <c r="LX104" s="52"/>
      <c r="LY104" s="52"/>
      <c r="LZ104" s="52"/>
      <c r="MA104" s="52"/>
      <c r="MB104" s="52"/>
      <c r="MC104" s="52"/>
      <c r="MD104" s="52"/>
      <c r="ME104" s="52"/>
      <c r="MF104" s="52"/>
      <c r="MG104" s="52"/>
      <c r="MH104" s="100"/>
      <c r="MI104" s="100"/>
      <c r="MJ104" s="100"/>
      <c r="MK104" s="100"/>
      <c r="ML104" s="100"/>
      <c r="MM104" s="100"/>
      <c r="MN104" s="100"/>
      <c r="MO104" s="100"/>
      <c r="MP104" s="100"/>
      <c r="MQ104" s="100"/>
      <c r="MR104" s="100"/>
      <c r="MS104" s="100"/>
      <c r="MT104" s="100"/>
      <c r="MU104" s="100"/>
      <c r="MV104" s="100"/>
      <c r="MW104" s="100"/>
      <c r="MX104" s="100"/>
      <c r="MY104" s="100"/>
      <c r="MZ104" s="100"/>
      <c r="NA104" s="100"/>
      <c r="NB104" s="100"/>
      <c r="NC104" s="52"/>
      <c r="ND104" s="52"/>
      <c r="NE104" s="52"/>
      <c r="NF104" s="52"/>
      <c r="NG104" s="52"/>
      <c r="NH104" s="52"/>
      <c r="NI104" s="52"/>
      <c r="NJ104" s="52"/>
      <c r="NK104" s="52"/>
      <c r="NL104" s="52"/>
      <c r="NM104" s="52"/>
      <c r="NN104" s="52"/>
      <c r="NO104" s="52"/>
      <c r="NP104" s="52"/>
      <c r="NQ104" s="52"/>
      <c r="NR104" s="52"/>
      <c r="NS104" s="52"/>
      <c r="NT104" s="52"/>
      <c r="NU104" s="52"/>
      <c r="NV104" s="52"/>
      <c r="NW104" s="52"/>
      <c r="NX104" s="52"/>
      <c r="NY104" s="52"/>
      <c r="NZ104" s="52"/>
      <c r="OA104" s="52"/>
      <c r="OB104" s="52"/>
      <c r="OC104" s="52"/>
      <c r="OD104" s="52"/>
      <c r="OE104" s="52"/>
      <c r="OF104" s="52"/>
      <c r="OG104" s="52"/>
      <c r="OH104" s="52"/>
      <c r="OI104" s="52"/>
      <c r="OJ104" s="52"/>
      <c r="OK104" s="52"/>
      <c r="OL104" s="52"/>
      <c r="OM104" s="52"/>
      <c r="ON104" s="52"/>
      <c r="OO104" s="52"/>
      <c r="OP104" s="52"/>
      <c r="OQ104" s="52"/>
      <c r="OR104" s="52"/>
      <c r="OS104" s="52"/>
      <c r="OT104" s="52"/>
      <c r="OU104" s="52"/>
      <c r="OV104" s="52"/>
      <c r="OW104" s="52"/>
      <c r="OX104" s="52"/>
      <c r="OY104" s="52"/>
      <c r="OZ104" s="52"/>
      <c r="PA104" s="52"/>
      <c r="PB104" s="52"/>
      <c r="PC104" s="52"/>
      <c r="PD104" s="52"/>
      <c r="PE104" s="52"/>
      <c r="PF104" s="52"/>
      <c r="PG104" s="52"/>
      <c r="PH104" s="52"/>
      <c r="PI104" s="52"/>
      <c r="PJ104" s="52"/>
      <c r="PK104" s="52"/>
      <c r="PL104" s="52"/>
      <c r="PM104" s="52"/>
      <c r="PN104" s="52"/>
      <c r="PO104" s="52"/>
      <c r="PP104" s="52"/>
      <c r="PQ104" s="52"/>
      <c r="PR104" s="52"/>
      <c r="PS104" s="52"/>
      <c r="PT104" s="52"/>
      <c r="PU104" s="52"/>
      <c r="PV104" s="52"/>
      <c r="PW104" s="52"/>
      <c r="PX104" s="52"/>
      <c r="PY104" s="52"/>
      <c r="PZ104" s="52"/>
      <c r="QA104" s="52"/>
      <c r="QB104" s="52"/>
      <c r="QC104" s="52"/>
      <c r="QD104" s="52"/>
    </row>
    <row r="105" spans="1:446" ht="13.5" customHeight="1">
      <c r="A105" s="12" t="s">
        <v>102</v>
      </c>
      <c r="B105" s="12" t="s">
        <v>345</v>
      </c>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69"/>
      <c r="DA105" s="23"/>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52"/>
      <c r="II105" s="52"/>
      <c r="IJ105" s="92"/>
      <c r="IK105" s="92"/>
      <c r="IL105" s="92"/>
      <c r="IM105" s="92"/>
      <c r="IN105" s="92"/>
      <c r="IO105" s="92"/>
      <c r="IP105" s="92"/>
      <c r="IQ105" s="92"/>
      <c r="IR105" s="92"/>
      <c r="IS105" s="92"/>
      <c r="IT105" s="92"/>
      <c r="IU105" s="92"/>
      <c r="IV105" s="52"/>
      <c r="IW105" s="52"/>
      <c r="IX105" s="52"/>
      <c r="IY105" s="52"/>
      <c r="IZ105" s="52"/>
      <c r="JA105" s="52"/>
      <c r="JB105" s="52"/>
      <c r="JC105" s="52"/>
      <c r="JD105" s="52"/>
      <c r="JE105" s="52"/>
      <c r="JF105" s="52"/>
      <c r="JG105" s="52"/>
      <c r="JH105" s="52"/>
      <c r="JI105" s="52"/>
      <c r="JJ105" s="52"/>
      <c r="JK105" s="52"/>
      <c r="JL105" s="52"/>
      <c r="JM105" s="52"/>
      <c r="JN105" s="52"/>
      <c r="JO105" s="52"/>
      <c r="JP105" s="52"/>
      <c r="JQ105" s="52"/>
      <c r="JR105" s="52"/>
      <c r="JS105" s="52"/>
      <c r="JT105" s="52"/>
      <c r="JU105" s="52"/>
      <c r="JV105" s="52"/>
      <c r="JW105" s="52"/>
      <c r="JX105" s="52"/>
      <c r="JY105" s="52"/>
      <c r="JZ105" s="52"/>
      <c r="KA105" s="52"/>
      <c r="KB105" s="52"/>
      <c r="KC105" s="52"/>
      <c r="KD105" s="52"/>
      <c r="KE105" s="52"/>
      <c r="KF105" s="52"/>
      <c r="KG105" s="52"/>
      <c r="KH105" s="52"/>
      <c r="KI105" s="52"/>
      <c r="KJ105" s="52"/>
      <c r="KK105" s="52"/>
      <c r="KL105" s="52"/>
      <c r="KM105" s="52"/>
      <c r="KN105" s="52"/>
      <c r="KO105" s="52"/>
      <c r="KP105" s="52"/>
      <c r="KQ105" s="52"/>
      <c r="KR105" s="52"/>
      <c r="KS105" s="52"/>
      <c r="KT105" s="52"/>
      <c r="KU105" s="52"/>
      <c r="KV105" s="52"/>
      <c r="KW105" s="52"/>
      <c r="KX105" s="52"/>
      <c r="KY105" s="52"/>
      <c r="KZ105" s="52"/>
      <c r="LA105" s="52"/>
      <c r="LB105" s="52"/>
      <c r="LC105" s="52"/>
      <c r="LD105" s="52"/>
      <c r="LE105" s="52"/>
      <c r="LF105" s="52"/>
      <c r="LG105" s="52"/>
      <c r="LH105" s="52"/>
      <c r="LI105" s="52"/>
      <c r="LJ105" s="52"/>
      <c r="LK105" s="52"/>
      <c r="LL105" s="52"/>
      <c r="LM105" s="52"/>
      <c r="LN105" s="52"/>
      <c r="LO105" s="52"/>
      <c r="LP105" s="52"/>
      <c r="LQ105" s="52"/>
      <c r="LR105" s="52"/>
      <c r="LS105" s="52"/>
      <c r="LT105" s="52"/>
      <c r="LU105" s="52"/>
      <c r="LV105" s="52"/>
      <c r="LW105" s="52"/>
      <c r="LX105" s="52"/>
      <c r="LY105" s="52"/>
      <c r="LZ105" s="52"/>
      <c r="MA105" s="52"/>
      <c r="MB105" s="52"/>
      <c r="MC105" s="52"/>
      <c r="MD105" s="52"/>
      <c r="ME105" s="52"/>
      <c r="MF105" s="52"/>
      <c r="MG105" s="52"/>
      <c r="MH105" s="100"/>
      <c r="MI105" s="100"/>
      <c r="MJ105" s="100"/>
      <c r="MK105" s="100"/>
      <c r="ML105" s="100"/>
      <c r="MM105" s="100"/>
      <c r="MN105" s="100"/>
      <c r="MO105" s="100"/>
      <c r="MP105" s="100"/>
      <c r="MQ105" s="100"/>
      <c r="MR105" s="100"/>
      <c r="MS105" s="100"/>
      <c r="MT105" s="100"/>
      <c r="MU105" s="100"/>
      <c r="MV105" s="100"/>
      <c r="MW105" s="100"/>
      <c r="MX105" s="100"/>
      <c r="MY105" s="100"/>
      <c r="MZ105" s="100"/>
      <c r="NA105" s="100"/>
      <c r="NB105" s="100"/>
      <c r="NC105" s="52"/>
      <c r="ND105" s="52"/>
      <c r="NE105" s="52"/>
      <c r="NF105" s="52"/>
      <c r="NG105" s="52"/>
      <c r="NH105" s="52"/>
      <c r="NI105" s="52"/>
      <c r="NJ105" s="52"/>
      <c r="NK105" s="52"/>
      <c r="NL105" s="52"/>
      <c r="NM105" s="52"/>
      <c r="NN105" s="52"/>
      <c r="NO105" s="52"/>
      <c r="NP105" s="52"/>
      <c r="NQ105" s="52"/>
      <c r="NR105" s="52"/>
      <c r="NS105" s="52"/>
      <c r="NT105" s="52"/>
      <c r="NU105" s="52"/>
      <c r="NV105" s="52"/>
      <c r="NW105" s="52"/>
      <c r="NX105" s="52"/>
      <c r="NY105" s="52"/>
      <c r="NZ105" s="52"/>
      <c r="OA105" s="52"/>
      <c r="OB105" s="52"/>
      <c r="OC105" s="52"/>
      <c r="OD105" s="52"/>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c r="PC105" s="52"/>
      <c r="PD105" s="52"/>
      <c r="PE105" s="52"/>
      <c r="PF105" s="52"/>
      <c r="PG105" s="52"/>
      <c r="PH105" s="52"/>
      <c r="PI105" s="52"/>
      <c r="PJ105" s="52"/>
      <c r="PK105" s="52"/>
      <c r="PL105" s="52"/>
      <c r="PM105" s="52"/>
      <c r="PN105" s="52"/>
      <c r="PO105" s="52"/>
      <c r="PP105" s="52"/>
      <c r="PQ105" s="52"/>
      <c r="PR105" s="52"/>
      <c r="PS105" s="52"/>
      <c r="PT105" s="52"/>
      <c r="PU105" s="52"/>
      <c r="PV105" s="52"/>
      <c r="PW105" s="52"/>
      <c r="PX105" s="52"/>
      <c r="PY105" s="52"/>
      <c r="PZ105" s="52"/>
      <c r="QA105" s="52"/>
      <c r="QB105" s="52"/>
      <c r="QC105" s="52"/>
      <c r="QD105" s="52"/>
    </row>
    <row r="106" spans="1:446" ht="13.5" customHeight="1">
      <c r="A106" s="12" t="s">
        <v>103</v>
      </c>
      <c r="B106" s="12" t="s">
        <v>347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69"/>
      <c r="DA106" s="23"/>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52"/>
      <c r="II106" s="52"/>
      <c r="IJ106" s="92"/>
      <c r="IK106" s="92"/>
      <c r="IL106" s="92"/>
      <c r="IM106" s="92"/>
      <c r="IN106" s="92"/>
      <c r="IO106" s="92"/>
      <c r="IP106" s="92"/>
      <c r="IQ106" s="92"/>
      <c r="IR106" s="92"/>
      <c r="IS106" s="92"/>
      <c r="IT106" s="92"/>
      <c r="IU106" s="92"/>
      <c r="IV106" s="52"/>
      <c r="IW106" s="52"/>
      <c r="IX106" s="52"/>
      <c r="IY106" s="52"/>
      <c r="IZ106" s="52"/>
      <c r="JA106" s="52"/>
      <c r="JB106" s="52"/>
      <c r="JC106" s="52"/>
      <c r="JD106" s="52"/>
      <c r="JE106" s="52"/>
      <c r="JF106" s="52"/>
      <c r="JG106" s="52"/>
      <c r="JH106" s="52"/>
      <c r="JI106" s="52"/>
      <c r="JJ106" s="52"/>
      <c r="JK106" s="52"/>
      <c r="JL106" s="52"/>
      <c r="JM106" s="52"/>
      <c r="JN106" s="52"/>
      <c r="JO106" s="52"/>
      <c r="JP106" s="52"/>
      <c r="JQ106" s="52"/>
      <c r="JR106" s="52"/>
      <c r="JS106" s="52"/>
      <c r="JT106" s="52"/>
      <c r="JU106" s="52"/>
      <c r="JV106" s="52"/>
      <c r="JW106" s="52"/>
      <c r="JX106" s="52"/>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52"/>
      <c r="MC106" s="52"/>
      <c r="MD106" s="52"/>
      <c r="ME106" s="52"/>
      <c r="MF106" s="52"/>
      <c r="MG106" s="52"/>
      <c r="MH106" s="100"/>
      <c r="MI106" s="100"/>
      <c r="MJ106" s="100"/>
      <c r="MK106" s="100"/>
      <c r="ML106" s="100"/>
      <c r="MM106" s="100"/>
      <c r="MN106" s="100"/>
      <c r="MO106" s="100"/>
      <c r="MP106" s="100"/>
      <c r="MQ106" s="100"/>
      <c r="MR106" s="100"/>
      <c r="MS106" s="100"/>
      <c r="MT106" s="100"/>
      <c r="MU106" s="100"/>
      <c r="MV106" s="100"/>
      <c r="MW106" s="100"/>
      <c r="MX106" s="100"/>
      <c r="MY106" s="100"/>
      <c r="MZ106" s="100"/>
      <c r="NA106" s="100"/>
      <c r="NB106" s="100"/>
      <c r="NC106" s="52"/>
      <c r="ND106" s="52"/>
      <c r="NE106" s="52"/>
      <c r="NF106" s="52"/>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c r="PC106" s="52"/>
      <c r="PD106" s="52"/>
      <c r="PE106" s="52"/>
      <c r="PF106" s="52"/>
      <c r="PG106" s="52"/>
      <c r="PH106" s="52"/>
      <c r="PI106" s="52"/>
      <c r="PJ106" s="52"/>
      <c r="PK106" s="52"/>
      <c r="PL106" s="52"/>
      <c r="PM106" s="52"/>
      <c r="PN106" s="52"/>
      <c r="PO106" s="52"/>
      <c r="PP106" s="52"/>
      <c r="PQ106" s="52"/>
      <c r="PR106" s="52"/>
      <c r="PS106" s="52"/>
      <c r="PT106" s="52"/>
      <c r="PU106" s="52"/>
      <c r="PV106" s="52"/>
      <c r="PW106" s="52"/>
      <c r="PX106" s="52"/>
      <c r="PY106" s="52"/>
      <c r="PZ106" s="52"/>
      <c r="QA106" s="52"/>
      <c r="QB106" s="52"/>
      <c r="QC106" s="52"/>
      <c r="QD106" s="52"/>
    </row>
    <row r="107" spans="1:446" ht="13.5" customHeight="1">
      <c r="A107" s="12" t="s">
        <v>104</v>
      </c>
      <c r="B107" s="12" t="s">
        <v>348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69"/>
      <c r="DA107" s="23"/>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52"/>
      <c r="II107" s="52"/>
      <c r="IJ107" s="92"/>
      <c r="IK107" s="92"/>
      <c r="IL107" s="92"/>
      <c r="IM107" s="92"/>
      <c r="IN107" s="92"/>
      <c r="IO107" s="92"/>
      <c r="IP107" s="92"/>
      <c r="IQ107" s="92"/>
      <c r="IR107" s="92"/>
      <c r="IS107" s="92"/>
      <c r="IT107" s="92"/>
      <c r="IU107" s="92"/>
      <c r="IV107" s="52"/>
      <c r="IW107" s="52"/>
      <c r="IX107" s="52"/>
      <c r="IY107" s="52"/>
      <c r="IZ107" s="52"/>
      <c r="JA107" s="52"/>
      <c r="JB107" s="52"/>
      <c r="JC107" s="52"/>
      <c r="JD107" s="52"/>
      <c r="JE107" s="52"/>
      <c r="JF107" s="52"/>
      <c r="JG107" s="52"/>
      <c r="JH107" s="52"/>
      <c r="JI107" s="52"/>
      <c r="JJ107" s="52"/>
      <c r="JK107" s="52"/>
      <c r="JL107" s="52"/>
      <c r="JM107" s="52"/>
      <c r="JN107" s="52"/>
      <c r="JO107" s="52"/>
      <c r="JP107" s="52"/>
      <c r="JQ107" s="52"/>
      <c r="JR107" s="52"/>
      <c r="JS107" s="52"/>
      <c r="JT107" s="52"/>
      <c r="JU107" s="52"/>
      <c r="JV107" s="52"/>
      <c r="JW107" s="52"/>
      <c r="JX107" s="52"/>
      <c r="JY107" s="52"/>
      <c r="JZ107" s="52"/>
      <c r="KA107" s="52"/>
      <c r="KB107" s="52"/>
      <c r="KC107" s="52"/>
      <c r="KD107" s="52"/>
      <c r="KE107" s="52"/>
      <c r="KF107" s="52"/>
      <c r="KG107" s="52"/>
      <c r="KH107" s="52"/>
      <c r="KI107" s="52"/>
      <c r="KJ107" s="52"/>
      <c r="KK107" s="52"/>
      <c r="KL107" s="52"/>
      <c r="KM107" s="52"/>
      <c r="KN107" s="52"/>
      <c r="KO107" s="52"/>
      <c r="KP107" s="52"/>
      <c r="KQ107" s="52"/>
      <c r="KR107" s="52"/>
      <c r="KS107" s="52"/>
      <c r="KT107" s="52"/>
      <c r="KU107" s="52"/>
      <c r="KV107" s="52"/>
      <c r="KW107" s="52"/>
      <c r="KX107" s="52"/>
      <c r="KY107" s="52"/>
      <c r="KZ107" s="52"/>
      <c r="LA107" s="52"/>
      <c r="LB107" s="52"/>
      <c r="LC107" s="52"/>
      <c r="LD107" s="52"/>
      <c r="LE107" s="52"/>
      <c r="LF107" s="52"/>
      <c r="LG107" s="52"/>
      <c r="LH107" s="52"/>
      <c r="LI107" s="52"/>
      <c r="LJ107" s="52"/>
      <c r="LK107" s="52"/>
      <c r="LL107" s="52"/>
      <c r="LM107" s="52"/>
      <c r="LN107" s="52"/>
      <c r="LO107" s="52"/>
      <c r="LP107" s="52"/>
      <c r="LQ107" s="52"/>
      <c r="LR107" s="52"/>
      <c r="LS107" s="52"/>
      <c r="LT107" s="52"/>
      <c r="LU107" s="52"/>
      <c r="LV107" s="52"/>
      <c r="LW107" s="52"/>
      <c r="LX107" s="52"/>
      <c r="LY107" s="52"/>
      <c r="LZ107" s="52"/>
      <c r="MA107" s="52"/>
      <c r="MB107" s="52"/>
      <c r="MC107" s="52"/>
      <c r="MD107" s="52"/>
      <c r="ME107" s="52"/>
      <c r="MF107" s="52"/>
      <c r="MG107" s="52"/>
      <c r="MH107" s="100"/>
      <c r="MI107" s="100"/>
      <c r="MJ107" s="100"/>
      <c r="MK107" s="100"/>
      <c r="ML107" s="100"/>
      <c r="MM107" s="100"/>
      <c r="MN107" s="100"/>
      <c r="MO107" s="100"/>
      <c r="MP107" s="100"/>
      <c r="MQ107" s="100"/>
      <c r="MR107" s="100"/>
      <c r="MS107" s="100"/>
      <c r="MT107" s="100"/>
      <c r="MU107" s="100"/>
      <c r="MV107" s="100"/>
      <c r="MW107" s="100"/>
      <c r="MX107" s="100"/>
      <c r="MY107" s="100"/>
      <c r="MZ107" s="100"/>
      <c r="NA107" s="100"/>
      <c r="NB107" s="100"/>
      <c r="NC107" s="52"/>
      <c r="ND107" s="52"/>
      <c r="NE107" s="52"/>
      <c r="NF107" s="52"/>
      <c r="NG107" s="52"/>
      <c r="NH107" s="52"/>
      <c r="NI107" s="52"/>
      <c r="NJ107" s="52"/>
      <c r="NK107" s="52"/>
      <c r="NL107" s="52"/>
      <c r="NM107" s="52"/>
      <c r="NN107" s="52"/>
      <c r="NO107" s="52"/>
      <c r="NP107" s="52"/>
      <c r="NQ107" s="52"/>
      <c r="NR107" s="52"/>
      <c r="NS107" s="52"/>
      <c r="NT107" s="52"/>
      <c r="NU107" s="52"/>
      <c r="NV107" s="52"/>
      <c r="NW107" s="52"/>
      <c r="NX107" s="52"/>
      <c r="NY107" s="52"/>
      <c r="NZ107" s="52"/>
      <c r="OA107" s="52"/>
      <c r="OB107" s="52"/>
      <c r="OC107" s="52"/>
      <c r="OD107" s="52"/>
      <c r="OE107" s="52"/>
      <c r="OF107" s="52"/>
      <c r="OG107" s="52"/>
      <c r="OH107" s="52"/>
      <c r="OI107" s="52"/>
      <c r="OJ107" s="52"/>
      <c r="OK107" s="52"/>
      <c r="OL107" s="52"/>
      <c r="OM107" s="52"/>
      <c r="ON107" s="52"/>
      <c r="OO107" s="52"/>
      <c r="OP107" s="52"/>
      <c r="OQ107" s="52"/>
      <c r="OR107" s="52"/>
      <c r="OS107" s="52"/>
      <c r="OT107" s="52"/>
      <c r="OU107" s="52"/>
      <c r="OV107" s="52"/>
      <c r="OW107" s="52"/>
      <c r="OX107" s="52"/>
      <c r="OY107" s="52"/>
      <c r="OZ107" s="52"/>
      <c r="PA107" s="52"/>
      <c r="PB107" s="52"/>
      <c r="PC107" s="52"/>
      <c r="PD107" s="52"/>
      <c r="PE107" s="52"/>
      <c r="PF107" s="52"/>
      <c r="PG107" s="52"/>
      <c r="PH107" s="52"/>
      <c r="PI107" s="52"/>
      <c r="PJ107" s="52"/>
      <c r="PK107" s="52"/>
      <c r="PL107" s="52"/>
      <c r="PM107" s="52"/>
      <c r="PN107" s="52"/>
      <c r="PO107" s="52"/>
      <c r="PP107" s="52"/>
      <c r="PQ107" s="52"/>
      <c r="PR107" s="52"/>
      <c r="PS107" s="52"/>
      <c r="PT107" s="52"/>
      <c r="PU107" s="52"/>
      <c r="PV107" s="52"/>
      <c r="PW107" s="52"/>
      <c r="PX107" s="52"/>
      <c r="PY107" s="52"/>
      <c r="PZ107" s="52"/>
      <c r="QA107" s="52"/>
      <c r="QB107" s="52"/>
      <c r="QC107" s="52"/>
      <c r="QD107" s="52"/>
    </row>
    <row r="108" spans="1:446" ht="13.5" customHeight="1">
      <c r="A108" s="12" t="s">
        <v>105</v>
      </c>
      <c r="B108" s="12" t="s">
        <v>345</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69"/>
      <c r="DA108" s="23"/>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52"/>
      <c r="II108" s="52"/>
      <c r="IJ108" s="92"/>
      <c r="IK108" s="92"/>
      <c r="IL108" s="92"/>
      <c r="IM108" s="92"/>
      <c r="IN108" s="92"/>
      <c r="IO108" s="92"/>
      <c r="IP108" s="92"/>
      <c r="IQ108" s="92"/>
      <c r="IR108" s="92"/>
      <c r="IS108" s="92"/>
      <c r="IT108" s="92"/>
      <c r="IU108" s="92"/>
      <c r="IV108" s="52"/>
      <c r="IW108" s="52"/>
      <c r="IX108" s="52"/>
      <c r="IY108" s="52"/>
      <c r="IZ108" s="52"/>
      <c r="JA108" s="52"/>
      <c r="JB108" s="52"/>
      <c r="JC108" s="52"/>
      <c r="JD108" s="52"/>
      <c r="JE108" s="52"/>
      <c r="JF108" s="52"/>
      <c r="JG108" s="52"/>
      <c r="JH108" s="52"/>
      <c r="JI108" s="52"/>
      <c r="JJ108" s="52"/>
      <c r="JK108" s="52"/>
      <c r="JL108" s="52"/>
      <c r="JM108" s="52"/>
      <c r="JN108" s="52"/>
      <c r="JO108" s="52"/>
      <c r="JP108" s="52"/>
      <c r="JQ108" s="52"/>
      <c r="JR108" s="52"/>
      <c r="JS108" s="52"/>
      <c r="JT108" s="52"/>
      <c r="JU108" s="52"/>
      <c r="JV108" s="52"/>
      <c r="JW108" s="52"/>
      <c r="JX108" s="52"/>
      <c r="JY108" s="52"/>
      <c r="JZ108" s="52"/>
      <c r="KA108" s="52"/>
      <c r="KB108" s="52"/>
      <c r="KC108" s="52"/>
      <c r="KD108" s="52"/>
      <c r="KE108" s="52"/>
      <c r="KF108" s="52"/>
      <c r="KG108" s="52"/>
      <c r="KH108" s="52"/>
      <c r="KI108" s="52"/>
      <c r="KJ108" s="52"/>
      <c r="KK108" s="52"/>
      <c r="KL108" s="52"/>
      <c r="KM108" s="52"/>
      <c r="KN108" s="52"/>
      <c r="KO108" s="52"/>
      <c r="KP108" s="52"/>
      <c r="KQ108" s="52"/>
      <c r="KR108" s="52"/>
      <c r="KS108" s="52"/>
      <c r="KT108" s="52"/>
      <c r="KU108" s="52"/>
      <c r="KV108" s="52"/>
      <c r="KW108" s="52"/>
      <c r="KX108" s="52"/>
      <c r="KY108" s="52"/>
      <c r="KZ108" s="52"/>
      <c r="LA108" s="52"/>
      <c r="LB108" s="52"/>
      <c r="LC108" s="52"/>
      <c r="LD108" s="52"/>
      <c r="LE108" s="52"/>
      <c r="LF108" s="52"/>
      <c r="LG108" s="52"/>
      <c r="LH108" s="52"/>
      <c r="LI108" s="52"/>
      <c r="LJ108" s="52"/>
      <c r="LK108" s="52"/>
      <c r="LL108" s="52"/>
      <c r="LM108" s="52"/>
      <c r="LN108" s="52"/>
      <c r="LO108" s="52"/>
      <c r="LP108" s="52"/>
      <c r="LQ108" s="52"/>
      <c r="LR108" s="52"/>
      <c r="LS108" s="52"/>
      <c r="LT108" s="52"/>
      <c r="LU108" s="52"/>
      <c r="LV108" s="52"/>
      <c r="LW108" s="52"/>
      <c r="LX108" s="52"/>
      <c r="LY108" s="52"/>
      <c r="LZ108" s="52"/>
      <c r="MA108" s="52"/>
      <c r="MB108" s="52"/>
      <c r="MC108" s="52"/>
      <c r="MD108" s="52"/>
      <c r="ME108" s="52"/>
      <c r="MF108" s="52"/>
      <c r="MG108" s="52"/>
      <c r="MH108" s="100"/>
      <c r="MI108" s="100"/>
      <c r="MJ108" s="100"/>
      <c r="MK108" s="100"/>
      <c r="ML108" s="100"/>
      <c r="MM108" s="100"/>
      <c r="MN108" s="100"/>
      <c r="MO108" s="100"/>
      <c r="MP108" s="100"/>
      <c r="MQ108" s="100"/>
      <c r="MR108" s="100"/>
      <c r="MS108" s="100"/>
      <c r="MT108" s="100"/>
      <c r="MU108" s="100"/>
      <c r="MV108" s="100"/>
      <c r="MW108" s="100"/>
      <c r="MX108" s="100"/>
      <c r="MY108" s="100"/>
      <c r="MZ108" s="100"/>
      <c r="NA108" s="100"/>
      <c r="NB108" s="100"/>
      <c r="NC108" s="52"/>
      <c r="ND108" s="52"/>
      <c r="NE108" s="52"/>
      <c r="NF108" s="52"/>
      <c r="NG108" s="52"/>
      <c r="NH108" s="52"/>
      <c r="NI108" s="52"/>
      <c r="NJ108" s="52"/>
      <c r="NK108" s="52"/>
      <c r="NL108" s="52"/>
      <c r="NM108" s="52"/>
      <c r="NN108" s="52"/>
      <c r="NO108" s="52"/>
      <c r="NP108" s="52"/>
      <c r="NQ108" s="52"/>
      <c r="NR108" s="52"/>
      <c r="NS108" s="52"/>
      <c r="NT108" s="52"/>
      <c r="NU108" s="52"/>
      <c r="NV108" s="52"/>
      <c r="NW108" s="52"/>
      <c r="NX108" s="52"/>
      <c r="NY108" s="52"/>
      <c r="NZ108" s="52"/>
      <c r="OA108" s="52"/>
      <c r="OB108" s="52"/>
      <c r="OC108" s="52"/>
      <c r="OD108" s="52"/>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c r="PC108" s="52"/>
      <c r="PD108" s="52"/>
      <c r="PE108" s="52"/>
      <c r="PF108" s="52"/>
      <c r="PG108" s="52"/>
      <c r="PH108" s="52"/>
      <c r="PI108" s="52"/>
      <c r="PJ108" s="52"/>
      <c r="PK108" s="52"/>
      <c r="PL108" s="52"/>
      <c r="PM108" s="52"/>
      <c r="PN108" s="52"/>
      <c r="PO108" s="52"/>
      <c r="PP108" s="52"/>
      <c r="PQ108" s="52"/>
      <c r="PR108" s="52"/>
      <c r="PS108" s="52"/>
      <c r="PT108" s="52"/>
      <c r="PU108" s="52"/>
      <c r="PV108" s="52"/>
      <c r="PW108" s="52"/>
      <c r="PX108" s="52"/>
      <c r="PY108" s="52"/>
      <c r="PZ108" s="52"/>
      <c r="QA108" s="52"/>
      <c r="QB108" s="52"/>
      <c r="QC108" s="52"/>
      <c r="QD108" s="52"/>
    </row>
    <row r="109" spans="1:446" ht="13.5" customHeight="1">
      <c r="A109" s="12" t="s">
        <v>106</v>
      </c>
      <c r="B109" s="12" t="s">
        <v>347</v>
      </c>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69"/>
      <c r="DA109" s="23"/>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52"/>
      <c r="II109" s="52"/>
      <c r="IJ109" s="92"/>
      <c r="IK109" s="92"/>
      <c r="IL109" s="92"/>
      <c r="IM109" s="92"/>
      <c r="IN109" s="92"/>
      <c r="IO109" s="92"/>
      <c r="IP109" s="92"/>
      <c r="IQ109" s="92"/>
      <c r="IR109" s="92"/>
      <c r="IS109" s="92"/>
      <c r="IT109" s="92"/>
      <c r="IU109" s="92"/>
      <c r="IV109" s="52"/>
      <c r="IW109" s="52"/>
      <c r="IX109" s="52"/>
      <c r="IY109" s="52"/>
      <c r="IZ109" s="52"/>
      <c r="JA109" s="52"/>
      <c r="JB109" s="52"/>
      <c r="JC109" s="52"/>
      <c r="JD109" s="52"/>
      <c r="JE109" s="52"/>
      <c r="JF109" s="52"/>
      <c r="JG109" s="52"/>
      <c r="JH109" s="52"/>
      <c r="JI109" s="52"/>
      <c r="JJ109" s="52"/>
      <c r="JK109" s="52"/>
      <c r="JL109" s="52"/>
      <c r="JM109" s="52"/>
      <c r="JN109" s="52"/>
      <c r="JO109" s="52"/>
      <c r="JP109" s="52"/>
      <c r="JQ109" s="52"/>
      <c r="JR109" s="52"/>
      <c r="JS109" s="52"/>
      <c r="JT109" s="52"/>
      <c r="JU109" s="52"/>
      <c r="JV109" s="52"/>
      <c r="JW109" s="52"/>
      <c r="JX109" s="52"/>
      <c r="JY109" s="52"/>
      <c r="JZ109" s="52"/>
      <c r="KA109" s="52"/>
      <c r="KB109" s="52"/>
      <c r="KC109" s="52"/>
      <c r="KD109" s="52"/>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2"/>
      <c r="LA109" s="52"/>
      <c r="LB109" s="52"/>
      <c r="LC109" s="52"/>
      <c r="LD109" s="52"/>
      <c r="LE109" s="52"/>
      <c r="LF109" s="52"/>
      <c r="LG109" s="52"/>
      <c r="LH109" s="52"/>
      <c r="LI109" s="52"/>
      <c r="LJ109" s="52"/>
      <c r="LK109" s="52"/>
      <c r="LL109" s="52"/>
      <c r="LM109" s="52"/>
      <c r="LN109" s="52"/>
      <c r="LO109" s="52"/>
      <c r="LP109" s="52"/>
      <c r="LQ109" s="52"/>
      <c r="LR109" s="52"/>
      <c r="LS109" s="52"/>
      <c r="LT109" s="52"/>
      <c r="LU109" s="52"/>
      <c r="LV109" s="52"/>
      <c r="LW109" s="52"/>
      <c r="LX109" s="52"/>
      <c r="LY109" s="52"/>
      <c r="LZ109" s="52"/>
      <c r="MA109" s="52"/>
      <c r="MB109" s="52"/>
      <c r="MC109" s="52"/>
      <c r="MD109" s="52"/>
      <c r="ME109" s="52"/>
      <c r="MF109" s="52"/>
      <c r="MG109" s="52"/>
      <c r="MH109" s="100"/>
      <c r="MI109" s="100"/>
      <c r="MJ109" s="100"/>
      <c r="MK109" s="100"/>
      <c r="ML109" s="100"/>
      <c r="MM109" s="100"/>
      <c r="MN109" s="100"/>
      <c r="MO109" s="100"/>
      <c r="MP109" s="100"/>
      <c r="MQ109" s="100"/>
      <c r="MR109" s="100"/>
      <c r="MS109" s="100"/>
      <c r="MT109" s="100"/>
      <c r="MU109" s="100"/>
      <c r="MV109" s="100"/>
      <c r="MW109" s="100"/>
      <c r="MX109" s="100"/>
      <c r="MY109" s="100"/>
      <c r="MZ109" s="100"/>
      <c r="NA109" s="100"/>
      <c r="NB109" s="100"/>
      <c r="NC109" s="52"/>
      <c r="ND109" s="52"/>
      <c r="NE109" s="52"/>
      <c r="NF109" s="52"/>
      <c r="NG109" s="52"/>
      <c r="NH109" s="52"/>
      <c r="NI109" s="52"/>
      <c r="NJ109" s="52"/>
      <c r="NK109" s="52"/>
      <c r="NL109" s="52"/>
      <c r="NM109" s="52"/>
      <c r="NN109" s="52"/>
      <c r="NO109" s="52"/>
      <c r="NP109" s="52"/>
      <c r="NQ109" s="52"/>
      <c r="NR109" s="52"/>
      <c r="NS109" s="52"/>
      <c r="NT109" s="52"/>
      <c r="NU109" s="52"/>
      <c r="NV109" s="52"/>
      <c r="NW109" s="52"/>
      <c r="NX109" s="52"/>
      <c r="NY109" s="52"/>
      <c r="NZ109" s="52"/>
      <c r="OA109" s="52"/>
      <c r="OB109" s="52"/>
      <c r="OC109" s="52"/>
      <c r="OD109" s="52"/>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c r="PC109" s="52"/>
      <c r="PD109" s="52"/>
      <c r="PE109" s="52"/>
      <c r="PF109" s="52"/>
      <c r="PG109" s="52"/>
      <c r="PH109" s="52"/>
      <c r="PI109" s="52"/>
      <c r="PJ109" s="52"/>
      <c r="PK109" s="52"/>
      <c r="PL109" s="52"/>
      <c r="PM109" s="52"/>
      <c r="PN109" s="52"/>
      <c r="PO109" s="52"/>
      <c r="PP109" s="52"/>
      <c r="PQ109" s="52"/>
      <c r="PR109" s="52"/>
      <c r="PS109" s="52"/>
      <c r="PT109" s="52"/>
      <c r="PU109" s="52"/>
      <c r="PV109" s="52"/>
      <c r="PW109" s="52"/>
      <c r="PX109" s="52"/>
      <c r="PY109" s="52"/>
      <c r="PZ109" s="52"/>
      <c r="QA109" s="52"/>
      <c r="QB109" s="52"/>
      <c r="QC109" s="52"/>
      <c r="QD109" s="52"/>
    </row>
    <row r="110" spans="1:446" ht="13.5" customHeight="1">
      <c r="A110" s="12" t="s">
        <v>107</v>
      </c>
      <c r="B110" s="12" t="s">
        <v>348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69"/>
      <c r="DA110" s="23"/>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52"/>
      <c r="II110" s="52"/>
      <c r="IJ110" s="92"/>
      <c r="IK110" s="92"/>
      <c r="IL110" s="92"/>
      <c r="IM110" s="92"/>
      <c r="IN110" s="92"/>
      <c r="IO110" s="92"/>
      <c r="IP110" s="92"/>
      <c r="IQ110" s="92"/>
      <c r="IR110" s="92"/>
      <c r="IS110" s="92"/>
      <c r="IT110" s="92"/>
      <c r="IU110" s="92"/>
      <c r="IV110" s="52"/>
      <c r="IW110" s="52"/>
      <c r="IX110" s="52"/>
      <c r="IY110" s="52"/>
      <c r="IZ110" s="52"/>
      <c r="JA110" s="52"/>
      <c r="JB110" s="52"/>
      <c r="JC110" s="52"/>
      <c r="JD110" s="52"/>
      <c r="JE110" s="52"/>
      <c r="JF110" s="52"/>
      <c r="JG110" s="52"/>
      <c r="JH110" s="52"/>
      <c r="JI110" s="52"/>
      <c r="JJ110" s="52"/>
      <c r="JK110" s="52"/>
      <c r="JL110" s="52"/>
      <c r="JM110" s="52"/>
      <c r="JN110" s="52"/>
      <c r="JO110" s="52"/>
      <c r="JP110" s="52"/>
      <c r="JQ110" s="52"/>
      <c r="JR110" s="52"/>
      <c r="JS110" s="52"/>
      <c r="JT110" s="52"/>
      <c r="JU110" s="52"/>
      <c r="JV110" s="52"/>
      <c r="JW110" s="52"/>
      <c r="JX110" s="52"/>
      <c r="JY110" s="52"/>
      <c r="JZ110" s="52"/>
      <c r="KA110" s="52"/>
      <c r="KB110" s="52"/>
      <c r="KC110" s="52"/>
      <c r="KD110" s="52"/>
      <c r="KE110" s="52"/>
      <c r="KF110" s="52"/>
      <c r="KG110" s="52"/>
      <c r="KH110" s="52"/>
      <c r="KI110" s="52"/>
      <c r="KJ110" s="52"/>
      <c r="KK110" s="52"/>
      <c r="KL110" s="52"/>
      <c r="KM110" s="52"/>
      <c r="KN110" s="52"/>
      <c r="KO110" s="52"/>
      <c r="KP110" s="52"/>
      <c r="KQ110" s="52"/>
      <c r="KR110" s="52"/>
      <c r="KS110" s="52"/>
      <c r="KT110" s="52"/>
      <c r="KU110" s="52"/>
      <c r="KV110" s="52"/>
      <c r="KW110" s="52"/>
      <c r="KX110" s="52"/>
      <c r="KY110" s="52"/>
      <c r="KZ110" s="52"/>
      <c r="LA110" s="52"/>
      <c r="LB110" s="52"/>
      <c r="LC110" s="52"/>
      <c r="LD110" s="52"/>
      <c r="LE110" s="52"/>
      <c r="LF110" s="52"/>
      <c r="LG110" s="52"/>
      <c r="LH110" s="52"/>
      <c r="LI110" s="52"/>
      <c r="LJ110" s="52"/>
      <c r="LK110" s="52"/>
      <c r="LL110" s="52"/>
      <c r="LM110" s="52"/>
      <c r="LN110" s="52"/>
      <c r="LO110" s="52"/>
      <c r="LP110" s="52"/>
      <c r="LQ110" s="52"/>
      <c r="LR110" s="52"/>
      <c r="LS110" s="52"/>
      <c r="LT110" s="52"/>
      <c r="LU110" s="52"/>
      <c r="LV110" s="52"/>
      <c r="LW110" s="52"/>
      <c r="LX110" s="52"/>
      <c r="LY110" s="52"/>
      <c r="LZ110" s="52"/>
      <c r="MA110" s="52"/>
      <c r="MB110" s="52"/>
      <c r="MC110" s="52"/>
      <c r="MD110" s="52"/>
      <c r="ME110" s="52"/>
      <c r="MF110" s="52"/>
      <c r="MG110" s="52"/>
      <c r="MH110" s="100"/>
      <c r="MI110" s="100"/>
      <c r="MJ110" s="100"/>
      <c r="MK110" s="100"/>
      <c r="ML110" s="100"/>
      <c r="MM110" s="100"/>
      <c r="MN110" s="100"/>
      <c r="MO110" s="100"/>
      <c r="MP110" s="100"/>
      <c r="MQ110" s="100"/>
      <c r="MR110" s="100"/>
      <c r="MS110" s="100"/>
      <c r="MT110" s="100"/>
      <c r="MU110" s="100"/>
      <c r="MV110" s="100"/>
      <c r="MW110" s="100"/>
      <c r="MX110" s="100"/>
      <c r="MY110" s="100"/>
      <c r="MZ110" s="100"/>
      <c r="NA110" s="100"/>
      <c r="NB110" s="100"/>
      <c r="NC110" s="52"/>
      <c r="ND110" s="52"/>
      <c r="NE110" s="52"/>
      <c r="NF110" s="52"/>
      <c r="NG110" s="52"/>
      <c r="NH110" s="52"/>
      <c r="NI110" s="52"/>
      <c r="NJ110" s="52"/>
      <c r="NK110" s="52"/>
      <c r="NL110" s="52"/>
      <c r="NM110" s="52"/>
      <c r="NN110" s="52"/>
      <c r="NO110" s="52"/>
      <c r="NP110" s="52"/>
      <c r="NQ110" s="52"/>
      <c r="NR110" s="52"/>
      <c r="NS110" s="52"/>
      <c r="NT110" s="52"/>
      <c r="NU110" s="52"/>
      <c r="NV110" s="52"/>
      <c r="NW110" s="52"/>
      <c r="NX110" s="52"/>
      <c r="NY110" s="52"/>
      <c r="NZ110" s="52"/>
      <c r="OA110" s="52"/>
      <c r="OB110" s="52"/>
      <c r="OC110" s="52"/>
      <c r="OD110" s="52"/>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c r="PC110" s="52"/>
      <c r="PD110" s="52"/>
      <c r="PE110" s="52"/>
      <c r="PF110" s="52"/>
      <c r="PG110" s="52"/>
      <c r="PH110" s="52"/>
      <c r="PI110" s="52"/>
      <c r="PJ110" s="52"/>
      <c r="PK110" s="52"/>
      <c r="PL110" s="52"/>
      <c r="PM110" s="52"/>
      <c r="PN110" s="52"/>
      <c r="PO110" s="52"/>
      <c r="PP110" s="52"/>
      <c r="PQ110" s="52"/>
      <c r="PR110" s="52"/>
      <c r="PS110" s="52"/>
      <c r="PT110" s="52"/>
      <c r="PU110" s="52"/>
      <c r="PV110" s="52"/>
      <c r="PW110" s="52"/>
      <c r="PX110" s="52"/>
      <c r="PY110" s="52"/>
      <c r="PZ110" s="52"/>
      <c r="QA110" s="52"/>
      <c r="QB110" s="52"/>
      <c r="QC110" s="52"/>
      <c r="QD110" s="52"/>
    </row>
    <row r="111" spans="1:446" ht="13.5" customHeight="1">
      <c r="A111" s="12" t="s">
        <v>108</v>
      </c>
      <c r="B111" s="12" t="s">
        <v>345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69"/>
      <c r="DA111" s="23"/>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52"/>
      <c r="II111" s="52"/>
      <c r="IJ111" s="92"/>
      <c r="IK111" s="92"/>
      <c r="IL111" s="92"/>
      <c r="IM111" s="92"/>
      <c r="IN111" s="92"/>
      <c r="IO111" s="92"/>
      <c r="IP111" s="92"/>
      <c r="IQ111" s="92"/>
      <c r="IR111" s="92"/>
      <c r="IS111" s="92"/>
      <c r="IT111" s="92"/>
      <c r="IU111" s="92"/>
      <c r="IV111" s="52"/>
      <c r="IW111" s="52"/>
      <c r="IX111" s="52"/>
      <c r="IY111" s="52"/>
      <c r="IZ111" s="52"/>
      <c r="JA111" s="52"/>
      <c r="JB111" s="52"/>
      <c r="JC111" s="52"/>
      <c r="JD111" s="52"/>
      <c r="JE111" s="52"/>
      <c r="JF111" s="52"/>
      <c r="JG111" s="52"/>
      <c r="JH111" s="52"/>
      <c r="JI111" s="52"/>
      <c r="JJ111" s="52"/>
      <c r="JK111" s="52"/>
      <c r="JL111" s="52"/>
      <c r="JM111" s="52"/>
      <c r="JN111" s="52"/>
      <c r="JO111" s="52"/>
      <c r="JP111" s="52"/>
      <c r="JQ111" s="52"/>
      <c r="JR111" s="52"/>
      <c r="JS111" s="52"/>
      <c r="JT111" s="52"/>
      <c r="JU111" s="52"/>
      <c r="JV111" s="52"/>
      <c r="JW111" s="52"/>
      <c r="JX111" s="52"/>
      <c r="JY111" s="52"/>
      <c r="JZ111" s="52"/>
      <c r="KA111" s="52"/>
      <c r="KB111" s="52"/>
      <c r="KC111" s="52"/>
      <c r="KD111" s="52"/>
      <c r="KE111" s="52"/>
      <c r="KF111" s="52"/>
      <c r="KG111" s="52"/>
      <c r="KH111" s="52"/>
      <c r="KI111" s="52"/>
      <c r="KJ111" s="52"/>
      <c r="KK111" s="52"/>
      <c r="KL111" s="52"/>
      <c r="KM111" s="52"/>
      <c r="KN111" s="52"/>
      <c r="KO111" s="52"/>
      <c r="KP111" s="52"/>
      <c r="KQ111" s="52"/>
      <c r="KR111" s="52"/>
      <c r="KS111" s="52"/>
      <c r="KT111" s="52"/>
      <c r="KU111" s="52"/>
      <c r="KV111" s="52"/>
      <c r="KW111" s="52"/>
      <c r="KX111" s="52"/>
      <c r="KY111" s="52"/>
      <c r="KZ111" s="52"/>
      <c r="LA111" s="52"/>
      <c r="LB111" s="52"/>
      <c r="LC111" s="52"/>
      <c r="LD111" s="52"/>
      <c r="LE111" s="52"/>
      <c r="LF111" s="52"/>
      <c r="LG111" s="52"/>
      <c r="LH111" s="52"/>
      <c r="LI111" s="52"/>
      <c r="LJ111" s="52"/>
      <c r="LK111" s="52"/>
      <c r="LL111" s="52"/>
      <c r="LM111" s="52"/>
      <c r="LN111" s="52"/>
      <c r="LO111" s="52"/>
      <c r="LP111" s="52"/>
      <c r="LQ111" s="52"/>
      <c r="LR111" s="52"/>
      <c r="LS111" s="52"/>
      <c r="LT111" s="52"/>
      <c r="LU111" s="52"/>
      <c r="LV111" s="52"/>
      <c r="LW111" s="52"/>
      <c r="LX111" s="52"/>
      <c r="LY111" s="52"/>
      <c r="LZ111" s="52"/>
      <c r="MA111" s="52"/>
      <c r="MB111" s="52"/>
      <c r="MC111" s="52"/>
      <c r="MD111" s="52"/>
      <c r="ME111" s="52"/>
      <c r="MF111" s="52"/>
      <c r="MG111" s="52"/>
      <c r="MH111" s="100"/>
      <c r="MI111" s="100"/>
      <c r="MJ111" s="100"/>
      <c r="MK111" s="100"/>
      <c r="ML111" s="100"/>
      <c r="MM111" s="100"/>
      <c r="MN111" s="100"/>
      <c r="MO111" s="100"/>
      <c r="MP111" s="100"/>
      <c r="MQ111" s="100"/>
      <c r="MR111" s="100"/>
      <c r="MS111" s="100"/>
      <c r="MT111" s="100"/>
      <c r="MU111" s="100"/>
      <c r="MV111" s="100"/>
      <c r="MW111" s="100"/>
      <c r="MX111" s="100"/>
      <c r="MY111" s="100"/>
      <c r="MZ111" s="100"/>
      <c r="NA111" s="100"/>
      <c r="NB111" s="100"/>
      <c r="NC111" s="52"/>
      <c r="ND111" s="52"/>
      <c r="NE111" s="52"/>
      <c r="NF111" s="52"/>
      <c r="NG111" s="52"/>
      <c r="NH111" s="52"/>
      <c r="NI111" s="52"/>
      <c r="NJ111" s="52"/>
      <c r="NK111" s="52"/>
      <c r="NL111" s="52"/>
      <c r="NM111" s="52"/>
      <c r="NN111" s="52"/>
      <c r="NO111" s="52"/>
      <c r="NP111" s="52"/>
      <c r="NQ111" s="52"/>
      <c r="NR111" s="52"/>
      <c r="NS111" s="52"/>
      <c r="NT111" s="52"/>
      <c r="NU111" s="52"/>
      <c r="NV111" s="52"/>
      <c r="NW111" s="52"/>
      <c r="NX111" s="52"/>
      <c r="NY111" s="52"/>
      <c r="NZ111" s="52"/>
      <c r="OA111" s="52"/>
      <c r="OB111" s="52"/>
      <c r="OC111" s="52"/>
      <c r="OD111" s="52"/>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c r="PC111" s="52"/>
      <c r="PD111" s="52"/>
      <c r="PE111" s="52"/>
      <c r="PF111" s="52"/>
      <c r="PG111" s="52"/>
      <c r="PH111" s="52"/>
      <c r="PI111" s="52"/>
      <c r="PJ111" s="52"/>
      <c r="PK111" s="52"/>
      <c r="PL111" s="52"/>
      <c r="PM111" s="52"/>
      <c r="PN111" s="52"/>
      <c r="PO111" s="52"/>
      <c r="PP111" s="52"/>
      <c r="PQ111" s="52"/>
      <c r="PR111" s="52"/>
      <c r="PS111" s="52"/>
      <c r="PT111" s="52"/>
      <c r="PU111" s="52"/>
      <c r="PV111" s="52"/>
      <c r="PW111" s="52"/>
      <c r="PX111" s="52"/>
      <c r="PY111" s="52"/>
      <c r="PZ111" s="52"/>
      <c r="QA111" s="52"/>
      <c r="QB111" s="52"/>
      <c r="QC111" s="52"/>
      <c r="QD111" s="52"/>
    </row>
    <row r="112" spans="1:446" ht="13.5" customHeight="1">
      <c r="A112" s="12" t="s">
        <v>109</v>
      </c>
      <c r="B112" s="12" t="s">
        <v>347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69"/>
      <c r="DA112" s="23"/>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52"/>
      <c r="II112" s="52"/>
      <c r="IJ112" s="92"/>
      <c r="IK112" s="92"/>
      <c r="IL112" s="92"/>
      <c r="IM112" s="92"/>
      <c r="IN112" s="92"/>
      <c r="IO112" s="92"/>
      <c r="IP112" s="92"/>
      <c r="IQ112" s="92"/>
      <c r="IR112" s="92"/>
      <c r="IS112" s="92"/>
      <c r="IT112" s="92"/>
      <c r="IU112" s="92"/>
      <c r="IV112" s="52"/>
      <c r="IW112" s="52"/>
      <c r="IX112" s="52"/>
      <c r="IY112" s="52"/>
      <c r="IZ112" s="52"/>
      <c r="JA112" s="52"/>
      <c r="JB112" s="52"/>
      <c r="JC112" s="52"/>
      <c r="JD112" s="52"/>
      <c r="JE112" s="52"/>
      <c r="JF112" s="52"/>
      <c r="JG112" s="52"/>
      <c r="JH112" s="52"/>
      <c r="JI112" s="52"/>
      <c r="JJ112" s="52"/>
      <c r="JK112" s="52"/>
      <c r="JL112" s="52"/>
      <c r="JM112" s="52"/>
      <c r="JN112" s="52"/>
      <c r="JO112" s="52"/>
      <c r="JP112" s="52"/>
      <c r="JQ112" s="52"/>
      <c r="JR112" s="52"/>
      <c r="JS112" s="52"/>
      <c r="JT112" s="52"/>
      <c r="JU112" s="52"/>
      <c r="JV112" s="52"/>
      <c r="JW112" s="52"/>
      <c r="JX112" s="52"/>
      <c r="JY112" s="52"/>
      <c r="JZ112" s="52"/>
      <c r="KA112" s="52"/>
      <c r="KB112" s="52"/>
      <c r="KC112" s="52"/>
      <c r="KD112" s="52"/>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2"/>
      <c r="LA112" s="52"/>
      <c r="LB112" s="52"/>
      <c r="LC112" s="52"/>
      <c r="LD112" s="52"/>
      <c r="LE112" s="52"/>
      <c r="LF112" s="52"/>
      <c r="LG112" s="52"/>
      <c r="LH112" s="52"/>
      <c r="LI112" s="52"/>
      <c r="LJ112" s="52"/>
      <c r="LK112" s="52"/>
      <c r="LL112" s="52"/>
      <c r="LM112" s="52"/>
      <c r="LN112" s="52"/>
      <c r="LO112" s="52"/>
      <c r="LP112" s="52"/>
      <c r="LQ112" s="52"/>
      <c r="LR112" s="52"/>
      <c r="LS112" s="52"/>
      <c r="LT112" s="52"/>
      <c r="LU112" s="52"/>
      <c r="LV112" s="52"/>
      <c r="LW112" s="52"/>
      <c r="LX112" s="52"/>
      <c r="LY112" s="52"/>
      <c r="LZ112" s="52"/>
      <c r="MA112" s="52"/>
      <c r="MB112" s="52"/>
      <c r="MC112" s="52"/>
      <c r="MD112" s="52"/>
      <c r="ME112" s="52"/>
      <c r="MF112" s="52"/>
      <c r="MG112" s="52"/>
      <c r="MH112" s="100"/>
      <c r="MI112" s="100"/>
      <c r="MJ112" s="100"/>
      <c r="MK112" s="100"/>
      <c r="ML112" s="100"/>
      <c r="MM112" s="100"/>
      <c r="MN112" s="100"/>
      <c r="MO112" s="100"/>
      <c r="MP112" s="100"/>
      <c r="MQ112" s="100"/>
      <c r="MR112" s="100"/>
      <c r="MS112" s="100"/>
      <c r="MT112" s="100"/>
      <c r="MU112" s="100"/>
      <c r="MV112" s="100"/>
      <c r="MW112" s="100"/>
      <c r="MX112" s="100"/>
      <c r="MY112" s="100"/>
      <c r="MZ112" s="100"/>
      <c r="NA112" s="100"/>
      <c r="NB112" s="100"/>
      <c r="NC112" s="52"/>
      <c r="ND112" s="52"/>
      <c r="NE112" s="52"/>
      <c r="NF112" s="52"/>
      <c r="NG112" s="52"/>
      <c r="NH112" s="52"/>
      <c r="NI112" s="52"/>
      <c r="NJ112" s="52"/>
      <c r="NK112" s="52"/>
      <c r="NL112" s="52"/>
      <c r="NM112" s="52"/>
      <c r="NN112" s="52"/>
      <c r="NO112" s="52"/>
      <c r="NP112" s="52"/>
      <c r="NQ112" s="52"/>
      <c r="NR112" s="52"/>
      <c r="NS112" s="52"/>
      <c r="NT112" s="52"/>
      <c r="NU112" s="52"/>
      <c r="NV112" s="52"/>
      <c r="NW112" s="52"/>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c r="PC112" s="52"/>
      <c r="PD112" s="52"/>
      <c r="PE112" s="52"/>
      <c r="PF112" s="52"/>
      <c r="PG112" s="52"/>
      <c r="PH112" s="52"/>
      <c r="PI112" s="52"/>
      <c r="PJ112" s="52"/>
      <c r="PK112" s="52"/>
      <c r="PL112" s="52"/>
      <c r="PM112" s="52"/>
      <c r="PN112" s="52"/>
      <c r="PO112" s="52"/>
      <c r="PP112" s="52"/>
      <c r="PQ112" s="52"/>
      <c r="PR112" s="52"/>
      <c r="PS112" s="52"/>
      <c r="PT112" s="52"/>
      <c r="PU112" s="52"/>
      <c r="PV112" s="52"/>
      <c r="PW112" s="52"/>
      <c r="PX112" s="52"/>
      <c r="PY112" s="52"/>
      <c r="PZ112" s="52"/>
      <c r="QA112" s="52"/>
      <c r="QB112" s="52"/>
      <c r="QC112" s="52"/>
      <c r="QD112" s="52"/>
    </row>
    <row r="113" spans="1:446" ht="13.5" customHeight="1">
      <c r="A113" s="12" t="s">
        <v>110</v>
      </c>
      <c r="B113" s="12" t="s">
        <v>348</v>
      </c>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69"/>
      <c r="DA113" s="23"/>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52"/>
      <c r="II113" s="52"/>
      <c r="IJ113" s="92"/>
      <c r="IK113" s="92"/>
      <c r="IL113" s="92"/>
      <c r="IM113" s="92"/>
      <c r="IN113" s="92"/>
      <c r="IO113" s="92"/>
      <c r="IP113" s="92"/>
      <c r="IQ113" s="92"/>
      <c r="IR113" s="92"/>
      <c r="IS113" s="92"/>
      <c r="IT113" s="92"/>
      <c r="IU113" s="92"/>
      <c r="IV113" s="52"/>
      <c r="IW113" s="52"/>
      <c r="IX113" s="52"/>
      <c r="IY113" s="52"/>
      <c r="IZ113" s="52"/>
      <c r="JA113" s="52"/>
      <c r="JB113" s="52"/>
      <c r="JC113" s="52"/>
      <c r="JD113" s="52"/>
      <c r="JE113" s="52"/>
      <c r="JF113" s="52"/>
      <c r="JG113" s="52"/>
      <c r="JH113" s="52"/>
      <c r="JI113" s="52"/>
      <c r="JJ113" s="52"/>
      <c r="JK113" s="52"/>
      <c r="JL113" s="52"/>
      <c r="JM113" s="52"/>
      <c r="JN113" s="52"/>
      <c r="JO113" s="52"/>
      <c r="JP113" s="52"/>
      <c r="JQ113" s="52"/>
      <c r="JR113" s="52"/>
      <c r="JS113" s="52"/>
      <c r="JT113" s="52"/>
      <c r="JU113" s="52"/>
      <c r="JV113" s="52"/>
      <c r="JW113" s="52"/>
      <c r="JX113" s="52"/>
      <c r="JY113" s="52"/>
      <c r="JZ113" s="52"/>
      <c r="KA113" s="52"/>
      <c r="KB113" s="52"/>
      <c r="KC113" s="52"/>
      <c r="KD113" s="52"/>
      <c r="KE113" s="52"/>
      <c r="KF113" s="52"/>
      <c r="KG113" s="52"/>
      <c r="KH113" s="52"/>
      <c r="KI113" s="52"/>
      <c r="KJ113" s="52"/>
      <c r="KK113" s="52"/>
      <c r="KL113" s="52"/>
      <c r="KM113" s="52"/>
      <c r="KN113" s="52"/>
      <c r="KO113" s="52"/>
      <c r="KP113" s="52"/>
      <c r="KQ113" s="52"/>
      <c r="KR113" s="52"/>
      <c r="KS113" s="52"/>
      <c r="KT113" s="52"/>
      <c r="KU113" s="52"/>
      <c r="KV113" s="52"/>
      <c r="KW113" s="52"/>
      <c r="KX113" s="52"/>
      <c r="KY113" s="52"/>
      <c r="KZ113" s="52"/>
      <c r="LA113" s="52"/>
      <c r="LB113" s="52"/>
      <c r="LC113" s="52"/>
      <c r="LD113" s="52"/>
      <c r="LE113" s="52"/>
      <c r="LF113" s="52"/>
      <c r="LG113" s="52"/>
      <c r="LH113" s="52"/>
      <c r="LI113" s="52"/>
      <c r="LJ113" s="52"/>
      <c r="LK113" s="52"/>
      <c r="LL113" s="52"/>
      <c r="LM113" s="52"/>
      <c r="LN113" s="52"/>
      <c r="LO113" s="52"/>
      <c r="LP113" s="52"/>
      <c r="LQ113" s="52"/>
      <c r="LR113" s="52"/>
      <c r="LS113" s="52"/>
      <c r="LT113" s="52"/>
      <c r="LU113" s="52"/>
      <c r="LV113" s="52"/>
      <c r="LW113" s="52"/>
      <c r="LX113" s="52"/>
      <c r="LY113" s="52"/>
      <c r="LZ113" s="52"/>
      <c r="MA113" s="52"/>
      <c r="MB113" s="52"/>
      <c r="MC113" s="52"/>
      <c r="MD113" s="52"/>
      <c r="ME113" s="52"/>
      <c r="MF113" s="52"/>
      <c r="MG113" s="52"/>
      <c r="MH113" s="100"/>
      <c r="MI113" s="100"/>
      <c r="MJ113" s="100"/>
      <c r="MK113" s="100"/>
      <c r="ML113" s="100"/>
      <c r="MM113" s="100"/>
      <c r="MN113" s="100"/>
      <c r="MO113" s="100"/>
      <c r="MP113" s="100"/>
      <c r="MQ113" s="100"/>
      <c r="MR113" s="100"/>
      <c r="MS113" s="100"/>
      <c r="MT113" s="100"/>
      <c r="MU113" s="100"/>
      <c r="MV113" s="100"/>
      <c r="MW113" s="100"/>
      <c r="MX113" s="100"/>
      <c r="MY113" s="100"/>
      <c r="MZ113" s="100"/>
      <c r="NA113" s="100"/>
      <c r="NB113" s="100"/>
      <c r="NC113" s="52"/>
      <c r="ND113" s="52"/>
      <c r="NE113" s="52"/>
      <c r="NF113" s="52"/>
      <c r="NG113" s="52"/>
      <c r="NH113" s="52"/>
      <c r="NI113" s="52"/>
      <c r="NJ113" s="52"/>
      <c r="NK113" s="52"/>
      <c r="NL113" s="52"/>
      <c r="NM113" s="52"/>
      <c r="NN113" s="52"/>
      <c r="NO113" s="52"/>
      <c r="NP113" s="52"/>
      <c r="NQ113" s="52"/>
      <c r="NR113" s="52"/>
      <c r="NS113" s="52"/>
      <c r="NT113" s="52"/>
      <c r="NU113" s="52"/>
      <c r="NV113" s="52"/>
      <c r="NW113" s="52"/>
      <c r="NX113" s="52"/>
      <c r="NY113" s="52"/>
      <c r="NZ113" s="52"/>
      <c r="OA113" s="52"/>
      <c r="OB113" s="52"/>
      <c r="OC113" s="52"/>
      <c r="OD113" s="52"/>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c r="PC113" s="52"/>
      <c r="PD113" s="52"/>
      <c r="PE113" s="52"/>
      <c r="PF113" s="52"/>
      <c r="PG113" s="52"/>
      <c r="PH113" s="52"/>
      <c r="PI113" s="52"/>
      <c r="PJ113" s="52"/>
      <c r="PK113" s="52"/>
      <c r="PL113" s="52"/>
      <c r="PM113" s="52"/>
      <c r="PN113" s="52"/>
      <c r="PO113" s="52"/>
      <c r="PP113" s="52"/>
      <c r="PQ113" s="52"/>
      <c r="PR113" s="52"/>
      <c r="PS113" s="52"/>
      <c r="PT113" s="52"/>
      <c r="PU113" s="52"/>
      <c r="PV113" s="52"/>
      <c r="PW113" s="52"/>
      <c r="PX113" s="52"/>
      <c r="PY113" s="52"/>
      <c r="PZ113" s="52"/>
      <c r="QA113" s="52"/>
      <c r="QB113" s="52"/>
      <c r="QC113" s="52"/>
      <c r="QD113" s="52"/>
    </row>
    <row r="114" spans="1:446" ht="13.5" customHeight="1">
      <c r="A114" s="12" t="s">
        <v>111</v>
      </c>
      <c r="B114" s="12" t="s">
        <v>345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69"/>
      <c r="DA114" s="23"/>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52"/>
      <c r="II114" s="52"/>
      <c r="IJ114" s="92"/>
      <c r="IK114" s="92"/>
      <c r="IL114" s="92"/>
      <c r="IM114" s="92"/>
      <c r="IN114" s="92"/>
      <c r="IO114" s="92"/>
      <c r="IP114" s="92"/>
      <c r="IQ114" s="92"/>
      <c r="IR114" s="92"/>
      <c r="IS114" s="92"/>
      <c r="IT114" s="92"/>
      <c r="IU114" s="92"/>
      <c r="IV114" s="52"/>
      <c r="IW114" s="52"/>
      <c r="IX114" s="52"/>
      <c r="IY114" s="52"/>
      <c r="IZ114" s="52"/>
      <c r="JA114" s="52"/>
      <c r="JB114" s="52"/>
      <c r="JC114" s="52"/>
      <c r="JD114" s="52"/>
      <c r="JE114" s="52"/>
      <c r="JF114" s="52"/>
      <c r="JG114" s="52"/>
      <c r="JH114" s="52"/>
      <c r="JI114" s="52"/>
      <c r="JJ114" s="52"/>
      <c r="JK114" s="52"/>
      <c r="JL114" s="52"/>
      <c r="JM114" s="52"/>
      <c r="JN114" s="52"/>
      <c r="JO114" s="52"/>
      <c r="JP114" s="52"/>
      <c r="JQ114" s="52"/>
      <c r="JR114" s="52"/>
      <c r="JS114" s="52"/>
      <c r="JT114" s="52"/>
      <c r="JU114" s="52"/>
      <c r="JV114" s="52"/>
      <c r="JW114" s="52"/>
      <c r="JX114" s="52"/>
      <c r="JY114" s="52"/>
      <c r="JZ114" s="52"/>
      <c r="KA114" s="52"/>
      <c r="KB114" s="52"/>
      <c r="KC114" s="52"/>
      <c r="KD114" s="52"/>
      <c r="KE114" s="52"/>
      <c r="KF114" s="52"/>
      <c r="KG114" s="52"/>
      <c r="KH114" s="52"/>
      <c r="KI114" s="52"/>
      <c r="KJ114" s="52"/>
      <c r="KK114" s="52"/>
      <c r="KL114" s="52"/>
      <c r="KM114" s="52"/>
      <c r="KN114" s="52"/>
      <c r="KO114" s="52"/>
      <c r="KP114" s="52"/>
      <c r="KQ114" s="52"/>
      <c r="KR114" s="52"/>
      <c r="KS114" s="52"/>
      <c r="KT114" s="52"/>
      <c r="KU114" s="52"/>
      <c r="KV114" s="52"/>
      <c r="KW114" s="52"/>
      <c r="KX114" s="52"/>
      <c r="KY114" s="52"/>
      <c r="KZ114" s="52"/>
      <c r="LA114" s="52"/>
      <c r="LB114" s="52"/>
      <c r="LC114" s="52"/>
      <c r="LD114" s="52"/>
      <c r="LE114" s="52"/>
      <c r="LF114" s="52"/>
      <c r="LG114" s="52"/>
      <c r="LH114" s="52"/>
      <c r="LI114" s="52"/>
      <c r="LJ114" s="52"/>
      <c r="LK114" s="52"/>
      <c r="LL114" s="52"/>
      <c r="LM114" s="52"/>
      <c r="LN114" s="52"/>
      <c r="LO114" s="52"/>
      <c r="LP114" s="52"/>
      <c r="LQ114" s="52"/>
      <c r="LR114" s="52"/>
      <c r="LS114" s="52"/>
      <c r="LT114" s="52"/>
      <c r="LU114" s="52"/>
      <c r="LV114" s="52"/>
      <c r="LW114" s="52"/>
      <c r="LX114" s="52"/>
      <c r="LY114" s="52"/>
      <c r="LZ114" s="52"/>
      <c r="MA114" s="52"/>
      <c r="MB114" s="52"/>
      <c r="MC114" s="52"/>
      <c r="MD114" s="52"/>
      <c r="ME114" s="52"/>
      <c r="MF114" s="52"/>
      <c r="MG114" s="52"/>
      <c r="MH114" s="100"/>
      <c r="MI114" s="100"/>
      <c r="MJ114" s="100"/>
      <c r="MK114" s="100"/>
      <c r="ML114" s="100"/>
      <c r="MM114" s="100"/>
      <c r="MN114" s="100"/>
      <c r="MO114" s="100"/>
      <c r="MP114" s="100"/>
      <c r="MQ114" s="100"/>
      <c r="MR114" s="100"/>
      <c r="MS114" s="100"/>
      <c r="MT114" s="100"/>
      <c r="MU114" s="100"/>
      <c r="MV114" s="100"/>
      <c r="MW114" s="100"/>
      <c r="MX114" s="100"/>
      <c r="MY114" s="100"/>
      <c r="MZ114" s="100"/>
      <c r="NA114" s="100"/>
      <c r="NB114" s="100"/>
      <c r="NC114" s="52"/>
      <c r="ND114" s="52"/>
      <c r="NE114" s="52"/>
      <c r="NF114" s="52"/>
      <c r="NG114" s="52"/>
      <c r="NH114" s="52"/>
      <c r="NI114" s="52"/>
      <c r="NJ114" s="52"/>
      <c r="NK114" s="52"/>
      <c r="NL114" s="52"/>
      <c r="NM114" s="52"/>
      <c r="NN114" s="52"/>
      <c r="NO114" s="52"/>
      <c r="NP114" s="52"/>
      <c r="NQ114" s="52"/>
      <c r="NR114" s="52"/>
      <c r="NS114" s="52"/>
      <c r="NT114" s="52"/>
      <c r="NU114" s="52"/>
      <c r="NV114" s="52"/>
      <c r="NW114" s="52"/>
      <c r="NX114" s="52"/>
      <c r="NY114" s="52"/>
      <c r="NZ114" s="52"/>
      <c r="OA114" s="52"/>
      <c r="OB114" s="52"/>
      <c r="OC114" s="52"/>
      <c r="OD114" s="52"/>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c r="PC114" s="52"/>
      <c r="PD114" s="52"/>
      <c r="PE114" s="52"/>
      <c r="PF114" s="52"/>
      <c r="PG114" s="52"/>
      <c r="PH114" s="52"/>
      <c r="PI114" s="52"/>
      <c r="PJ114" s="52"/>
      <c r="PK114" s="52"/>
      <c r="PL114" s="52"/>
      <c r="PM114" s="52"/>
      <c r="PN114" s="52"/>
      <c r="PO114" s="52"/>
      <c r="PP114" s="52"/>
      <c r="PQ114" s="52"/>
      <c r="PR114" s="52"/>
      <c r="PS114" s="52"/>
      <c r="PT114" s="52"/>
      <c r="PU114" s="52"/>
      <c r="PV114" s="52"/>
      <c r="PW114" s="52"/>
      <c r="PX114" s="52"/>
      <c r="PY114" s="52"/>
      <c r="PZ114" s="52"/>
      <c r="QA114" s="52"/>
      <c r="QB114" s="52"/>
      <c r="QC114" s="52"/>
      <c r="QD114" s="52"/>
    </row>
    <row r="115" spans="1:446" ht="13.5" customHeight="1">
      <c r="A115" s="12" t="s">
        <v>112</v>
      </c>
      <c r="B115" s="12" t="s">
        <v>347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69"/>
      <c r="DA115" s="23"/>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52"/>
      <c r="II115" s="52"/>
      <c r="IJ115" s="92"/>
      <c r="IK115" s="92"/>
      <c r="IL115" s="92"/>
      <c r="IM115" s="92"/>
      <c r="IN115" s="92"/>
      <c r="IO115" s="92"/>
      <c r="IP115" s="92"/>
      <c r="IQ115" s="92"/>
      <c r="IR115" s="92"/>
      <c r="IS115" s="92"/>
      <c r="IT115" s="92"/>
      <c r="IU115" s="92"/>
      <c r="IV115" s="52"/>
      <c r="IW115" s="52"/>
      <c r="IX115" s="52"/>
      <c r="IY115" s="52"/>
      <c r="IZ115" s="52"/>
      <c r="JA115" s="52"/>
      <c r="JB115" s="52"/>
      <c r="JC115" s="52"/>
      <c r="JD115" s="52"/>
      <c r="JE115" s="52"/>
      <c r="JF115" s="52"/>
      <c r="JG115" s="52"/>
      <c r="JH115" s="52"/>
      <c r="JI115" s="52"/>
      <c r="JJ115" s="52"/>
      <c r="JK115" s="52"/>
      <c r="JL115" s="52"/>
      <c r="JM115" s="52"/>
      <c r="JN115" s="52"/>
      <c r="JO115" s="52"/>
      <c r="JP115" s="52"/>
      <c r="JQ115" s="52"/>
      <c r="JR115" s="52"/>
      <c r="JS115" s="52"/>
      <c r="JT115" s="52"/>
      <c r="JU115" s="52"/>
      <c r="JV115" s="52"/>
      <c r="JW115" s="52"/>
      <c r="JX115" s="52"/>
      <c r="JY115" s="52"/>
      <c r="JZ115" s="52"/>
      <c r="KA115" s="52"/>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2"/>
      <c r="LA115" s="52"/>
      <c r="LB115" s="52"/>
      <c r="LC115" s="52"/>
      <c r="LD115" s="52"/>
      <c r="LE115" s="52"/>
      <c r="LF115" s="52"/>
      <c r="LG115" s="52"/>
      <c r="LH115" s="52"/>
      <c r="LI115" s="52"/>
      <c r="LJ115" s="52"/>
      <c r="LK115" s="52"/>
      <c r="LL115" s="52"/>
      <c r="LM115" s="52"/>
      <c r="LN115" s="52"/>
      <c r="LO115" s="52"/>
      <c r="LP115" s="52"/>
      <c r="LQ115" s="52"/>
      <c r="LR115" s="52"/>
      <c r="LS115" s="52"/>
      <c r="LT115" s="52"/>
      <c r="LU115" s="52"/>
      <c r="LV115" s="52"/>
      <c r="LW115" s="52"/>
      <c r="LX115" s="52"/>
      <c r="LY115" s="52"/>
      <c r="LZ115" s="52"/>
      <c r="MA115" s="52"/>
      <c r="MB115" s="52"/>
      <c r="MC115" s="52"/>
      <c r="MD115" s="52"/>
      <c r="ME115" s="52"/>
      <c r="MF115" s="52"/>
      <c r="MG115" s="52"/>
      <c r="MH115" s="100"/>
      <c r="MI115" s="100"/>
      <c r="MJ115" s="100"/>
      <c r="MK115" s="100"/>
      <c r="ML115" s="100"/>
      <c r="MM115" s="100"/>
      <c r="MN115" s="100"/>
      <c r="MO115" s="100"/>
      <c r="MP115" s="100"/>
      <c r="MQ115" s="100"/>
      <c r="MR115" s="100"/>
      <c r="MS115" s="100"/>
      <c r="MT115" s="100"/>
      <c r="MU115" s="100"/>
      <c r="MV115" s="100"/>
      <c r="MW115" s="100"/>
      <c r="MX115" s="100"/>
      <c r="MY115" s="100"/>
      <c r="MZ115" s="100"/>
      <c r="NA115" s="100"/>
      <c r="NB115" s="100"/>
      <c r="NC115" s="52"/>
      <c r="ND115" s="52"/>
      <c r="NE115" s="52"/>
      <c r="NF115" s="52"/>
      <c r="NG115" s="52"/>
      <c r="NH115" s="52"/>
      <c r="NI115" s="52"/>
      <c r="NJ115" s="52"/>
      <c r="NK115" s="52"/>
      <c r="NL115" s="52"/>
      <c r="NM115" s="52"/>
      <c r="NN115" s="52"/>
      <c r="NO115" s="52"/>
      <c r="NP115" s="52"/>
      <c r="NQ115" s="52"/>
      <c r="NR115" s="52"/>
      <c r="NS115" s="52"/>
      <c r="NT115" s="52"/>
      <c r="NU115" s="52"/>
      <c r="NV115" s="52"/>
      <c r="NW115" s="52"/>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c r="PC115" s="52"/>
      <c r="PD115" s="52"/>
      <c r="PE115" s="52"/>
      <c r="PF115" s="52"/>
      <c r="PG115" s="52"/>
      <c r="PH115" s="52"/>
      <c r="PI115" s="52"/>
      <c r="PJ115" s="52"/>
      <c r="PK115" s="52"/>
      <c r="PL115" s="52"/>
      <c r="PM115" s="52"/>
      <c r="PN115" s="52"/>
      <c r="PO115" s="52"/>
      <c r="PP115" s="52"/>
      <c r="PQ115" s="52"/>
      <c r="PR115" s="52"/>
      <c r="PS115" s="52"/>
      <c r="PT115" s="52"/>
      <c r="PU115" s="52"/>
      <c r="PV115" s="52"/>
      <c r="PW115" s="52"/>
      <c r="PX115" s="52"/>
      <c r="PY115" s="52"/>
      <c r="PZ115" s="52"/>
      <c r="QA115" s="52"/>
      <c r="QB115" s="52"/>
      <c r="QC115" s="52"/>
      <c r="QD115" s="52"/>
    </row>
    <row r="116" spans="1:446" ht="13.5" customHeight="1">
      <c r="A116" s="12" t="s">
        <v>113</v>
      </c>
      <c r="B116" s="12" t="s">
        <v>348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69"/>
      <c r="DA116" s="23"/>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52"/>
      <c r="II116" s="52"/>
      <c r="IJ116" s="92"/>
      <c r="IK116" s="92"/>
      <c r="IL116" s="92"/>
      <c r="IM116" s="92"/>
      <c r="IN116" s="92"/>
      <c r="IO116" s="92"/>
      <c r="IP116" s="92"/>
      <c r="IQ116" s="92"/>
      <c r="IR116" s="92"/>
      <c r="IS116" s="92"/>
      <c r="IT116" s="92"/>
      <c r="IU116" s="92"/>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c r="JV116" s="52"/>
      <c r="JW116" s="52"/>
      <c r="JX116" s="52"/>
      <c r="JY116" s="52"/>
      <c r="JZ116" s="52"/>
      <c r="KA116" s="52"/>
      <c r="KB116" s="52"/>
      <c r="KC116" s="52"/>
      <c r="KD116" s="52"/>
      <c r="KE116" s="52"/>
      <c r="KF116" s="52"/>
      <c r="KG116" s="52"/>
      <c r="KH116" s="52"/>
      <c r="KI116" s="52"/>
      <c r="KJ116" s="52"/>
      <c r="KK116" s="52"/>
      <c r="KL116" s="52"/>
      <c r="KM116" s="52"/>
      <c r="KN116" s="52"/>
      <c r="KO116" s="52"/>
      <c r="KP116" s="52"/>
      <c r="KQ116" s="52"/>
      <c r="KR116" s="52"/>
      <c r="KS116" s="52"/>
      <c r="KT116" s="52"/>
      <c r="KU116" s="52"/>
      <c r="KV116" s="52"/>
      <c r="KW116" s="52"/>
      <c r="KX116" s="52"/>
      <c r="KY116" s="52"/>
      <c r="KZ116" s="52"/>
      <c r="LA116" s="52"/>
      <c r="LB116" s="52"/>
      <c r="LC116" s="52"/>
      <c r="LD116" s="52"/>
      <c r="LE116" s="52"/>
      <c r="LF116" s="52"/>
      <c r="LG116" s="52"/>
      <c r="LH116" s="52"/>
      <c r="LI116" s="52"/>
      <c r="LJ116" s="52"/>
      <c r="LK116" s="52"/>
      <c r="LL116" s="52"/>
      <c r="LM116" s="52"/>
      <c r="LN116" s="52"/>
      <c r="LO116" s="52"/>
      <c r="LP116" s="52"/>
      <c r="LQ116" s="52"/>
      <c r="LR116" s="52"/>
      <c r="LS116" s="52"/>
      <c r="LT116" s="52"/>
      <c r="LU116" s="52"/>
      <c r="LV116" s="52"/>
      <c r="LW116" s="52"/>
      <c r="LX116" s="52"/>
      <c r="LY116" s="52"/>
      <c r="LZ116" s="52"/>
      <c r="MA116" s="52"/>
      <c r="MB116" s="52"/>
      <c r="MC116" s="52"/>
      <c r="MD116" s="52"/>
      <c r="ME116" s="52"/>
      <c r="MF116" s="52"/>
      <c r="MG116" s="52"/>
      <c r="MH116" s="100"/>
      <c r="MI116" s="100"/>
      <c r="MJ116" s="100"/>
      <c r="MK116" s="100"/>
      <c r="ML116" s="100"/>
      <c r="MM116" s="100"/>
      <c r="MN116" s="100"/>
      <c r="MO116" s="100"/>
      <c r="MP116" s="100"/>
      <c r="MQ116" s="100"/>
      <c r="MR116" s="100"/>
      <c r="MS116" s="100"/>
      <c r="MT116" s="100"/>
      <c r="MU116" s="100"/>
      <c r="MV116" s="100"/>
      <c r="MW116" s="100"/>
      <c r="MX116" s="100"/>
      <c r="MY116" s="100"/>
      <c r="MZ116" s="100"/>
      <c r="NA116" s="100"/>
      <c r="NB116" s="100"/>
      <c r="NC116" s="52"/>
      <c r="ND116" s="52"/>
      <c r="NE116" s="52"/>
      <c r="NF116" s="52"/>
      <c r="NG116" s="52"/>
      <c r="NH116" s="52"/>
      <c r="NI116" s="52"/>
      <c r="NJ116" s="52"/>
      <c r="NK116" s="52"/>
      <c r="NL116" s="52"/>
      <c r="NM116" s="52"/>
      <c r="NN116" s="52"/>
      <c r="NO116" s="52"/>
      <c r="NP116" s="52"/>
      <c r="NQ116" s="52"/>
      <c r="NR116" s="52"/>
      <c r="NS116" s="52"/>
      <c r="NT116" s="52"/>
      <c r="NU116" s="52"/>
      <c r="NV116" s="52"/>
      <c r="NW116" s="52"/>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c r="PC116" s="52"/>
      <c r="PD116" s="52"/>
      <c r="PE116" s="52"/>
      <c r="PF116" s="52"/>
      <c r="PG116" s="52"/>
      <c r="PH116" s="52"/>
      <c r="PI116" s="52"/>
      <c r="PJ116" s="52"/>
      <c r="PK116" s="52"/>
      <c r="PL116" s="52"/>
      <c r="PM116" s="52"/>
      <c r="PN116" s="52"/>
      <c r="PO116" s="52"/>
      <c r="PP116" s="52"/>
      <c r="PQ116" s="52"/>
      <c r="PR116" s="52"/>
      <c r="PS116" s="52"/>
      <c r="PT116" s="52"/>
      <c r="PU116" s="52"/>
      <c r="PV116" s="52"/>
      <c r="PW116" s="52"/>
      <c r="PX116" s="52"/>
      <c r="PY116" s="52"/>
      <c r="PZ116" s="52"/>
      <c r="QA116" s="52"/>
      <c r="QB116" s="52"/>
      <c r="QC116" s="52"/>
      <c r="QD116" s="52"/>
    </row>
    <row r="117" spans="1:446" ht="13.5" customHeight="1">
      <c r="A117" s="12" t="s">
        <v>114</v>
      </c>
      <c r="B117" s="12" t="s">
        <v>345</v>
      </c>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69"/>
      <c r="DA117" s="23"/>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52"/>
      <c r="II117" s="52"/>
      <c r="IJ117" s="92"/>
      <c r="IK117" s="92"/>
      <c r="IL117" s="92"/>
      <c r="IM117" s="92"/>
      <c r="IN117" s="92"/>
      <c r="IO117" s="92"/>
      <c r="IP117" s="92"/>
      <c r="IQ117" s="92"/>
      <c r="IR117" s="92"/>
      <c r="IS117" s="92"/>
      <c r="IT117" s="92"/>
      <c r="IU117" s="92"/>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52"/>
      <c r="MC117" s="52"/>
      <c r="MD117" s="52"/>
      <c r="ME117" s="52"/>
      <c r="MF117" s="52"/>
      <c r="MG117" s="52"/>
      <c r="MH117" s="100"/>
      <c r="MI117" s="100"/>
      <c r="MJ117" s="100"/>
      <c r="MK117" s="100"/>
      <c r="ML117" s="100"/>
      <c r="MM117" s="100"/>
      <c r="MN117" s="100"/>
      <c r="MO117" s="100"/>
      <c r="MP117" s="100"/>
      <c r="MQ117" s="100"/>
      <c r="MR117" s="100"/>
      <c r="MS117" s="100"/>
      <c r="MT117" s="100"/>
      <c r="MU117" s="100"/>
      <c r="MV117" s="100"/>
      <c r="MW117" s="100"/>
      <c r="MX117" s="100"/>
      <c r="MY117" s="100"/>
      <c r="MZ117" s="100"/>
      <c r="NA117" s="100"/>
      <c r="NB117" s="100"/>
      <c r="NC117" s="52"/>
      <c r="ND117" s="52"/>
      <c r="NE117" s="52"/>
      <c r="NF117" s="52"/>
      <c r="NG117" s="52"/>
      <c r="NH117" s="52"/>
      <c r="NI117" s="52"/>
      <c r="NJ117" s="52"/>
      <c r="NK117" s="52"/>
      <c r="NL117" s="52"/>
      <c r="NM117" s="52"/>
      <c r="NN117" s="52"/>
      <c r="NO117" s="52"/>
      <c r="NP117" s="52"/>
      <c r="NQ117" s="52"/>
      <c r="NR117" s="52"/>
      <c r="NS117" s="52"/>
      <c r="NT117" s="52"/>
      <c r="NU117" s="52"/>
      <c r="NV117" s="52"/>
      <c r="NW117" s="52"/>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c r="PC117" s="52"/>
      <c r="PD117" s="52"/>
      <c r="PE117" s="52"/>
      <c r="PF117" s="52"/>
      <c r="PG117" s="52"/>
      <c r="PH117" s="52"/>
      <c r="PI117" s="52"/>
      <c r="PJ117" s="52"/>
      <c r="PK117" s="52"/>
      <c r="PL117" s="52"/>
      <c r="PM117" s="52"/>
      <c r="PN117" s="52"/>
      <c r="PO117" s="52"/>
      <c r="PP117" s="52"/>
      <c r="PQ117" s="52"/>
      <c r="PR117" s="52"/>
      <c r="PS117" s="52"/>
      <c r="PT117" s="52"/>
      <c r="PU117" s="52"/>
      <c r="PV117" s="52"/>
      <c r="PW117" s="52"/>
      <c r="PX117" s="52"/>
      <c r="PY117" s="52"/>
      <c r="PZ117" s="52"/>
      <c r="QA117" s="52"/>
      <c r="QB117" s="52"/>
      <c r="QC117" s="52"/>
      <c r="QD117" s="52"/>
    </row>
    <row r="118" spans="1:446" ht="13.5" customHeight="1">
      <c r="A118" s="12" t="s">
        <v>115</v>
      </c>
      <c r="B118" s="12" t="s">
        <v>347</v>
      </c>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69"/>
      <c r="DA118" s="23"/>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52"/>
      <c r="II118" s="52"/>
      <c r="IJ118" s="92"/>
      <c r="IK118" s="92"/>
      <c r="IL118" s="92"/>
      <c r="IM118" s="92"/>
      <c r="IN118" s="92"/>
      <c r="IO118" s="92"/>
      <c r="IP118" s="92"/>
      <c r="IQ118" s="92"/>
      <c r="IR118" s="92"/>
      <c r="IS118" s="92"/>
      <c r="IT118" s="92"/>
      <c r="IU118" s="92"/>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c r="JV118" s="52"/>
      <c r="JW118" s="52"/>
      <c r="JX118" s="52"/>
      <c r="JY118" s="52"/>
      <c r="JZ118" s="52"/>
      <c r="KA118" s="52"/>
      <c r="KB118" s="52"/>
      <c r="KC118" s="52"/>
      <c r="KD118" s="52"/>
      <c r="KE118" s="52"/>
      <c r="KF118" s="52"/>
      <c r="KG118" s="52"/>
      <c r="KH118" s="52"/>
      <c r="KI118" s="52"/>
      <c r="KJ118" s="52"/>
      <c r="KK118" s="52"/>
      <c r="KL118" s="52"/>
      <c r="KM118" s="52"/>
      <c r="KN118" s="52"/>
      <c r="KO118" s="52"/>
      <c r="KP118" s="52"/>
      <c r="KQ118" s="52"/>
      <c r="KR118" s="52"/>
      <c r="KS118" s="52"/>
      <c r="KT118" s="52"/>
      <c r="KU118" s="52"/>
      <c r="KV118" s="52"/>
      <c r="KW118" s="52"/>
      <c r="KX118" s="52"/>
      <c r="KY118" s="52"/>
      <c r="KZ118" s="52"/>
      <c r="LA118" s="52"/>
      <c r="LB118" s="52"/>
      <c r="LC118" s="52"/>
      <c r="LD118" s="52"/>
      <c r="LE118" s="52"/>
      <c r="LF118" s="52"/>
      <c r="LG118" s="52"/>
      <c r="LH118" s="52"/>
      <c r="LI118" s="52"/>
      <c r="LJ118" s="52"/>
      <c r="LK118" s="52"/>
      <c r="LL118" s="52"/>
      <c r="LM118" s="52"/>
      <c r="LN118" s="52"/>
      <c r="LO118" s="52"/>
      <c r="LP118" s="52"/>
      <c r="LQ118" s="52"/>
      <c r="LR118" s="52"/>
      <c r="LS118" s="52"/>
      <c r="LT118" s="52"/>
      <c r="LU118" s="52"/>
      <c r="LV118" s="52"/>
      <c r="LW118" s="52"/>
      <c r="LX118" s="52"/>
      <c r="LY118" s="52"/>
      <c r="LZ118" s="52"/>
      <c r="MA118" s="52"/>
      <c r="MB118" s="52"/>
      <c r="MC118" s="52"/>
      <c r="MD118" s="52"/>
      <c r="ME118" s="52"/>
      <c r="MF118" s="52"/>
      <c r="MG118" s="52"/>
      <c r="MH118" s="100"/>
      <c r="MI118" s="100"/>
      <c r="MJ118" s="100"/>
      <c r="MK118" s="100"/>
      <c r="ML118" s="100"/>
      <c r="MM118" s="100"/>
      <c r="MN118" s="100"/>
      <c r="MO118" s="100"/>
      <c r="MP118" s="100"/>
      <c r="MQ118" s="100"/>
      <c r="MR118" s="100"/>
      <c r="MS118" s="100"/>
      <c r="MT118" s="100"/>
      <c r="MU118" s="100"/>
      <c r="MV118" s="100"/>
      <c r="MW118" s="100"/>
      <c r="MX118" s="100"/>
      <c r="MY118" s="100"/>
      <c r="MZ118" s="100"/>
      <c r="NA118" s="100"/>
      <c r="NB118" s="100"/>
      <c r="NC118" s="52"/>
      <c r="ND118" s="52"/>
      <c r="NE118" s="52"/>
      <c r="NF118" s="52"/>
      <c r="NG118" s="52"/>
      <c r="NH118" s="52"/>
      <c r="NI118" s="52"/>
      <c r="NJ118" s="52"/>
      <c r="NK118" s="52"/>
      <c r="NL118" s="52"/>
      <c r="NM118" s="52"/>
      <c r="NN118" s="52"/>
      <c r="NO118" s="52"/>
      <c r="NP118" s="52"/>
      <c r="NQ118" s="52"/>
      <c r="NR118" s="52"/>
      <c r="NS118" s="52"/>
      <c r="NT118" s="52"/>
      <c r="NU118" s="52"/>
      <c r="NV118" s="52"/>
      <c r="NW118" s="52"/>
      <c r="NX118" s="52"/>
      <c r="NY118" s="52"/>
      <c r="NZ118" s="52"/>
      <c r="OA118" s="52"/>
      <c r="OB118" s="52"/>
      <c r="OC118" s="52"/>
      <c r="OD118" s="52"/>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c r="PC118" s="52"/>
      <c r="PD118" s="52"/>
      <c r="PE118" s="52"/>
      <c r="PF118" s="52"/>
      <c r="PG118" s="52"/>
      <c r="PH118" s="52"/>
      <c r="PI118" s="52"/>
      <c r="PJ118" s="52"/>
      <c r="PK118" s="52"/>
      <c r="PL118" s="52"/>
      <c r="PM118" s="52"/>
      <c r="PN118" s="52"/>
      <c r="PO118" s="52"/>
      <c r="PP118" s="52"/>
      <c r="PQ118" s="52"/>
      <c r="PR118" s="52"/>
      <c r="PS118" s="52"/>
      <c r="PT118" s="52"/>
      <c r="PU118" s="52"/>
      <c r="PV118" s="52"/>
      <c r="PW118" s="52"/>
      <c r="PX118" s="52"/>
      <c r="PY118" s="52"/>
      <c r="PZ118" s="52"/>
      <c r="QA118" s="52"/>
      <c r="QB118" s="52"/>
      <c r="QC118" s="52"/>
      <c r="QD118" s="52"/>
    </row>
    <row r="119" spans="1:446" ht="13.5" customHeight="1">
      <c r="A119" s="12" t="s">
        <v>116</v>
      </c>
      <c r="B119" s="12" t="s">
        <v>348</v>
      </c>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69"/>
      <c r="DA119" s="23"/>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52"/>
      <c r="II119" s="52"/>
      <c r="IJ119" s="92"/>
      <c r="IK119" s="92"/>
      <c r="IL119" s="92"/>
      <c r="IM119" s="92"/>
      <c r="IN119" s="92"/>
      <c r="IO119" s="92"/>
      <c r="IP119" s="92"/>
      <c r="IQ119" s="92"/>
      <c r="IR119" s="92"/>
      <c r="IS119" s="92"/>
      <c r="IT119" s="92"/>
      <c r="IU119" s="92"/>
      <c r="IV119" s="52"/>
      <c r="IW119" s="52"/>
      <c r="IX119" s="52"/>
      <c r="IY119" s="52"/>
      <c r="IZ119" s="52"/>
      <c r="JA119" s="52"/>
      <c r="JB119" s="52"/>
      <c r="JC119" s="52"/>
      <c r="JD119" s="52"/>
      <c r="JE119" s="52"/>
      <c r="JF119" s="52"/>
      <c r="JG119" s="52"/>
      <c r="JH119" s="52"/>
      <c r="JI119" s="52"/>
      <c r="JJ119" s="52"/>
      <c r="JK119" s="52"/>
      <c r="JL119" s="52"/>
      <c r="JM119" s="52"/>
      <c r="JN119" s="52"/>
      <c r="JO119" s="52"/>
      <c r="JP119" s="52"/>
      <c r="JQ119" s="52"/>
      <c r="JR119" s="52"/>
      <c r="JS119" s="52"/>
      <c r="JT119" s="52"/>
      <c r="JU119" s="52"/>
      <c r="JV119" s="52"/>
      <c r="JW119" s="52"/>
      <c r="JX119" s="52"/>
      <c r="JY119" s="52"/>
      <c r="JZ119" s="52"/>
      <c r="KA119" s="52"/>
      <c r="KB119" s="52"/>
      <c r="KC119" s="52"/>
      <c r="KD119" s="52"/>
      <c r="KE119" s="52"/>
      <c r="KF119" s="52"/>
      <c r="KG119" s="52"/>
      <c r="KH119" s="52"/>
      <c r="KI119" s="52"/>
      <c r="KJ119" s="52"/>
      <c r="KK119" s="52"/>
      <c r="KL119" s="52"/>
      <c r="KM119" s="52"/>
      <c r="KN119" s="52"/>
      <c r="KO119" s="52"/>
      <c r="KP119" s="52"/>
      <c r="KQ119" s="52"/>
      <c r="KR119" s="52"/>
      <c r="KS119" s="52"/>
      <c r="KT119" s="52"/>
      <c r="KU119" s="52"/>
      <c r="KV119" s="52"/>
      <c r="KW119" s="52"/>
      <c r="KX119" s="52"/>
      <c r="KY119" s="52"/>
      <c r="KZ119" s="52"/>
      <c r="LA119" s="52"/>
      <c r="LB119" s="52"/>
      <c r="LC119" s="52"/>
      <c r="LD119" s="52"/>
      <c r="LE119" s="52"/>
      <c r="LF119" s="52"/>
      <c r="LG119" s="52"/>
      <c r="LH119" s="52"/>
      <c r="LI119" s="52"/>
      <c r="LJ119" s="52"/>
      <c r="LK119" s="52"/>
      <c r="LL119" s="52"/>
      <c r="LM119" s="52"/>
      <c r="LN119" s="52"/>
      <c r="LO119" s="52"/>
      <c r="LP119" s="52"/>
      <c r="LQ119" s="52"/>
      <c r="LR119" s="52"/>
      <c r="LS119" s="52"/>
      <c r="LT119" s="52"/>
      <c r="LU119" s="52"/>
      <c r="LV119" s="52"/>
      <c r="LW119" s="52"/>
      <c r="LX119" s="52"/>
      <c r="LY119" s="52"/>
      <c r="LZ119" s="52"/>
      <c r="MA119" s="52"/>
      <c r="MB119" s="52"/>
      <c r="MC119" s="52"/>
      <c r="MD119" s="52"/>
      <c r="ME119" s="52"/>
      <c r="MF119" s="52"/>
      <c r="MG119" s="52"/>
      <c r="MH119" s="100"/>
      <c r="MI119" s="100"/>
      <c r="MJ119" s="100"/>
      <c r="MK119" s="100"/>
      <c r="ML119" s="100"/>
      <c r="MM119" s="100"/>
      <c r="MN119" s="100"/>
      <c r="MO119" s="100"/>
      <c r="MP119" s="100"/>
      <c r="MQ119" s="100"/>
      <c r="MR119" s="100"/>
      <c r="MS119" s="100"/>
      <c r="MT119" s="100"/>
      <c r="MU119" s="100"/>
      <c r="MV119" s="100"/>
      <c r="MW119" s="100"/>
      <c r="MX119" s="100"/>
      <c r="MY119" s="100"/>
      <c r="MZ119" s="100"/>
      <c r="NA119" s="100"/>
      <c r="NB119" s="100"/>
      <c r="NC119" s="52"/>
      <c r="ND119" s="52"/>
      <c r="NE119" s="52"/>
      <c r="NF119" s="52"/>
      <c r="NG119" s="52"/>
      <c r="NH119" s="52"/>
      <c r="NI119" s="52"/>
      <c r="NJ119" s="52"/>
      <c r="NK119" s="52"/>
      <c r="NL119" s="52"/>
      <c r="NM119" s="52"/>
      <c r="NN119" s="52"/>
      <c r="NO119" s="52"/>
      <c r="NP119" s="52"/>
      <c r="NQ119" s="52"/>
      <c r="NR119" s="52"/>
      <c r="NS119" s="52"/>
      <c r="NT119" s="52"/>
      <c r="NU119" s="52"/>
      <c r="NV119" s="52"/>
      <c r="NW119" s="52"/>
      <c r="NX119" s="52"/>
      <c r="NY119" s="52"/>
      <c r="NZ119" s="52"/>
      <c r="OA119" s="52"/>
      <c r="OB119" s="52"/>
      <c r="OC119" s="52"/>
      <c r="OD119" s="52"/>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c r="PC119" s="52"/>
      <c r="PD119" s="52"/>
      <c r="PE119" s="52"/>
      <c r="PF119" s="52"/>
      <c r="PG119" s="52"/>
      <c r="PH119" s="52"/>
      <c r="PI119" s="52"/>
      <c r="PJ119" s="52"/>
      <c r="PK119" s="52"/>
      <c r="PL119" s="52"/>
      <c r="PM119" s="52"/>
      <c r="PN119" s="52"/>
      <c r="PO119" s="52"/>
      <c r="PP119" s="52"/>
      <c r="PQ119" s="52"/>
      <c r="PR119" s="52"/>
      <c r="PS119" s="52"/>
      <c r="PT119" s="52"/>
      <c r="PU119" s="52"/>
      <c r="PV119" s="52"/>
      <c r="PW119" s="52"/>
      <c r="PX119" s="52"/>
      <c r="PY119" s="52"/>
      <c r="PZ119" s="52"/>
      <c r="QA119" s="52"/>
      <c r="QB119" s="52"/>
      <c r="QC119" s="52"/>
      <c r="QD119" s="52"/>
    </row>
    <row r="120" spans="1:446" ht="13.5" customHeight="1">
      <c r="A120" s="12" t="s">
        <v>117</v>
      </c>
      <c r="B120" s="12" t="s">
        <v>345</v>
      </c>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69"/>
      <c r="DA120" s="23"/>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52"/>
      <c r="II120" s="52"/>
      <c r="IJ120" s="92"/>
      <c r="IK120" s="92"/>
      <c r="IL120" s="92"/>
      <c r="IM120" s="92"/>
      <c r="IN120" s="92"/>
      <c r="IO120" s="92"/>
      <c r="IP120" s="92"/>
      <c r="IQ120" s="92"/>
      <c r="IR120" s="92"/>
      <c r="IS120" s="92"/>
      <c r="IT120" s="92"/>
      <c r="IU120" s="92"/>
      <c r="IV120" s="52"/>
      <c r="IW120" s="52"/>
      <c r="IX120" s="52"/>
      <c r="IY120" s="52"/>
      <c r="IZ120" s="52"/>
      <c r="JA120" s="52"/>
      <c r="JB120" s="52"/>
      <c r="JC120" s="52"/>
      <c r="JD120" s="52"/>
      <c r="JE120" s="52"/>
      <c r="JF120" s="52"/>
      <c r="JG120" s="52"/>
      <c r="JH120" s="52"/>
      <c r="JI120" s="52"/>
      <c r="JJ120" s="52"/>
      <c r="JK120" s="52"/>
      <c r="JL120" s="52"/>
      <c r="JM120" s="52"/>
      <c r="JN120" s="52"/>
      <c r="JO120" s="52"/>
      <c r="JP120" s="52"/>
      <c r="JQ120" s="52"/>
      <c r="JR120" s="52"/>
      <c r="JS120" s="52"/>
      <c r="JT120" s="52"/>
      <c r="JU120" s="52"/>
      <c r="JV120" s="52"/>
      <c r="JW120" s="52"/>
      <c r="JX120" s="52"/>
      <c r="JY120" s="52"/>
      <c r="JZ120" s="52"/>
      <c r="KA120" s="52"/>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2"/>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2"/>
      <c r="LZ120" s="52"/>
      <c r="MA120" s="52"/>
      <c r="MB120" s="52"/>
      <c r="MC120" s="52"/>
      <c r="MD120" s="52"/>
      <c r="ME120" s="52"/>
      <c r="MF120" s="52"/>
      <c r="MG120" s="52"/>
      <c r="MH120" s="100"/>
      <c r="MI120" s="100"/>
      <c r="MJ120" s="100"/>
      <c r="MK120" s="100"/>
      <c r="ML120" s="100"/>
      <c r="MM120" s="100"/>
      <c r="MN120" s="100"/>
      <c r="MO120" s="100"/>
      <c r="MP120" s="100"/>
      <c r="MQ120" s="100"/>
      <c r="MR120" s="100"/>
      <c r="MS120" s="100"/>
      <c r="MT120" s="100"/>
      <c r="MU120" s="100"/>
      <c r="MV120" s="100"/>
      <c r="MW120" s="100"/>
      <c r="MX120" s="100"/>
      <c r="MY120" s="100"/>
      <c r="MZ120" s="100"/>
      <c r="NA120" s="100"/>
      <c r="NB120" s="100"/>
      <c r="NC120" s="52"/>
      <c r="ND120" s="52"/>
      <c r="NE120" s="52"/>
      <c r="NF120" s="52"/>
      <c r="NG120" s="52"/>
      <c r="NH120" s="52"/>
      <c r="NI120" s="52"/>
      <c r="NJ120" s="52"/>
      <c r="NK120" s="52"/>
      <c r="NL120" s="52"/>
      <c r="NM120" s="52"/>
      <c r="NN120" s="52"/>
      <c r="NO120" s="52"/>
      <c r="NP120" s="52"/>
      <c r="NQ120" s="52"/>
      <c r="NR120" s="52"/>
      <c r="NS120" s="52"/>
      <c r="NT120" s="52"/>
      <c r="NU120" s="52"/>
      <c r="NV120" s="52"/>
      <c r="NW120" s="52"/>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c r="PC120" s="52"/>
      <c r="PD120" s="52"/>
      <c r="PE120" s="52"/>
      <c r="PF120" s="52"/>
      <c r="PG120" s="52"/>
      <c r="PH120" s="52"/>
      <c r="PI120" s="52"/>
      <c r="PJ120" s="52"/>
      <c r="PK120" s="52"/>
      <c r="PL120" s="52"/>
      <c r="PM120" s="52"/>
      <c r="PN120" s="52"/>
      <c r="PO120" s="52"/>
      <c r="PP120" s="52"/>
      <c r="PQ120" s="52"/>
      <c r="PR120" s="52"/>
      <c r="PS120" s="52"/>
      <c r="PT120" s="52"/>
      <c r="PU120" s="52"/>
      <c r="PV120" s="52"/>
      <c r="PW120" s="52"/>
      <c r="PX120" s="52"/>
      <c r="PY120" s="52"/>
      <c r="PZ120" s="52"/>
      <c r="QA120" s="52"/>
      <c r="QB120" s="52"/>
      <c r="QC120" s="52"/>
      <c r="QD120" s="52"/>
    </row>
    <row r="121" spans="1:446" ht="13.5" customHeight="1">
      <c r="A121" s="12" t="s">
        <v>118</v>
      </c>
      <c r="B121" s="12" t="s">
        <v>347</v>
      </c>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69"/>
      <c r="DA121" s="23"/>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52"/>
      <c r="II121" s="52"/>
      <c r="IJ121" s="92"/>
      <c r="IK121" s="92"/>
      <c r="IL121" s="92"/>
      <c r="IM121" s="92"/>
      <c r="IN121" s="92"/>
      <c r="IO121" s="92"/>
      <c r="IP121" s="92"/>
      <c r="IQ121" s="92"/>
      <c r="IR121" s="92"/>
      <c r="IS121" s="92"/>
      <c r="IT121" s="92"/>
      <c r="IU121" s="92"/>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52"/>
      <c r="MC121" s="52"/>
      <c r="MD121" s="52"/>
      <c r="ME121" s="52"/>
      <c r="MF121" s="52"/>
      <c r="MG121" s="52"/>
      <c r="MH121" s="100"/>
      <c r="MI121" s="100"/>
      <c r="MJ121" s="100"/>
      <c r="MK121" s="100"/>
      <c r="ML121" s="100"/>
      <c r="MM121" s="100"/>
      <c r="MN121" s="100"/>
      <c r="MO121" s="100"/>
      <c r="MP121" s="100"/>
      <c r="MQ121" s="100"/>
      <c r="MR121" s="100"/>
      <c r="MS121" s="100"/>
      <c r="MT121" s="100"/>
      <c r="MU121" s="100"/>
      <c r="MV121" s="100"/>
      <c r="MW121" s="100"/>
      <c r="MX121" s="100"/>
      <c r="MY121" s="100"/>
      <c r="MZ121" s="100"/>
      <c r="NA121" s="100"/>
      <c r="NB121" s="100"/>
      <c r="NC121" s="52"/>
      <c r="ND121" s="52"/>
      <c r="NE121" s="52"/>
      <c r="NF121" s="52"/>
      <c r="NG121" s="52"/>
      <c r="NH121" s="52"/>
      <c r="NI121" s="52"/>
      <c r="NJ121" s="52"/>
      <c r="NK121" s="52"/>
      <c r="NL121" s="52"/>
      <c r="NM121" s="52"/>
      <c r="NN121" s="52"/>
      <c r="NO121" s="52"/>
      <c r="NP121" s="52"/>
      <c r="NQ121" s="52"/>
      <c r="NR121" s="52"/>
      <c r="NS121" s="52"/>
      <c r="NT121" s="52"/>
      <c r="NU121" s="52"/>
      <c r="NV121" s="52"/>
      <c r="NW121" s="52"/>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c r="PC121" s="52"/>
      <c r="PD121" s="52"/>
      <c r="PE121" s="52"/>
      <c r="PF121" s="52"/>
      <c r="PG121" s="52"/>
      <c r="PH121" s="52"/>
      <c r="PI121" s="52"/>
      <c r="PJ121" s="52"/>
      <c r="PK121" s="52"/>
      <c r="PL121" s="52"/>
      <c r="PM121" s="52"/>
      <c r="PN121" s="52"/>
      <c r="PO121" s="52"/>
      <c r="PP121" s="52"/>
      <c r="PQ121" s="52"/>
      <c r="PR121" s="52"/>
      <c r="PS121" s="52"/>
      <c r="PT121" s="52"/>
      <c r="PU121" s="52"/>
      <c r="PV121" s="52"/>
      <c r="PW121" s="52"/>
      <c r="PX121" s="52"/>
      <c r="PY121" s="52"/>
      <c r="PZ121" s="52"/>
      <c r="QA121" s="52"/>
      <c r="QB121" s="52"/>
      <c r="QC121" s="52"/>
      <c r="QD121" s="52"/>
    </row>
    <row r="122" spans="1:446" ht="13.5" customHeight="1">
      <c r="A122" s="12" t="s">
        <v>119</v>
      </c>
      <c r="B122" s="12" t="s">
        <v>348</v>
      </c>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69"/>
      <c r="DA122" s="23"/>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52"/>
      <c r="II122" s="52"/>
      <c r="IJ122" s="92"/>
      <c r="IK122" s="92"/>
      <c r="IL122" s="92"/>
      <c r="IM122" s="92"/>
      <c r="IN122" s="92"/>
      <c r="IO122" s="92"/>
      <c r="IP122" s="92"/>
      <c r="IQ122" s="92"/>
      <c r="IR122" s="92"/>
      <c r="IS122" s="92"/>
      <c r="IT122" s="92"/>
      <c r="IU122" s="92"/>
      <c r="IV122" s="52"/>
      <c r="IW122" s="52"/>
      <c r="IX122" s="52"/>
      <c r="IY122" s="52"/>
      <c r="IZ122" s="52"/>
      <c r="JA122" s="52"/>
      <c r="JB122" s="52"/>
      <c r="JC122" s="52"/>
      <c r="JD122" s="52"/>
      <c r="JE122" s="52"/>
      <c r="JF122" s="52"/>
      <c r="JG122" s="52"/>
      <c r="JH122" s="52"/>
      <c r="JI122" s="52"/>
      <c r="JJ122" s="52"/>
      <c r="JK122" s="52"/>
      <c r="JL122" s="52"/>
      <c r="JM122" s="52"/>
      <c r="JN122" s="52"/>
      <c r="JO122" s="52"/>
      <c r="JP122" s="52"/>
      <c r="JQ122" s="52"/>
      <c r="JR122" s="52"/>
      <c r="JS122" s="52"/>
      <c r="JT122" s="52"/>
      <c r="JU122" s="52"/>
      <c r="JV122" s="52"/>
      <c r="JW122" s="52"/>
      <c r="JX122" s="52"/>
      <c r="JY122" s="52"/>
      <c r="JZ122" s="52"/>
      <c r="KA122" s="52"/>
      <c r="KB122" s="52"/>
      <c r="KC122" s="52"/>
      <c r="KD122" s="52"/>
      <c r="KE122" s="52"/>
      <c r="KF122" s="52"/>
      <c r="KG122" s="52"/>
      <c r="KH122" s="52"/>
      <c r="KI122" s="52"/>
      <c r="KJ122" s="52"/>
      <c r="KK122" s="52"/>
      <c r="KL122" s="52"/>
      <c r="KM122" s="52"/>
      <c r="KN122" s="52"/>
      <c r="KO122" s="52"/>
      <c r="KP122" s="52"/>
      <c r="KQ122" s="52"/>
      <c r="KR122" s="52"/>
      <c r="KS122" s="52"/>
      <c r="KT122" s="52"/>
      <c r="KU122" s="52"/>
      <c r="KV122" s="52"/>
      <c r="KW122" s="52"/>
      <c r="KX122" s="52"/>
      <c r="KY122" s="52"/>
      <c r="KZ122" s="52"/>
      <c r="LA122" s="52"/>
      <c r="LB122" s="52"/>
      <c r="LC122" s="52"/>
      <c r="LD122" s="52"/>
      <c r="LE122" s="52"/>
      <c r="LF122" s="52"/>
      <c r="LG122" s="52"/>
      <c r="LH122" s="52"/>
      <c r="LI122" s="52"/>
      <c r="LJ122" s="52"/>
      <c r="LK122" s="52"/>
      <c r="LL122" s="52"/>
      <c r="LM122" s="52"/>
      <c r="LN122" s="52"/>
      <c r="LO122" s="52"/>
      <c r="LP122" s="52"/>
      <c r="LQ122" s="52"/>
      <c r="LR122" s="52"/>
      <c r="LS122" s="52"/>
      <c r="LT122" s="52"/>
      <c r="LU122" s="52"/>
      <c r="LV122" s="52"/>
      <c r="LW122" s="52"/>
      <c r="LX122" s="52"/>
      <c r="LY122" s="52"/>
      <c r="LZ122" s="52"/>
      <c r="MA122" s="52"/>
      <c r="MB122" s="52"/>
      <c r="MC122" s="52"/>
      <c r="MD122" s="52"/>
      <c r="ME122" s="52"/>
      <c r="MF122" s="52"/>
      <c r="MG122" s="52"/>
      <c r="MH122" s="100"/>
      <c r="MI122" s="100"/>
      <c r="MJ122" s="100"/>
      <c r="MK122" s="100"/>
      <c r="ML122" s="100"/>
      <c r="MM122" s="100"/>
      <c r="MN122" s="100"/>
      <c r="MO122" s="100"/>
      <c r="MP122" s="100"/>
      <c r="MQ122" s="100"/>
      <c r="MR122" s="100"/>
      <c r="MS122" s="100"/>
      <c r="MT122" s="100"/>
      <c r="MU122" s="100"/>
      <c r="MV122" s="100"/>
      <c r="MW122" s="100"/>
      <c r="MX122" s="100"/>
      <c r="MY122" s="100"/>
      <c r="MZ122" s="100"/>
      <c r="NA122" s="100"/>
      <c r="NB122" s="100"/>
      <c r="NC122" s="52"/>
      <c r="ND122" s="52"/>
      <c r="NE122" s="52"/>
      <c r="NF122" s="52"/>
      <c r="NG122" s="52"/>
      <c r="NH122" s="52"/>
      <c r="NI122" s="52"/>
      <c r="NJ122" s="52"/>
      <c r="NK122" s="52"/>
      <c r="NL122" s="52"/>
      <c r="NM122" s="52"/>
      <c r="NN122" s="52"/>
      <c r="NO122" s="52"/>
      <c r="NP122" s="52"/>
      <c r="NQ122" s="52"/>
      <c r="NR122" s="52"/>
      <c r="NS122" s="52"/>
      <c r="NT122" s="52"/>
      <c r="NU122" s="52"/>
      <c r="NV122" s="52"/>
      <c r="NW122" s="52"/>
      <c r="NX122" s="52"/>
      <c r="NY122" s="52"/>
      <c r="NZ122" s="52"/>
      <c r="OA122" s="52"/>
      <c r="OB122" s="52"/>
      <c r="OC122" s="52"/>
      <c r="OD122" s="52"/>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c r="PC122" s="52"/>
      <c r="PD122" s="52"/>
      <c r="PE122" s="52"/>
      <c r="PF122" s="52"/>
      <c r="PG122" s="52"/>
      <c r="PH122" s="52"/>
      <c r="PI122" s="52"/>
      <c r="PJ122" s="52"/>
      <c r="PK122" s="52"/>
      <c r="PL122" s="52"/>
      <c r="PM122" s="52"/>
      <c r="PN122" s="52"/>
      <c r="PO122" s="52"/>
      <c r="PP122" s="52"/>
      <c r="PQ122" s="52"/>
      <c r="PR122" s="52"/>
      <c r="PS122" s="52"/>
      <c r="PT122" s="52"/>
      <c r="PU122" s="52"/>
      <c r="PV122" s="52"/>
      <c r="PW122" s="52"/>
      <c r="PX122" s="52"/>
      <c r="PY122" s="52"/>
      <c r="PZ122" s="52"/>
      <c r="QA122" s="52"/>
      <c r="QB122" s="52"/>
      <c r="QC122" s="52"/>
      <c r="QD122" s="52"/>
    </row>
    <row r="123" spans="1:446" ht="13.5" customHeight="1">
      <c r="A123" s="12" t="s">
        <v>120</v>
      </c>
      <c r="B123" s="12" t="s">
        <v>345</v>
      </c>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69"/>
      <c r="DA123" s="23"/>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52"/>
      <c r="II123" s="52"/>
      <c r="IJ123" s="92"/>
      <c r="IK123" s="92"/>
      <c r="IL123" s="92"/>
      <c r="IM123" s="92"/>
      <c r="IN123" s="92"/>
      <c r="IO123" s="92"/>
      <c r="IP123" s="92"/>
      <c r="IQ123" s="92"/>
      <c r="IR123" s="92"/>
      <c r="IS123" s="92"/>
      <c r="IT123" s="92"/>
      <c r="IU123" s="92"/>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52"/>
      <c r="MC123" s="52"/>
      <c r="MD123" s="52"/>
      <c r="ME123" s="52"/>
      <c r="MF123" s="52"/>
      <c r="MG123" s="52"/>
      <c r="MH123" s="100"/>
      <c r="MI123" s="100"/>
      <c r="MJ123" s="100"/>
      <c r="MK123" s="100"/>
      <c r="ML123" s="100"/>
      <c r="MM123" s="100"/>
      <c r="MN123" s="100"/>
      <c r="MO123" s="100"/>
      <c r="MP123" s="100"/>
      <c r="MQ123" s="100"/>
      <c r="MR123" s="100"/>
      <c r="MS123" s="100"/>
      <c r="MT123" s="100"/>
      <c r="MU123" s="100"/>
      <c r="MV123" s="100"/>
      <c r="MW123" s="100"/>
      <c r="MX123" s="100"/>
      <c r="MY123" s="100"/>
      <c r="MZ123" s="100"/>
      <c r="NA123" s="100"/>
      <c r="NB123" s="100"/>
      <c r="NC123" s="52"/>
      <c r="ND123" s="52"/>
      <c r="NE123" s="52"/>
      <c r="NF123" s="52"/>
      <c r="NG123" s="52"/>
      <c r="NH123" s="52"/>
      <c r="NI123" s="52"/>
      <c r="NJ123" s="52"/>
      <c r="NK123" s="52"/>
      <c r="NL123" s="52"/>
      <c r="NM123" s="52"/>
      <c r="NN123" s="52"/>
      <c r="NO123" s="52"/>
      <c r="NP123" s="52"/>
      <c r="NQ123" s="52"/>
      <c r="NR123" s="52"/>
      <c r="NS123" s="52"/>
      <c r="NT123" s="52"/>
      <c r="NU123" s="52"/>
      <c r="NV123" s="52"/>
      <c r="NW123" s="52"/>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c r="PC123" s="52"/>
      <c r="PD123" s="52"/>
      <c r="PE123" s="52"/>
      <c r="PF123" s="52"/>
      <c r="PG123" s="52"/>
      <c r="PH123" s="52"/>
      <c r="PI123" s="52"/>
      <c r="PJ123" s="52"/>
      <c r="PK123" s="52"/>
      <c r="PL123" s="52"/>
      <c r="PM123" s="52"/>
      <c r="PN123" s="52"/>
      <c r="PO123" s="52"/>
      <c r="PP123" s="52"/>
      <c r="PQ123" s="52"/>
      <c r="PR123" s="52"/>
      <c r="PS123" s="52"/>
      <c r="PT123" s="52"/>
      <c r="PU123" s="52"/>
      <c r="PV123" s="52"/>
      <c r="PW123" s="52"/>
      <c r="PX123" s="52"/>
      <c r="PY123" s="52"/>
      <c r="PZ123" s="52"/>
      <c r="QA123" s="52"/>
      <c r="QB123" s="52"/>
      <c r="QC123" s="52"/>
      <c r="QD123" s="52"/>
    </row>
    <row r="124" spans="1:446" ht="13.5" customHeight="1">
      <c r="A124" s="12" t="s">
        <v>121</v>
      </c>
      <c r="B124" s="12" t="s">
        <v>347</v>
      </c>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69"/>
      <c r="DA124" s="23"/>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52"/>
      <c r="II124" s="52"/>
      <c r="IJ124" s="92"/>
      <c r="IK124" s="92"/>
      <c r="IL124" s="92"/>
      <c r="IM124" s="92"/>
      <c r="IN124" s="92"/>
      <c r="IO124" s="92"/>
      <c r="IP124" s="92"/>
      <c r="IQ124" s="92"/>
      <c r="IR124" s="92"/>
      <c r="IS124" s="92"/>
      <c r="IT124" s="92"/>
      <c r="IU124" s="92"/>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2"/>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2"/>
      <c r="LZ124" s="52"/>
      <c r="MA124" s="52"/>
      <c r="MB124" s="52"/>
      <c r="MC124" s="52"/>
      <c r="MD124" s="52"/>
      <c r="ME124" s="52"/>
      <c r="MF124" s="52"/>
      <c r="MG124" s="52"/>
      <c r="MH124" s="100"/>
      <c r="MI124" s="100"/>
      <c r="MJ124" s="100"/>
      <c r="MK124" s="100"/>
      <c r="ML124" s="100"/>
      <c r="MM124" s="100"/>
      <c r="MN124" s="100"/>
      <c r="MO124" s="100"/>
      <c r="MP124" s="100"/>
      <c r="MQ124" s="100"/>
      <c r="MR124" s="100"/>
      <c r="MS124" s="100"/>
      <c r="MT124" s="100"/>
      <c r="MU124" s="100"/>
      <c r="MV124" s="100"/>
      <c r="MW124" s="100"/>
      <c r="MX124" s="100"/>
      <c r="MY124" s="100"/>
      <c r="MZ124" s="100"/>
      <c r="NA124" s="100"/>
      <c r="NB124" s="100"/>
      <c r="NC124" s="52"/>
      <c r="ND124" s="52"/>
      <c r="NE124" s="52"/>
      <c r="NF124" s="52"/>
      <c r="NG124" s="52"/>
      <c r="NH124" s="52"/>
      <c r="NI124" s="52"/>
      <c r="NJ124" s="52"/>
      <c r="NK124" s="52"/>
      <c r="NL124" s="52"/>
      <c r="NM124" s="52"/>
      <c r="NN124" s="52"/>
      <c r="NO124" s="52"/>
      <c r="NP124" s="52"/>
      <c r="NQ124" s="52"/>
      <c r="NR124" s="52"/>
      <c r="NS124" s="52"/>
      <c r="NT124" s="52"/>
      <c r="NU124" s="52"/>
      <c r="NV124" s="52"/>
      <c r="NW124" s="52"/>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c r="PC124" s="52"/>
      <c r="PD124" s="52"/>
      <c r="PE124" s="52"/>
      <c r="PF124" s="52"/>
      <c r="PG124" s="52"/>
      <c r="PH124" s="52"/>
      <c r="PI124" s="52"/>
      <c r="PJ124" s="52"/>
      <c r="PK124" s="52"/>
      <c r="PL124" s="52"/>
      <c r="PM124" s="52"/>
      <c r="PN124" s="52"/>
      <c r="PO124" s="52"/>
      <c r="PP124" s="52"/>
      <c r="PQ124" s="52"/>
      <c r="PR124" s="52"/>
      <c r="PS124" s="52"/>
      <c r="PT124" s="52"/>
      <c r="PU124" s="52"/>
      <c r="PV124" s="52"/>
      <c r="PW124" s="52"/>
      <c r="PX124" s="52"/>
      <c r="PY124" s="52"/>
      <c r="PZ124" s="52"/>
      <c r="QA124" s="52"/>
      <c r="QB124" s="52"/>
      <c r="QC124" s="52"/>
      <c r="QD124" s="52"/>
    </row>
    <row r="125" spans="1:446" ht="13.5" customHeight="1">
      <c r="A125" s="12" t="s">
        <v>122</v>
      </c>
      <c r="B125" s="12" t="s">
        <v>348</v>
      </c>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69"/>
      <c r="DA125" s="23"/>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52"/>
      <c r="II125" s="52"/>
      <c r="IJ125" s="92"/>
      <c r="IK125" s="92"/>
      <c r="IL125" s="92"/>
      <c r="IM125" s="92"/>
      <c r="IN125" s="92"/>
      <c r="IO125" s="92"/>
      <c r="IP125" s="92"/>
      <c r="IQ125" s="92"/>
      <c r="IR125" s="92"/>
      <c r="IS125" s="92"/>
      <c r="IT125" s="92"/>
      <c r="IU125" s="92"/>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52"/>
      <c r="MC125" s="52"/>
      <c r="MD125" s="52"/>
      <c r="ME125" s="52"/>
      <c r="MF125" s="52"/>
      <c r="MG125" s="52"/>
      <c r="MH125" s="100"/>
      <c r="MI125" s="100"/>
      <c r="MJ125" s="100"/>
      <c r="MK125" s="100"/>
      <c r="ML125" s="100"/>
      <c r="MM125" s="100"/>
      <c r="MN125" s="100"/>
      <c r="MO125" s="100"/>
      <c r="MP125" s="100"/>
      <c r="MQ125" s="100"/>
      <c r="MR125" s="100"/>
      <c r="MS125" s="100"/>
      <c r="MT125" s="100"/>
      <c r="MU125" s="100"/>
      <c r="MV125" s="100"/>
      <c r="MW125" s="100"/>
      <c r="MX125" s="100"/>
      <c r="MY125" s="100"/>
      <c r="MZ125" s="100"/>
      <c r="NA125" s="100"/>
      <c r="NB125" s="100"/>
      <c r="NC125" s="52"/>
      <c r="ND125" s="52"/>
      <c r="NE125" s="52"/>
      <c r="NF125" s="52"/>
      <c r="NG125" s="52"/>
      <c r="NH125" s="52"/>
      <c r="NI125" s="52"/>
      <c r="NJ125" s="52"/>
      <c r="NK125" s="52"/>
      <c r="NL125" s="52"/>
      <c r="NM125" s="52"/>
      <c r="NN125" s="52"/>
      <c r="NO125" s="52"/>
      <c r="NP125" s="52"/>
      <c r="NQ125" s="52"/>
      <c r="NR125" s="52"/>
      <c r="NS125" s="52"/>
      <c r="NT125" s="52"/>
      <c r="NU125" s="52"/>
      <c r="NV125" s="52"/>
      <c r="NW125" s="52"/>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c r="PC125" s="52"/>
      <c r="PD125" s="52"/>
      <c r="PE125" s="52"/>
      <c r="PF125" s="52"/>
      <c r="PG125" s="52"/>
      <c r="PH125" s="52"/>
      <c r="PI125" s="52"/>
      <c r="PJ125" s="52"/>
      <c r="PK125" s="52"/>
      <c r="PL125" s="52"/>
      <c r="PM125" s="52"/>
      <c r="PN125" s="52"/>
      <c r="PO125" s="52"/>
      <c r="PP125" s="52"/>
      <c r="PQ125" s="52"/>
      <c r="PR125" s="52"/>
      <c r="PS125" s="52"/>
      <c r="PT125" s="52"/>
      <c r="PU125" s="52"/>
      <c r="PV125" s="52"/>
      <c r="PW125" s="52"/>
      <c r="PX125" s="52"/>
      <c r="PY125" s="52"/>
      <c r="PZ125" s="52"/>
      <c r="QA125" s="52"/>
      <c r="QB125" s="52"/>
      <c r="QC125" s="52"/>
      <c r="QD125" s="52"/>
    </row>
    <row r="126" spans="1:446" ht="13.5" customHeight="1">
      <c r="A126" s="12" t="s">
        <v>123</v>
      </c>
      <c r="B126" s="12" t="s">
        <v>345</v>
      </c>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69"/>
      <c r="DA126" s="23"/>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52"/>
      <c r="II126" s="52"/>
      <c r="IJ126" s="92"/>
      <c r="IK126" s="92"/>
      <c r="IL126" s="92"/>
      <c r="IM126" s="92"/>
      <c r="IN126" s="92"/>
      <c r="IO126" s="92"/>
      <c r="IP126" s="92"/>
      <c r="IQ126" s="92"/>
      <c r="IR126" s="92"/>
      <c r="IS126" s="92"/>
      <c r="IT126" s="92"/>
      <c r="IU126" s="92"/>
      <c r="IV126" s="52"/>
      <c r="IW126" s="52"/>
      <c r="IX126" s="52"/>
      <c r="IY126" s="52"/>
      <c r="IZ126" s="52"/>
      <c r="JA126" s="52"/>
      <c r="JB126" s="52"/>
      <c r="JC126" s="52"/>
      <c r="JD126" s="52"/>
      <c r="JE126" s="52"/>
      <c r="JF126" s="52"/>
      <c r="JG126" s="52"/>
      <c r="JH126" s="52"/>
      <c r="JI126" s="52"/>
      <c r="JJ126" s="52"/>
      <c r="JK126" s="52"/>
      <c r="JL126" s="52"/>
      <c r="JM126" s="52"/>
      <c r="JN126" s="52"/>
      <c r="JO126" s="52"/>
      <c r="JP126" s="52"/>
      <c r="JQ126" s="52"/>
      <c r="JR126" s="52"/>
      <c r="JS126" s="52"/>
      <c r="JT126" s="52"/>
      <c r="JU126" s="52"/>
      <c r="JV126" s="52"/>
      <c r="JW126" s="52"/>
      <c r="JX126" s="52"/>
      <c r="JY126" s="52"/>
      <c r="JZ126" s="52"/>
      <c r="KA126" s="52"/>
      <c r="KB126" s="52"/>
      <c r="KC126" s="52"/>
      <c r="KD126" s="52"/>
      <c r="KE126" s="52"/>
      <c r="KF126" s="52"/>
      <c r="KG126" s="52"/>
      <c r="KH126" s="52"/>
      <c r="KI126" s="52"/>
      <c r="KJ126" s="52"/>
      <c r="KK126" s="52"/>
      <c r="KL126" s="52"/>
      <c r="KM126" s="52"/>
      <c r="KN126" s="52"/>
      <c r="KO126" s="52"/>
      <c r="KP126" s="52"/>
      <c r="KQ126" s="52"/>
      <c r="KR126" s="52"/>
      <c r="KS126" s="52"/>
      <c r="KT126" s="52"/>
      <c r="KU126" s="52"/>
      <c r="KV126" s="52"/>
      <c r="KW126" s="52"/>
      <c r="KX126" s="52"/>
      <c r="KY126" s="52"/>
      <c r="KZ126" s="52"/>
      <c r="LA126" s="52"/>
      <c r="LB126" s="52"/>
      <c r="LC126" s="52"/>
      <c r="LD126" s="52"/>
      <c r="LE126" s="52"/>
      <c r="LF126" s="52"/>
      <c r="LG126" s="52"/>
      <c r="LH126" s="52"/>
      <c r="LI126" s="52"/>
      <c r="LJ126" s="52"/>
      <c r="LK126" s="52"/>
      <c r="LL126" s="52"/>
      <c r="LM126" s="52"/>
      <c r="LN126" s="52"/>
      <c r="LO126" s="52"/>
      <c r="LP126" s="52"/>
      <c r="LQ126" s="52"/>
      <c r="LR126" s="52"/>
      <c r="LS126" s="52"/>
      <c r="LT126" s="52"/>
      <c r="LU126" s="52"/>
      <c r="LV126" s="52"/>
      <c r="LW126" s="52"/>
      <c r="LX126" s="52"/>
      <c r="LY126" s="52"/>
      <c r="LZ126" s="52"/>
      <c r="MA126" s="52"/>
      <c r="MB126" s="52"/>
      <c r="MC126" s="52"/>
      <c r="MD126" s="52"/>
      <c r="ME126" s="52"/>
      <c r="MF126" s="52"/>
      <c r="MG126" s="52"/>
      <c r="MH126" s="100"/>
      <c r="MI126" s="100"/>
      <c r="MJ126" s="100"/>
      <c r="MK126" s="100"/>
      <c r="ML126" s="100"/>
      <c r="MM126" s="100"/>
      <c r="MN126" s="100"/>
      <c r="MO126" s="100"/>
      <c r="MP126" s="100"/>
      <c r="MQ126" s="100"/>
      <c r="MR126" s="100"/>
      <c r="MS126" s="100"/>
      <c r="MT126" s="100"/>
      <c r="MU126" s="100"/>
      <c r="MV126" s="100"/>
      <c r="MW126" s="100"/>
      <c r="MX126" s="100"/>
      <c r="MY126" s="100"/>
      <c r="MZ126" s="100"/>
      <c r="NA126" s="100"/>
      <c r="NB126" s="100"/>
      <c r="NC126" s="52"/>
      <c r="ND126" s="52"/>
      <c r="NE126" s="52"/>
      <c r="NF126" s="52"/>
      <c r="NG126" s="52"/>
      <c r="NH126" s="52"/>
      <c r="NI126" s="52"/>
      <c r="NJ126" s="52"/>
      <c r="NK126" s="52"/>
      <c r="NL126" s="52"/>
      <c r="NM126" s="52"/>
      <c r="NN126" s="52"/>
      <c r="NO126" s="52"/>
      <c r="NP126" s="52"/>
      <c r="NQ126" s="52"/>
      <c r="NR126" s="52"/>
      <c r="NS126" s="52"/>
      <c r="NT126" s="52"/>
      <c r="NU126" s="52"/>
      <c r="NV126" s="52"/>
      <c r="NW126" s="52"/>
      <c r="NX126" s="52"/>
      <c r="NY126" s="52"/>
      <c r="NZ126" s="52"/>
      <c r="OA126" s="52"/>
      <c r="OB126" s="52"/>
      <c r="OC126" s="52"/>
      <c r="OD126" s="52"/>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c r="PC126" s="52"/>
      <c r="PD126" s="52"/>
      <c r="PE126" s="52"/>
      <c r="PF126" s="52"/>
      <c r="PG126" s="52"/>
      <c r="PH126" s="52"/>
      <c r="PI126" s="52"/>
      <c r="PJ126" s="52"/>
      <c r="PK126" s="52"/>
      <c r="PL126" s="52"/>
      <c r="PM126" s="52"/>
      <c r="PN126" s="52"/>
      <c r="PO126" s="52"/>
      <c r="PP126" s="52"/>
      <c r="PQ126" s="52"/>
      <c r="PR126" s="52"/>
      <c r="PS126" s="52"/>
      <c r="PT126" s="52"/>
      <c r="PU126" s="52"/>
      <c r="PV126" s="52"/>
      <c r="PW126" s="52"/>
      <c r="PX126" s="52"/>
      <c r="PY126" s="52"/>
      <c r="PZ126" s="52"/>
      <c r="QA126" s="52"/>
      <c r="QB126" s="52"/>
      <c r="QC126" s="52"/>
      <c r="QD126" s="52"/>
    </row>
    <row r="127" spans="1:446" ht="13.5" customHeight="1">
      <c r="A127" s="12" t="s">
        <v>124</v>
      </c>
      <c r="B127" s="12" t="s">
        <v>347</v>
      </c>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69"/>
      <c r="DA127" s="23"/>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52"/>
      <c r="II127" s="52"/>
      <c r="IJ127" s="92"/>
      <c r="IK127" s="92"/>
      <c r="IL127" s="92"/>
      <c r="IM127" s="92"/>
      <c r="IN127" s="92"/>
      <c r="IO127" s="92"/>
      <c r="IP127" s="92"/>
      <c r="IQ127" s="92"/>
      <c r="IR127" s="92"/>
      <c r="IS127" s="92"/>
      <c r="IT127" s="92"/>
      <c r="IU127" s="92"/>
      <c r="IV127" s="52"/>
      <c r="IW127" s="52"/>
      <c r="IX127" s="52"/>
      <c r="IY127" s="52"/>
      <c r="IZ127" s="52"/>
      <c r="JA127" s="52"/>
      <c r="JB127" s="52"/>
      <c r="JC127" s="52"/>
      <c r="JD127" s="52"/>
      <c r="JE127" s="52"/>
      <c r="JF127" s="52"/>
      <c r="JG127" s="52"/>
      <c r="JH127" s="52"/>
      <c r="JI127" s="52"/>
      <c r="JJ127" s="52"/>
      <c r="JK127" s="52"/>
      <c r="JL127" s="52"/>
      <c r="JM127" s="52"/>
      <c r="JN127" s="52"/>
      <c r="JO127" s="52"/>
      <c r="JP127" s="52"/>
      <c r="JQ127" s="52"/>
      <c r="JR127" s="52"/>
      <c r="JS127" s="52"/>
      <c r="JT127" s="52"/>
      <c r="JU127" s="52"/>
      <c r="JV127" s="52"/>
      <c r="JW127" s="52"/>
      <c r="JX127" s="52"/>
      <c r="JY127" s="52"/>
      <c r="JZ127" s="52"/>
      <c r="KA127" s="52"/>
      <c r="KB127" s="52"/>
      <c r="KC127" s="52"/>
      <c r="KD127" s="52"/>
      <c r="KE127" s="52"/>
      <c r="KF127" s="52"/>
      <c r="KG127" s="52"/>
      <c r="KH127" s="52"/>
      <c r="KI127" s="52"/>
      <c r="KJ127" s="52"/>
      <c r="KK127" s="52"/>
      <c r="KL127" s="52"/>
      <c r="KM127" s="52"/>
      <c r="KN127" s="52"/>
      <c r="KO127" s="52"/>
      <c r="KP127" s="52"/>
      <c r="KQ127" s="52"/>
      <c r="KR127" s="52"/>
      <c r="KS127" s="52"/>
      <c r="KT127" s="52"/>
      <c r="KU127" s="52"/>
      <c r="KV127" s="52"/>
      <c r="KW127" s="52"/>
      <c r="KX127" s="52"/>
      <c r="KY127" s="52"/>
      <c r="KZ127" s="52"/>
      <c r="LA127" s="52"/>
      <c r="LB127" s="52"/>
      <c r="LC127" s="52"/>
      <c r="LD127" s="52"/>
      <c r="LE127" s="52"/>
      <c r="LF127" s="52"/>
      <c r="LG127" s="52"/>
      <c r="LH127" s="52"/>
      <c r="LI127" s="52"/>
      <c r="LJ127" s="52"/>
      <c r="LK127" s="52"/>
      <c r="LL127" s="52"/>
      <c r="LM127" s="52"/>
      <c r="LN127" s="52"/>
      <c r="LO127" s="52"/>
      <c r="LP127" s="52"/>
      <c r="LQ127" s="52"/>
      <c r="LR127" s="52"/>
      <c r="LS127" s="52"/>
      <c r="LT127" s="52"/>
      <c r="LU127" s="52"/>
      <c r="LV127" s="52"/>
      <c r="LW127" s="52"/>
      <c r="LX127" s="52"/>
      <c r="LY127" s="52"/>
      <c r="LZ127" s="52"/>
      <c r="MA127" s="52"/>
      <c r="MB127" s="52"/>
      <c r="MC127" s="52"/>
      <c r="MD127" s="52"/>
      <c r="ME127" s="52"/>
      <c r="MF127" s="52"/>
      <c r="MG127" s="52"/>
      <c r="MH127" s="100"/>
      <c r="MI127" s="100"/>
      <c r="MJ127" s="100"/>
      <c r="MK127" s="100"/>
      <c r="ML127" s="100"/>
      <c r="MM127" s="100"/>
      <c r="MN127" s="100"/>
      <c r="MO127" s="100"/>
      <c r="MP127" s="100"/>
      <c r="MQ127" s="100"/>
      <c r="MR127" s="100"/>
      <c r="MS127" s="100"/>
      <c r="MT127" s="100"/>
      <c r="MU127" s="100"/>
      <c r="MV127" s="100"/>
      <c r="MW127" s="100"/>
      <c r="MX127" s="100"/>
      <c r="MY127" s="100"/>
      <c r="MZ127" s="100"/>
      <c r="NA127" s="100"/>
      <c r="NB127" s="100"/>
      <c r="NC127" s="52"/>
      <c r="ND127" s="52"/>
      <c r="NE127" s="52"/>
      <c r="NF127" s="52"/>
      <c r="NG127" s="52"/>
      <c r="NH127" s="52"/>
      <c r="NI127" s="52"/>
      <c r="NJ127" s="52"/>
      <c r="NK127" s="52"/>
      <c r="NL127" s="52"/>
      <c r="NM127" s="52"/>
      <c r="NN127" s="52"/>
      <c r="NO127" s="52"/>
      <c r="NP127" s="52"/>
      <c r="NQ127" s="52"/>
      <c r="NR127" s="52"/>
      <c r="NS127" s="52"/>
      <c r="NT127" s="52"/>
      <c r="NU127" s="52"/>
      <c r="NV127" s="52"/>
      <c r="NW127" s="52"/>
      <c r="NX127" s="52"/>
      <c r="NY127" s="52"/>
      <c r="NZ127" s="52"/>
      <c r="OA127" s="52"/>
      <c r="OB127" s="52"/>
      <c r="OC127" s="52"/>
      <c r="OD127" s="52"/>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c r="PC127" s="52"/>
      <c r="PD127" s="52"/>
      <c r="PE127" s="52"/>
      <c r="PF127" s="52"/>
      <c r="PG127" s="52"/>
      <c r="PH127" s="52"/>
      <c r="PI127" s="52"/>
      <c r="PJ127" s="52"/>
      <c r="PK127" s="52"/>
      <c r="PL127" s="52"/>
      <c r="PM127" s="52"/>
      <c r="PN127" s="52"/>
      <c r="PO127" s="52"/>
      <c r="PP127" s="52"/>
      <c r="PQ127" s="52"/>
      <c r="PR127" s="52"/>
      <c r="PS127" s="52"/>
      <c r="PT127" s="52"/>
      <c r="PU127" s="52"/>
      <c r="PV127" s="52"/>
      <c r="PW127" s="52"/>
      <c r="PX127" s="52"/>
      <c r="PY127" s="52"/>
      <c r="PZ127" s="52"/>
      <c r="QA127" s="52"/>
      <c r="QB127" s="52"/>
      <c r="QC127" s="52"/>
      <c r="QD127" s="52"/>
    </row>
    <row r="128" spans="1:446" ht="13.5" customHeight="1">
      <c r="A128" s="12" t="s">
        <v>125</v>
      </c>
      <c r="B128" s="12" t="s">
        <v>348</v>
      </c>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69"/>
      <c r="DA128" s="23"/>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52"/>
      <c r="II128" s="52"/>
      <c r="IJ128" s="92"/>
      <c r="IK128" s="92"/>
      <c r="IL128" s="92"/>
      <c r="IM128" s="92"/>
      <c r="IN128" s="92"/>
      <c r="IO128" s="92"/>
      <c r="IP128" s="92"/>
      <c r="IQ128" s="92"/>
      <c r="IR128" s="92"/>
      <c r="IS128" s="92"/>
      <c r="IT128" s="92"/>
      <c r="IU128" s="92"/>
      <c r="IV128" s="52"/>
      <c r="IW128" s="52"/>
      <c r="IX128" s="52"/>
      <c r="IY128" s="52"/>
      <c r="IZ128" s="52"/>
      <c r="JA128" s="52"/>
      <c r="JB128" s="52"/>
      <c r="JC128" s="52"/>
      <c r="JD128" s="52"/>
      <c r="JE128" s="52"/>
      <c r="JF128" s="52"/>
      <c r="JG128" s="52"/>
      <c r="JH128" s="52"/>
      <c r="JI128" s="52"/>
      <c r="JJ128" s="52"/>
      <c r="JK128" s="52"/>
      <c r="JL128" s="52"/>
      <c r="JM128" s="52"/>
      <c r="JN128" s="52"/>
      <c r="JO128" s="52"/>
      <c r="JP128" s="52"/>
      <c r="JQ128" s="52"/>
      <c r="JR128" s="52"/>
      <c r="JS128" s="52"/>
      <c r="JT128" s="52"/>
      <c r="JU128" s="52"/>
      <c r="JV128" s="52"/>
      <c r="JW128" s="52"/>
      <c r="JX128" s="52"/>
      <c r="JY128" s="52"/>
      <c r="JZ128" s="52"/>
      <c r="KA128" s="52"/>
      <c r="KB128" s="52"/>
      <c r="KC128" s="52"/>
      <c r="KD128" s="52"/>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2"/>
      <c r="LA128" s="52"/>
      <c r="LB128" s="52"/>
      <c r="LC128" s="52"/>
      <c r="LD128" s="52"/>
      <c r="LE128" s="52"/>
      <c r="LF128" s="52"/>
      <c r="LG128" s="52"/>
      <c r="LH128" s="52"/>
      <c r="LI128" s="52"/>
      <c r="LJ128" s="52"/>
      <c r="LK128" s="52"/>
      <c r="LL128" s="52"/>
      <c r="LM128" s="52"/>
      <c r="LN128" s="52"/>
      <c r="LO128" s="52"/>
      <c r="LP128" s="52"/>
      <c r="LQ128" s="52"/>
      <c r="LR128" s="52"/>
      <c r="LS128" s="52"/>
      <c r="LT128" s="52"/>
      <c r="LU128" s="52"/>
      <c r="LV128" s="52"/>
      <c r="LW128" s="52"/>
      <c r="LX128" s="52"/>
      <c r="LY128" s="52"/>
      <c r="LZ128" s="52"/>
      <c r="MA128" s="52"/>
      <c r="MB128" s="52"/>
      <c r="MC128" s="52"/>
      <c r="MD128" s="52"/>
      <c r="ME128" s="52"/>
      <c r="MF128" s="52"/>
      <c r="MG128" s="52"/>
      <c r="MH128" s="100"/>
      <c r="MI128" s="100"/>
      <c r="MJ128" s="100"/>
      <c r="MK128" s="100"/>
      <c r="ML128" s="100"/>
      <c r="MM128" s="100"/>
      <c r="MN128" s="100"/>
      <c r="MO128" s="100"/>
      <c r="MP128" s="100"/>
      <c r="MQ128" s="100"/>
      <c r="MR128" s="100"/>
      <c r="MS128" s="100"/>
      <c r="MT128" s="100"/>
      <c r="MU128" s="100"/>
      <c r="MV128" s="100"/>
      <c r="MW128" s="100"/>
      <c r="MX128" s="100"/>
      <c r="MY128" s="100"/>
      <c r="MZ128" s="100"/>
      <c r="NA128" s="100"/>
      <c r="NB128" s="100"/>
      <c r="NC128" s="52"/>
      <c r="ND128" s="52"/>
      <c r="NE128" s="52"/>
      <c r="NF128" s="52"/>
      <c r="NG128" s="52"/>
      <c r="NH128" s="52"/>
      <c r="NI128" s="52"/>
      <c r="NJ128" s="52"/>
      <c r="NK128" s="52"/>
      <c r="NL128" s="52"/>
      <c r="NM128" s="52"/>
      <c r="NN128" s="52"/>
      <c r="NO128" s="52"/>
      <c r="NP128" s="52"/>
      <c r="NQ128" s="52"/>
      <c r="NR128" s="52"/>
      <c r="NS128" s="52"/>
      <c r="NT128" s="52"/>
      <c r="NU128" s="52"/>
      <c r="NV128" s="52"/>
      <c r="NW128" s="52"/>
      <c r="NX128" s="52"/>
      <c r="NY128" s="52"/>
      <c r="NZ128" s="52"/>
      <c r="OA128" s="52"/>
      <c r="OB128" s="52"/>
      <c r="OC128" s="52"/>
      <c r="OD128" s="52"/>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c r="PC128" s="52"/>
      <c r="PD128" s="52"/>
      <c r="PE128" s="52"/>
      <c r="PF128" s="52"/>
      <c r="PG128" s="52"/>
      <c r="PH128" s="52"/>
      <c r="PI128" s="52"/>
      <c r="PJ128" s="52"/>
      <c r="PK128" s="52"/>
      <c r="PL128" s="52"/>
      <c r="PM128" s="52"/>
      <c r="PN128" s="52"/>
      <c r="PO128" s="52"/>
      <c r="PP128" s="52"/>
      <c r="PQ128" s="52"/>
      <c r="PR128" s="52"/>
      <c r="PS128" s="52"/>
      <c r="PT128" s="52"/>
      <c r="PU128" s="52"/>
      <c r="PV128" s="52"/>
      <c r="PW128" s="52"/>
      <c r="PX128" s="52"/>
      <c r="PY128" s="52"/>
      <c r="PZ128" s="52"/>
      <c r="QA128" s="52"/>
      <c r="QB128" s="52"/>
      <c r="QC128" s="52"/>
      <c r="QD128" s="52"/>
    </row>
    <row r="129" spans="1:446" ht="13.5" customHeight="1">
      <c r="A129" s="12" t="s">
        <v>126</v>
      </c>
      <c r="B129" s="12" t="s">
        <v>345</v>
      </c>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69"/>
      <c r="DA129" s="23"/>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52"/>
      <c r="II129" s="52"/>
      <c r="IJ129" s="92"/>
      <c r="IK129" s="92"/>
      <c r="IL129" s="92"/>
      <c r="IM129" s="92"/>
      <c r="IN129" s="92"/>
      <c r="IO129" s="92"/>
      <c r="IP129" s="92"/>
      <c r="IQ129" s="92"/>
      <c r="IR129" s="92"/>
      <c r="IS129" s="92"/>
      <c r="IT129" s="92"/>
      <c r="IU129" s="92"/>
      <c r="IV129" s="52"/>
      <c r="IW129" s="52"/>
      <c r="IX129" s="52"/>
      <c r="IY129" s="52"/>
      <c r="IZ129" s="52"/>
      <c r="JA129" s="52"/>
      <c r="JB129" s="52"/>
      <c r="JC129" s="52"/>
      <c r="JD129" s="52"/>
      <c r="JE129" s="52"/>
      <c r="JF129" s="52"/>
      <c r="JG129" s="52"/>
      <c r="JH129" s="52"/>
      <c r="JI129" s="52"/>
      <c r="JJ129" s="52"/>
      <c r="JK129" s="52"/>
      <c r="JL129" s="52"/>
      <c r="JM129" s="52"/>
      <c r="JN129" s="52"/>
      <c r="JO129" s="52"/>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52"/>
      <c r="LQ129" s="52"/>
      <c r="LR129" s="52"/>
      <c r="LS129" s="52"/>
      <c r="LT129" s="52"/>
      <c r="LU129" s="52"/>
      <c r="LV129" s="52"/>
      <c r="LW129" s="52"/>
      <c r="LX129" s="52"/>
      <c r="LY129" s="52"/>
      <c r="LZ129" s="52"/>
      <c r="MA129" s="52"/>
      <c r="MB129" s="52"/>
      <c r="MC129" s="52"/>
      <c r="MD129" s="52"/>
      <c r="ME129" s="52"/>
      <c r="MF129" s="52"/>
      <c r="MG129" s="52"/>
      <c r="MH129" s="100"/>
      <c r="MI129" s="100"/>
      <c r="MJ129" s="100"/>
      <c r="MK129" s="100"/>
      <c r="ML129" s="100"/>
      <c r="MM129" s="100"/>
      <c r="MN129" s="100"/>
      <c r="MO129" s="100"/>
      <c r="MP129" s="100"/>
      <c r="MQ129" s="100"/>
      <c r="MR129" s="100"/>
      <c r="MS129" s="100"/>
      <c r="MT129" s="100"/>
      <c r="MU129" s="100"/>
      <c r="MV129" s="100"/>
      <c r="MW129" s="100"/>
      <c r="MX129" s="100"/>
      <c r="MY129" s="100"/>
      <c r="MZ129" s="100"/>
      <c r="NA129" s="100"/>
      <c r="NB129" s="100"/>
      <c r="NC129" s="52"/>
      <c r="ND129" s="52"/>
      <c r="NE129" s="52"/>
      <c r="NF129" s="52"/>
      <c r="NG129" s="52"/>
      <c r="NH129" s="52"/>
      <c r="NI129" s="52"/>
      <c r="NJ129" s="52"/>
      <c r="NK129" s="52"/>
      <c r="NL129" s="52"/>
      <c r="NM129" s="52"/>
      <c r="NN129" s="52"/>
      <c r="NO129" s="52"/>
      <c r="NP129" s="52"/>
      <c r="NQ129" s="52"/>
      <c r="NR129" s="52"/>
      <c r="NS129" s="52"/>
      <c r="NT129" s="52"/>
      <c r="NU129" s="52"/>
      <c r="NV129" s="52"/>
      <c r="NW129" s="52"/>
      <c r="NX129" s="52"/>
      <c r="NY129" s="52"/>
      <c r="NZ129" s="52"/>
      <c r="OA129" s="52"/>
      <c r="OB129" s="52"/>
      <c r="OC129" s="52"/>
      <c r="OD129" s="52"/>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c r="PC129" s="52"/>
      <c r="PD129" s="52"/>
      <c r="PE129" s="52"/>
      <c r="PF129" s="52"/>
      <c r="PG129" s="52"/>
      <c r="PH129" s="52"/>
      <c r="PI129" s="52"/>
      <c r="PJ129" s="52"/>
      <c r="PK129" s="52"/>
      <c r="PL129" s="52"/>
      <c r="PM129" s="52"/>
      <c r="PN129" s="52"/>
      <c r="PO129" s="52"/>
      <c r="PP129" s="52"/>
      <c r="PQ129" s="52"/>
      <c r="PR129" s="52"/>
      <c r="PS129" s="52"/>
      <c r="PT129" s="52"/>
      <c r="PU129" s="52"/>
      <c r="PV129" s="52"/>
      <c r="PW129" s="52"/>
      <c r="PX129" s="52"/>
      <c r="PY129" s="52"/>
      <c r="PZ129" s="52"/>
      <c r="QA129" s="52"/>
      <c r="QB129" s="52"/>
      <c r="QC129" s="52"/>
      <c r="QD129" s="52"/>
    </row>
    <row r="130" spans="1:446" ht="13.5" customHeight="1">
      <c r="A130" s="12" t="s">
        <v>127</v>
      </c>
      <c r="B130" s="12" t="s">
        <v>347</v>
      </c>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69"/>
      <c r="DA130" s="23"/>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52"/>
      <c r="II130" s="52"/>
      <c r="IJ130" s="92"/>
      <c r="IK130" s="92"/>
      <c r="IL130" s="92"/>
      <c r="IM130" s="92"/>
      <c r="IN130" s="92"/>
      <c r="IO130" s="92"/>
      <c r="IP130" s="92"/>
      <c r="IQ130" s="92"/>
      <c r="IR130" s="92"/>
      <c r="IS130" s="92"/>
      <c r="IT130" s="92"/>
      <c r="IU130" s="92"/>
      <c r="IV130" s="52"/>
      <c r="IW130" s="52"/>
      <c r="IX130" s="52"/>
      <c r="IY130" s="52"/>
      <c r="IZ130" s="52"/>
      <c r="JA130" s="52"/>
      <c r="JB130" s="52"/>
      <c r="JC130" s="52"/>
      <c r="JD130" s="52"/>
      <c r="JE130" s="52"/>
      <c r="JF130" s="52"/>
      <c r="JG130" s="52"/>
      <c r="JH130" s="52"/>
      <c r="JI130" s="52"/>
      <c r="JJ130" s="52"/>
      <c r="JK130" s="52"/>
      <c r="JL130" s="52"/>
      <c r="JM130" s="52"/>
      <c r="JN130" s="52"/>
      <c r="JO130" s="52"/>
      <c r="JP130" s="52"/>
      <c r="JQ130" s="52"/>
      <c r="JR130" s="52"/>
      <c r="JS130" s="52"/>
      <c r="JT130" s="52"/>
      <c r="JU130" s="52"/>
      <c r="JV130" s="52"/>
      <c r="JW130" s="52"/>
      <c r="JX130" s="52"/>
      <c r="JY130" s="52"/>
      <c r="JZ130" s="52"/>
      <c r="KA130" s="52"/>
      <c r="KB130" s="52"/>
      <c r="KC130" s="52"/>
      <c r="KD130" s="52"/>
      <c r="KE130" s="52"/>
      <c r="KF130" s="52"/>
      <c r="KG130" s="52"/>
      <c r="KH130" s="52"/>
      <c r="KI130" s="52"/>
      <c r="KJ130" s="52"/>
      <c r="KK130" s="52"/>
      <c r="KL130" s="52"/>
      <c r="KM130" s="52"/>
      <c r="KN130" s="52"/>
      <c r="KO130" s="52"/>
      <c r="KP130" s="52"/>
      <c r="KQ130" s="52"/>
      <c r="KR130" s="52"/>
      <c r="KS130" s="52"/>
      <c r="KT130" s="52"/>
      <c r="KU130" s="52"/>
      <c r="KV130" s="52"/>
      <c r="KW130" s="52"/>
      <c r="KX130" s="52"/>
      <c r="KY130" s="52"/>
      <c r="KZ130" s="52"/>
      <c r="LA130" s="52"/>
      <c r="LB130" s="52"/>
      <c r="LC130" s="52"/>
      <c r="LD130" s="52"/>
      <c r="LE130" s="52"/>
      <c r="LF130" s="52"/>
      <c r="LG130" s="52"/>
      <c r="LH130" s="52"/>
      <c r="LI130" s="52"/>
      <c r="LJ130" s="52"/>
      <c r="LK130" s="52"/>
      <c r="LL130" s="52"/>
      <c r="LM130" s="52"/>
      <c r="LN130" s="52"/>
      <c r="LO130" s="52"/>
      <c r="LP130" s="52"/>
      <c r="LQ130" s="52"/>
      <c r="LR130" s="52"/>
      <c r="LS130" s="52"/>
      <c r="LT130" s="52"/>
      <c r="LU130" s="52"/>
      <c r="LV130" s="52"/>
      <c r="LW130" s="52"/>
      <c r="LX130" s="52"/>
      <c r="LY130" s="52"/>
      <c r="LZ130" s="52"/>
      <c r="MA130" s="52"/>
      <c r="MB130" s="52"/>
      <c r="MC130" s="52"/>
      <c r="MD130" s="52"/>
      <c r="ME130" s="52"/>
      <c r="MF130" s="52"/>
      <c r="MG130" s="52"/>
      <c r="MH130" s="100"/>
      <c r="MI130" s="100"/>
      <c r="MJ130" s="100"/>
      <c r="MK130" s="100"/>
      <c r="ML130" s="100"/>
      <c r="MM130" s="100"/>
      <c r="MN130" s="100"/>
      <c r="MO130" s="100"/>
      <c r="MP130" s="100"/>
      <c r="MQ130" s="100"/>
      <c r="MR130" s="100"/>
      <c r="MS130" s="100"/>
      <c r="MT130" s="100"/>
      <c r="MU130" s="100"/>
      <c r="MV130" s="100"/>
      <c r="MW130" s="100"/>
      <c r="MX130" s="100"/>
      <c r="MY130" s="100"/>
      <c r="MZ130" s="100"/>
      <c r="NA130" s="100"/>
      <c r="NB130" s="100"/>
      <c r="NC130" s="52"/>
      <c r="ND130" s="52"/>
      <c r="NE130" s="52"/>
      <c r="NF130" s="52"/>
      <c r="NG130" s="52"/>
      <c r="NH130" s="52"/>
      <c r="NI130" s="52"/>
      <c r="NJ130" s="52"/>
      <c r="NK130" s="52"/>
      <c r="NL130" s="52"/>
      <c r="NM130" s="52"/>
      <c r="NN130" s="52"/>
      <c r="NO130" s="52"/>
      <c r="NP130" s="52"/>
      <c r="NQ130" s="52"/>
      <c r="NR130" s="52"/>
      <c r="NS130" s="52"/>
      <c r="NT130" s="52"/>
      <c r="NU130" s="52"/>
      <c r="NV130" s="52"/>
      <c r="NW130" s="52"/>
      <c r="NX130" s="52"/>
      <c r="NY130" s="52"/>
      <c r="NZ130" s="52"/>
      <c r="OA130" s="52"/>
      <c r="OB130" s="52"/>
      <c r="OC130" s="52"/>
      <c r="OD130" s="52"/>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c r="PC130" s="52"/>
      <c r="PD130" s="52"/>
      <c r="PE130" s="52"/>
      <c r="PF130" s="52"/>
      <c r="PG130" s="52"/>
      <c r="PH130" s="52"/>
      <c r="PI130" s="52"/>
      <c r="PJ130" s="52"/>
      <c r="PK130" s="52"/>
      <c r="PL130" s="52"/>
      <c r="PM130" s="52"/>
      <c r="PN130" s="52"/>
      <c r="PO130" s="52"/>
      <c r="PP130" s="52"/>
      <c r="PQ130" s="52"/>
      <c r="PR130" s="52"/>
      <c r="PS130" s="52"/>
      <c r="PT130" s="52"/>
      <c r="PU130" s="52"/>
      <c r="PV130" s="52"/>
      <c r="PW130" s="52"/>
      <c r="PX130" s="52"/>
      <c r="PY130" s="52"/>
      <c r="PZ130" s="52"/>
      <c r="QA130" s="52"/>
      <c r="QB130" s="52"/>
      <c r="QC130" s="52"/>
      <c r="QD130" s="52"/>
    </row>
    <row r="131" spans="1:446" ht="13.5" customHeight="1">
      <c r="A131" s="12" t="s">
        <v>128</v>
      </c>
      <c r="B131" s="12" t="s">
        <v>348</v>
      </c>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69"/>
      <c r="DA131" s="23"/>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52"/>
      <c r="II131" s="52"/>
      <c r="IJ131" s="92"/>
      <c r="IK131" s="92"/>
      <c r="IL131" s="92"/>
      <c r="IM131" s="92"/>
      <c r="IN131" s="92"/>
      <c r="IO131" s="92"/>
      <c r="IP131" s="92"/>
      <c r="IQ131" s="92"/>
      <c r="IR131" s="92"/>
      <c r="IS131" s="92"/>
      <c r="IT131" s="92"/>
      <c r="IU131" s="92"/>
      <c r="IV131" s="52"/>
      <c r="IW131" s="52"/>
      <c r="IX131" s="52"/>
      <c r="IY131" s="52"/>
      <c r="IZ131" s="52"/>
      <c r="JA131" s="52"/>
      <c r="JB131" s="52"/>
      <c r="JC131" s="52"/>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100"/>
      <c r="MI131" s="100"/>
      <c r="MJ131" s="100"/>
      <c r="MK131" s="100"/>
      <c r="ML131" s="100"/>
      <c r="MM131" s="100"/>
      <c r="MN131" s="100"/>
      <c r="MO131" s="100"/>
      <c r="MP131" s="100"/>
      <c r="MQ131" s="100"/>
      <c r="MR131" s="100"/>
      <c r="MS131" s="100"/>
      <c r="MT131" s="100"/>
      <c r="MU131" s="100"/>
      <c r="MV131" s="100"/>
      <c r="MW131" s="100"/>
      <c r="MX131" s="100"/>
      <c r="MY131" s="100"/>
      <c r="MZ131" s="100"/>
      <c r="NA131" s="100"/>
      <c r="NB131" s="100"/>
      <c r="NC131" s="52"/>
      <c r="ND131" s="52"/>
      <c r="NE131" s="52"/>
      <c r="NF131" s="52"/>
      <c r="NG131" s="52"/>
      <c r="NH131" s="52"/>
      <c r="NI131" s="52"/>
      <c r="NJ131" s="52"/>
      <c r="NK131" s="52"/>
      <c r="NL131" s="52"/>
      <c r="NM131" s="52"/>
      <c r="NN131" s="52"/>
      <c r="NO131" s="52"/>
      <c r="NP131" s="52"/>
      <c r="NQ131" s="52"/>
      <c r="NR131" s="52"/>
      <c r="NS131" s="52"/>
      <c r="NT131" s="52"/>
      <c r="NU131" s="52"/>
      <c r="NV131" s="52"/>
      <c r="NW131" s="52"/>
      <c r="NX131" s="52"/>
      <c r="NY131" s="52"/>
      <c r="NZ131" s="52"/>
      <c r="OA131" s="52"/>
      <c r="OB131" s="52"/>
      <c r="OC131" s="52"/>
      <c r="OD131" s="52"/>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c r="PC131" s="52"/>
      <c r="PD131" s="52"/>
      <c r="PE131" s="52"/>
      <c r="PF131" s="52"/>
      <c r="PG131" s="52"/>
      <c r="PH131" s="52"/>
      <c r="PI131" s="52"/>
      <c r="PJ131" s="52"/>
      <c r="PK131" s="52"/>
      <c r="PL131" s="52"/>
      <c r="PM131" s="52"/>
      <c r="PN131" s="52"/>
      <c r="PO131" s="52"/>
      <c r="PP131" s="52"/>
      <c r="PQ131" s="52"/>
      <c r="PR131" s="52"/>
      <c r="PS131" s="52"/>
      <c r="PT131" s="52"/>
      <c r="PU131" s="52"/>
      <c r="PV131" s="52"/>
      <c r="PW131" s="52"/>
      <c r="PX131" s="52"/>
      <c r="PY131" s="52"/>
      <c r="PZ131" s="52"/>
      <c r="QA131" s="52"/>
      <c r="QB131" s="52"/>
      <c r="QC131" s="52"/>
      <c r="QD131" s="52"/>
    </row>
    <row r="132" spans="1:446" ht="13.5" customHeight="1">
      <c r="A132" s="12" t="s">
        <v>129</v>
      </c>
      <c r="B132" s="12" t="s">
        <v>345</v>
      </c>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69"/>
      <c r="DA132" s="23"/>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52"/>
      <c r="II132" s="52"/>
      <c r="IJ132" s="92"/>
      <c r="IK132" s="92"/>
      <c r="IL132" s="92"/>
      <c r="IM132" s="92"/>
      <c r="IN132" s="92"/>
      <c r="IO132" s="92"/>
      <c r="IP132" s="92"/>
      <c r="IQ132" s="92"/>
      <c r="IR132" s="92"/>
      <c r="IS132" s="92"/>
      <c r="IT132" s="92"/>
      <c r="IU132" s="92"/>
      <c r="IV132" s="52"/>
      <c r="IW132" s="52"/>
      <c r="IX132" s="52"/>
      <c r="IY132" s="52"/>
      <c r="IZ132" s="52"/>
      <c r="JA132" s="52"/>
      <c r="JB132" s="52"/>
      <c r="JC132" s="52"/>
      <c r="JD132" s="52"/>
      <c r="JE132" s="52"/>
      <c r="JF132" s="52"/>
      <c r="JG132" s="52"/>
      <c r="JH132" s="52"/>
      <c r="JI132" s="52"/>
      <c r="JJ132" s="52"/>
      <c r="JK132" s="52"/>
      <c r="JL132" s="52"/>
      <c r="JM132" s="52"/>
      <c r="JN132" s="52"/>
      <c r="JO132" s="52"/>
      <c r="JP132" s="52"/>
      <c r="JQ132" s="52"/>
      <c r="JR132" s="52"/>
      <c r="JS132" s="52"/>
      <c r="JT132" s="52"/>
      <c r="JU132" s="52"/>
      <c r="JV132" s="52"/>
      <c r="JW132" s="52"/>
      <c r="JX132" s="52"/>
      <c r="JY132" s="52"/>
      <c r="JZ132" s="52"/>
      <c r="KA132" s="52"/>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2"/>
      <c r="LA132" s="52"/>
      <c r="LB132" s="52"/>
      <c r="LC132" s="52"/>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2"/>
      <c r="LZ132" s="52"/>
      <c r="MA132" s="52"/>
      <c r="MB132" s="52"/>
      <c r="MC132" s="52"/>
      <c r="MD132" s="52"/>
      <c r="ME132" s="52"/>
      <c r="MF132" s="52"/>
      <c r="MG132" s="52"/>
      <c r="MH132" s="100"/>
      <c r="MI132" s="100"/>
      <c r="MJ132" s="100"/>
      <c r="MK132" s="100"/>
      <c r="ML132" s="100"/>
      <c r="MM132" s="100"/>
      <c r="MN132" s="100"/>
      <c r="MO132" s="100"/>
      <c r="MP132" s="100"/>
      <c r="MQ132" s="100"/>
      <c r="MR132" s="100"/>
      <c r="MS132" s="100"/>
      <c r="MT132" s="100"/>
      <c r="MU132" s="100"/>
      <c r="MV132" s="100"/>
      <c r="MW132" s="100"/>
      <c r="MX132" s="100"/>
      <c r="MY132" s="100"/>
      <c r="MZ132" s="100"/>
      <c r="NA132" s="100"/>
      <c r="NB132" s="100"/>
      <c r="NC132" s="52"/>
      <c r="ND132" s="52"/>
      <c r="NE132" s="52"/>
      <c r="NF132" s="52"/>
      <c r="NG132" s="52"/>
      <c r="NH132" s="52"/>
      <c r="NI132" s="52"/>
      <c r="NJ132" s="52"/>
      <c r="NK132" s="52"/>
      <c r="NL132" s="52"/>
      <c r="NM132" s="52"/>
      <c r="NN132" s="52"/>
      <c r="NO132" s="52"/>
      <c r="NP132" s="52"/>
      <c r="NQ132" s="52"/>
      <c r="NR132" s="52"/>
      <c r="NS132" s="52"/>
      <c r="NT132" s="52"/>
      <c r="NU132" s="52"/>
      <c r="NV132" s="52"/>
      <c r="NW132" s="52"/>
      <c r="NX132" s="52"/>
      <c r="NY132" s="52"/>
      <c r="NZ132" s="52"/>
      <c r="OA132" s="52"/>
      <c r="OB132" s="52"/>
      <c r="OC132" s="52"/>
      <c r="OD132" s="52"/>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c r="PC132" s="52"/>
      <c r="PD132" s="52"/>
      <c r="PE132" s="52"/>
      <c r="PF132" s="52"/>
      <c r="PG132" s="52"/>
      <c r="PH132" s="52"/>
      <c r="PI132" s="52"/>
      <c r="PJ132" s="52"/>
      <c r="PK132" s="52"/>
      <c r="PL132" s="52"/>
      <c r="PM132" s="52"/>
      <c r="PN132" s="52"/>
      <c r="PO132" s="52"/>
      <c r="PP132" s="52"/>
      <c r="PQ132" s="52"/>
      <c r="PR132" s="52"/>
      <c r="PS132" s="52"/>
      <c r="PT132" s="52"/>
      <c r="PU132" s="52"/>
      <c r="PV132" s="52"/>
      <c r="PW132" s="52"/>
      <c r="PX132" s="52"/>
      <c r="PY132" s="52"/>
      <c r="PZ132" s="52"/>
      <c r="QA132" s="52"/>
      <c r="QB132" s="52"/>
      <c r="QC132" s="52"/>
      <c r="QD132" s="52"/>
    </row>
    <row r="133" spans="1:446" ht="13.5" customHeight="1">
      <c r="A133" s="12" t="s">
        <v>130</v>
      </c>
      <c r="B133" s="12" t="s">
        <v>347</v>
      </c>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69"/>
      <c r="DA133" s="23"/>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52"/>
      <c r="II133" s="52"/>
      <c r="IJ133" s="92"/>
      <c r="IK133" s="92"/>
      <c r="IL133" s="92"/>
      <c r="IM133" s="92"/>
      <c r="IN133" s="92"/>
      <c r="IO133" s="92"/>
      <c r="IP133" s="92"/>
      <c r="IQ133" s="92"/>
      <c r="IR133" s="92"/>
      <c r="IS133" s="92"/>
      <c r="IT133" s="92"/>
      <c r="IU133" s="92"/>
      <c r="IV133" s="52"/>
      <c r="IW133" s="52"/>
      <c r="IX133" s="52"/>
      <c r="IY133" s="52"/>
      <c r="IZ133" s="52"/>
      <c r="JA133" s="52"/>
      <c r="JB133" s="52"/>
      <c r="JC133" s="52"/>
      <c r="JD133" s="52"/>
      <c r="JE133" s="52"/>
      <c r="JF133" s="52"/>
      <c r="JG133" s="52"/>
      <c r="JH133" s="52"/>
      <c r="JI133" s="52"/>
      <c r="JJ133" s="52"/>
      <c r="JK133" s="52"/>
      <c r="JL133" s="52"/>
      <c r="JM133" s="52"/>
      <c r="JN133" s="52"/>
      <c r="JO133" s="52"/>
      <c r="JP133" s="52"/>
      <c r="JQ133" s="52"/>
      <c r="JR133" s="52"/>
      <c r="JS133" s="52"/>
      <c r="JT133" s="52"/>
      <c r="JU133" s="52"/>
      <c r="JV133" s="52"/>
      <c r="JW133" s="52"/>
      <c r="JX133" s="52"/>
      <c r="JY133" s="52"/>
      <c r="JZ133" s="52"/>
      <c r="KA133" s="52"/>
      <c r="KB133" s="52"/>
      <c r="KC133" s="52"/>
      <c r="KD133" s="52"/>
      <c r="KE133" s="52"/>
      <c r="KF133" s="52"/>
      <c r="KG133" s="52"/>
      <c r="KH133" s="52"/>
      <c r="KI133" s="52"/>
      <c r="KJ133" s="52"/>
      <c r="KK133" s="52"/>
      <c r="KL133" s="52"/>
      <c r="KM133" s="52"/>
      <c r="KN133" s="52"/>
      <c r="KO133" s="52"/>
      <c r="KP133" s="52"/>
      <c r="KQ133" s="52"/>
      <c r="KR133" s="52"/>
      <c r="KS133" s="52"/>
      <c r="KT133" s="52"/>
      <c r="KU133" s="52"/>
      <c r="KV133" s="52"/>
      <c r="KW133" s="52"/>
      <c r="KX133" s="52"/>
      <c r="KY133" s="52"/>
      <c r="KZ133" s="52"/>
      <c r="LA133" s="52"/>
      <c r="LB133" s="52"/>
      <c r="LC133" s="52"/>
      <c r="LD133" s="52"/>
      <c r="LE133" s="52"/>
      <c r="LF133" s="52"/>
      <c r="LG133" s="52"/>
      <c r="LH133" s="52"/>
      <c r="LI133" s="52"/>
      <c r="LJ133" s="52"/>
      <c r="LK133" s="52"/>
      <c r="LL133" s="52"/>
      <c r="LM133" s="52"/>
      <c r="LN133" s="52"/>
      <c r="LO133" s="52"/>
      <c r="LP133" s="52"/>
      <c r="LQ133" s="52"/>
      <c r="LR133" s="52"/>
      <c r="LS133" s="52"/>
      <c r="LT133" s="52"/>
      <c r="LU133" s="52"/>
      <c r="LV133" s="52"/>
      <c r="LW133" s="52"/>
      <c r="LX133" s="52"/>
      <c r="LY133" s="52"/>
      <c r="LZ133" s="52"/>
      <c r="MA133" s="52"/>
      <c r="MB133" s="52"/>
      <c r="MC133" s="52"/>
      <c r="MD133" s="52"/>
      <c r="ME133" s="52"/>
      <c r="MF133" s="52"/>
      <c r="MG133" s="52"/>
      <c r="MH133" s="100"/>
      <c r="MI133" s="100"/>
      <c r="MJ133" s="100"/>
      <c r="MK133" s="100"/>
      <c r="ML133" s="100"/>
      <c r="MM133" s="100"/>
      <c r="MN133" s="100"/>
      <c r="MO133" s="100"/>
      <c r="MP133" s="100"/>
      <c r="MQ133" s="100"/>
      <c r="MR133" s="100"/>
      <c r="MS133" s="100"/>
      <c r="MT133" s="100"/>
      <c r="MU133" s="100"/>
      <c r="MV133" s="100"/>
      <c r="MW133" s="100"/>
      <c r="MX133" s="100"/>
      <c r="MY133" s="100"/>
      <c r="MZ133" s="100"/>
      <c r="NA133" s="100"/>
      <c r="NB133" s="100"/>
      <c r="NC133" s="52"/>
      <c r="ND133" s="52"/>
      <c r="NE133" s="52"/>
      <c r="NF133" s="52"/>
      <c r="NG133" s="52"/>
      <c r="NH133" s="52"/>
      <c r="NI133" s="52"/>
      <c r="NJ133" s="52"/>
      <c r="NK133" s="52"/>
      <c r="NL133" s="52"/>
      <c r="NM133" s="52"/>
      <c r="NN133" s="52"/>
      <c r="NO133" s="52"/>
      <c r="NP133" s="52"/>
      <c r="NQ133" s="52"/>
      <c r="NR133" s="52"/>
      <c r="NS133" s="52"/>
      <c r="NT133" s="52"/>
      <c r="NU133" s="52"/>
      <c r="NV133" s="52"/>
      <c r="NW133" s="52"/>
      <c r="NX133" s="52"/>
      <c r="NY133" s="52"/>
      <c r="NZ133" s="52"/>
      <c r="OA133" s="52"/>
      <c r="OB133" s="52"/>
      <c r="OC133" s="52"/>
      <c r="OD133" s="52"/>
      <c r="OE133" s="52"/>
      <c r="OF133" s="52"/>
      <c r="OG133" s="52"/>
      <c r="OH133" s="52"/>
      <c r="OI133" s="52"/>
      <c r="OJ133" s="52"/>
      <c r="OK133" s="52"/>
      <c r="OL133" s="52"/>
      <c r="OM133" s="52"/>
      <c r="ON133" s="52"/>
      <c r="OO133" s="52"/>
      <c r="OP133" s="52"/>
      <c r="OQ133" s="52"/>
      <c r="OR133" s="52"/>
      <c r="OS133" s="52"/>
      <c r="OT133" s="52"/>
      <c r="OU133" s="52"/>
      <c r="OV133" s="52"/>
      <c r="OW133" s="52"/>
      <c r="OX133" s="52"/>
      <c r="OY133" s="52"/>
      <c r="OZ133" s="52"/>
      <c r="PA133" s="52"/>
      <c r="PB133" s="52"/>
      <c r="PC133" s="52"/>
      <c r="PD133" s="52"/>
      <c r="PE133" s="52"/>
      <c r="PF133" s="52"/>
      <c r="PG133" s="52"/>
      <c r="PH133" s="52"/>
      <c r="PI133" s="52"/>
      <c r="PJ133" s="52"/>
      <c r="PK133" s="52"/>
      <c r="PL133" s="52"/>
      <c r="PM133" s="52"/>
      <c r="PN133" s="52"/>
      <c r="PO133" s="52"/>
      <c r="PP133" s="52"/>
      <c r="PQ133" s="52"/>
      <c r="PR133" s="52"/>
      <c r="PS133" s="52"/>
      <c r="PT133" s="52"/>
      <c r="PU133" s="52"/>
      <c r="PV133" s="52"/>
      <c r="PW133" s="52"/>
      <c r="PX133" s="52"/>
      <c r="PY133" s="52"/>
      <c r="PZ133" s="52"/>
      <c r="QA133" s="52"/>
      <c r="QB133" s="52"/>
      <c r="QC133" s="52"/>
      <c r="QD133" s="52"/>
    </row>
    <row r="134" spans="1:446" ht="13.5" customHeight="1">
      <c r="A134" s="12" t="s">
        <v>131</v>
      </c>
      <c r="B134" s="12" t="s">
        <v>348</v>
      </c>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69"/>
      <c r="DA134" s="23"/>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52"/>
      <c r="II134" s="52"/>
      <c r="IJ134" s="92"/>
      <c r="IK134" s="92"/>
      <c r="IL134" s="92"/>
      <c r="IM134" s="92"/>
      <c r="IN134" s="92"/>
      <c r="IO134" s="92"/>
      <c r="IP134" s="92"/>
      <c r="IQ134" s="92"/>
      <c r="IR134" s="92"/>
      <c r="IS134" s="92"/>
      <c r="IT134" s="92"/>
      <c r="IU134" s="92"/>
      <c r="IV134" s="52"/>
      <c r="IW134" s="52"/>
      <c r="IX134" s="52"/>
      <c r="IY134" s="52"/>
      <c r="IZ134" s="52"/>
      <c r="JA134" s="52"/>
      <c r="JB134" s="52"/>
      <c r="JC134" s="52"/>
      <c r="JD134" s="52"/>
      <c r="JE134" s="52"/>
      <c r="JF134" s="52"/>
      <c r="JG134" s="52"/>
      <c r="JH134" s="52"/>
      <c r="JI134" s="52"/>
      <c r="JJ134" s="52"/>
      <c r="JK134" s="52"/>
      <c r="JL134" s="52"/>
      <c r="JM134" s="52"/>
      <c r="JN134" s="52"/>
      <c r="JO134" s="52"/>
      <c r="JP134" s="52"/>
      <c r="JQ134" s="52"/>
      <c r="JR134" s="52"/>
      <c r="JS134" s="52"/>
      <c r="JT134" s="52"/>
      <c r="JU134" s="52"/>
      <c r="JV134" s="52"/>
      <c r="JW134" s="52"/>
      <c r="JX134" s="52"/>
      <c r="JY134" s="52"/>
      <c r="JZ134" s="52"/>
      <c r="KA134" s="52"/>
      <c r="KB134" s="52"/>
      <c r="KC134" s="52"/>
      <c r="KD134" s="52"/>
      <c r="KE134" s="52"/>
      <c r="KF134" s="52"/>
      <c r="KG134" s="52"/>
      <c r="KH134" s="52"/>
      <c r="KI134" s="52"/>
      <c r="KJ134" s="52"/>
      <c r="KK134" s="52"/>
      <c r="KL134" s="52"/>
      <c r="KM134" s="52"/>
      <c r="KN134" s="52"/>
      <c r="KO134" s="52"/>
      <c r="KP134" s="52"/>
      <c r="KQ134" s="52"/>
      <c r="KR134" s="52"/>
      <c r="KS134" s="52"/>
      <c r="KT134" s="52"/>
      <c r="KU134" s="52"/>
      <c r="KV134" s="52"/>
      <c r="KW134" s="52"/>
      <c r="KX134" s="52"/>
      <c r="KY134" s="52"/>
      <c r="KZ134" s="52"/>
      <c r="LA134" s="52"/>
      <c r="LB134" s="52"/>
      <c r="LC134" s="52"/>
      <c r="LD134" s="52"/>
      <c r="LE134" s="52"/>
      <c r="LF134" s="52"/>
      <c r="LG134" s="52"/>
      <c r="LH134" s="52"/>
      <c r="LI134" s="52"/>
      <c r="LJ134" s="52"/>
      <c r="LK134" s="52"/>
      <c r="LL134" s="52"/>
      <c r="LM134" s="52"/>
      <c r="LN134" s="52"/>
      <c r="LO134" s="52"/>
      <c r="LP134" s="52"/>
      <c r="LQ134" s="52"/>
      <c r="LR134" s="52"/>
      <c r="LS134" s="52"/>
      <c r="LT134" s="52"/>
      <c r="LU134" s="52"/>
      <c r="LV134" s="52"/>
      <c r="LW134" s="52"/>
      <c r="LX134" s="52"/>
      <c r="LY134" s="52"/>
      <c r="LZ134" s="52"/>
      <c r="MA134" s="52"/>
      <c r="MB134" s="52"/>
      <c r="MC134" s="52"/>
      <c r="MD134" s="52"/>
      <c r="ME134" s="52"/>
      <c r="MF134" s="52"/>
      <c r="MG134" s="52"/>
      <c r="MH134" s="100"/>
      <c r="MI134" s="100"/>
      <c r="MJ134" s="100"/>
      <c r="MK134" s="100"/>
      <c r="ML134" s="100"/>
      <c r="MM134" s="100"/>
      <c r="MN134" s="100"/>
      <c r="MO134" s="100"/>
      <c r="MP134" s="100"/>
      <c r="MQ134" s="100"/>
      <c r="MR134" s="100"/>
      <c r="MS134" s="100"/>
      <c r="MT134" s="100"/>
      <c r="MU134" s="100"/>
      <c r="MV134" s="100"/>
      <c r="MW134" s="100"/>
      <c r="MX134" s="100"/>
      <c r="MY134" s="100"/>
      <c r="MZ134" s="100"/>
      <c r="NA134" s="100"/>
      <c r="NB134" s="100"/>
      <c r="NC134" s="52"/>
      <c r="ND134" s="52"/>
      <c r="NE134" s="52"/>
      <c r="NF134" s="52"/>
      <c r="NG134" s="52"/>
      <c r="NH134" s="52"/>
      <c r="NI134" s="52"/>
      <c r="NJ134" s="52"/>
      <c r="NK134" s="52"/>
      <c r="NL134" s="52"/>
      <c r="NM134" s="52"/>
      <c r="NN134" s="52"/>
      <c r="NO134" s="52"/>
      <c r="NP134" s="52"/>
      <c r="NQ134" s="52"/>
      <c r="NR134" s="52"/>
      <c r="NS134" s="52"/>
      <c r="NT134" s="52"/>
      <c r="NU134" s="52"/>
      <c r="NV134" s="52"/>
      <c r="NW134" s="52"/>
      <c r="NX134" s="52"/>
      <c r="NY134" s="52"/>
      <c r="NZ134" s="52"/>
      <c r="OA134" s="52"/>
      <c r="OB134" s="52"/>
      <c r="OC134" s="52"/>
      <c r="OD134" s="52"/>
      <c r="OE134" s="52"/>
      <c r="OF134" s="52"/>
      <c r="OG134" s="52"/>
      <c r="OH134" s="52"/>
      <c r="OI134" s="52"/>
      <c r="OJ134" s="52"/>
      <c r="OK134" s="52"/>
      <c r="OL134" s="52"/>
      <c r="OM134" s="52"/>
      <c r="ON134" s="52"/>
      <c r="OO134" s="52"/>
      <c r="OP134" s="52"/>
      <c r="OQ134" s="52"/>
      <c r="OR134" s="52"/>
      <c r="OS134" s="52"/>
      <c r="OT134" s="52"/>
      <c r="OU134" s="52"/>
      <c r="OV134" s="52"/>
      <c r="OW134" s="52"/>
      <c r="OX134" s="52"/>
      <c r="OY134" s="52"/>
      <c r="OZ134" s="52"/>
      <c r="PA134" s="52"/>
      <c r="PB134" s="52"/>
      <c r="PC134" s="52"/>
      <c r="PD134" s="52"/>
      <c r="PE134" s="52"/>
      <c r="PF134" s="52"/>
      <c r="PG134" s="52"/>
      <c r="PH134" s="52"/>
      <c r="PI134" s="52"/>
      <c r="PJ134" s="52"/>
      <c r="PK134" s="52"/>
      <c r="PL134" s="52"/>
      <c r="PM134" s="52"/>
      <c r="PN134" s="52"/>
      <c r="PO134" s="52"/>
      <c r="PP134" s="52"/>
      <c r="PQ134" s="52"/>
      <c r="PR134" s="52"/>
      <c r="PS134" s="52"/>
      <c r="PT134" s="52"/>
      <c r="PU134" s="52"/>
      <c r="PV134" s="52"/>
      <c r="PW134" s="52"/>
      <c r="PX134" s="52"/>
      <c r="PY134" s="52"/>
      <c r="PZ134" s="52"/>
      <c r="QA134" s="52"/>
      <c r="QB134" s="52"/>
      <c r="QC134" s="52"/>
      <c r="QD134" s="52"/>
    </row>
    <row r="135" spans="1:446" ht="13.5" customHeight="1">
      <c r="A135" s="12" t="s">
        <v>132</v>
      </c>
      <c r="B135" s="12" t="s">
        <v>345</v>
      </c>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69"/>
      <c r="DA135" s="23"/>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52"/>
      <c r="II135" s="52"/>
      <c r="IJ135" s="92"/>
      <c r="IK135" s="92"/>
      <c r="IL135" s="92"/>
      <c r="IM135" s="92"/>
      <c r="IN135" s="92"/>
      <c r="IO135" s="92"/>
      <c r="IP135" s="92"/>
      <c r="IQ135" s="92"/>
      <c r="IR135" s="92"/>
      <c r="IS135" s="92"/>
      <c r="IT135" s="92"/>
      <c r="IU135" s="92"/>
      <c r="IV135" s="52"/>
      <c r="IW135" s="52"/>
      <c r="IX135" s="52"/>
      <c r="IY135" s="52"/>
      <c r="IZ135" s="52"/>
      <c r="JA135" s="52"/>
      <c r="JB135" s="52"/>
      <c r="JC135" s="52"/>
      <c r="JD135" s="52"/>
      <c r="JE135" s="52"/>
      <c r="JF135" s="52"/>
      <c r="JG135" s="52"/>
      <c r="JH135" s="52"/>
      <c r="JI135" s="52"/>
      <c r="JJ135" s="52"/>
      <c r="JK135" s="52"/>
      <c r="JL135" s="52"/>
      <c r="JM135" s="52"/>
      <c r="JN135" s="52"/>
      <c r="JO135" s="52"/>
      <c r="JP135" s="52"/>
      <c r="JQ135" s="52"/>
      <c r="JR135" s="52"/>
      <c r="JS135" s="52"/>
      <c r="JT135" s="52"/>
      <c r="JU135" s="52"/>
      <c r="JV135" s="52"/>
      <c r="JW135" s="52"/>
      <c r="JX135" s="52"/>
      <c r="JY135" s="52"/>
      <c r="JZ135" s="52"/>
      <c r="KA135" s="52"/>
      <c r="KB135" s="52"/>
      <c r="KC135" s="52"/>
      <c r="KD135" s="52"/>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2"/>
      <c r="LA135" s="52"/>
      <c r="LB135" s="52"/>
      <c r="LC135" s="52"/>
      <c r="LD135" s="52"/>
      <c r="LE135" s="52"/>
      <c r="LF135" s="52"/>
      <c r="LG135" s="52"/>
      <c r="LH135" s="52"/>
      <c r="LI135" s="52"/>
      <c r="LJ135" s="52"/>
      <c r="LK135" s="52"/>
      <c r="LL135" s="52"/>
      <c r="LM135" s="52"/>
      <c r="LN135" s="52"/>
      <c r="LO135" s="52"/>
      <c r="LP135" s="52"/>
      <c r="LQ135" s="52"/>
      <c r="LR135" s="52"/>
      <c r="LS135" s="52"/>
      <c r="LT135" s="52"/>
      <c r="LU135" s="52"/>
      <c r="LV135" s="52"/>
      <c r="LW135" s="52"/>
      <c r="LX135" s="52"/>
      <c r="LY135" s="52"/>
      <c r="LZ135" s="52"/>
      <c r="MA135" s="52"/>
      <c r="MB135" s="52"/>
      <c r="MC135" s="52"/>
      <c r="MD135" s="52"/>
      <c r="ME135" s="52"/>
      <c r="MF135" s="52"/>
      <c r="MG135" s="52"/>
      <c r="MH135" s="100"/>
      <c r="MI135" s="100"/>
      <c r="MJ135" s="100"/>
      <c r="MK135" s="100"/>
      <c r="ML135" s="100"/>
      <c r="MM135" s="100"/>
      <c r="MN135" s="100"/>
      <c r="MO135" s="100"/>
      <c r="MP135" s="100"/>
      <c r="MQ135" s="100"/>
      <c r="MR135" s="100"/>
      <c r="MS135" s="100"/>
      <c r="MT135" s="100"/>
      <c r="MU135" s="100"/>
      <c r="MV135" s="100"/>
      <c r="MW135" s="100"/>
      <c r="MX135" s="100"/>
      <c r="MY135" s="100"/>
      <c r="MZ135" s="100"/>
      <c r="NA135" s="100"/>
      <c r="NB135" s="100"/>
      <c r="NC135" s="52"/>
      <c r="ND135" s="52"/>
      <c r="NE135" s="52"/>
      <c r="NF135" s="52"/>
      <c r="NG135" s="52"/>
      <c r="NH135" s="52"/>
      <c r="NI135" s="52"/>
      <c r="NJ135" s="52"/>
      <c r="NK135" s="52"/>
      <c r="NL135" s="52"/>
      <c r="NM135" s="52"/>
      <c r="NN135" s="52"/>
      <c r="NO135" s="52"/>
      <c r="NP135" s="52"/>
      <c r="NQ135" s="52"/>
      <c r="NR135" s="52"/>
      <c r="NS135" s="52"/>
      <c r="NT135" s="52"/>
      <c r="NU135" s="52"/>
      <c r="NV135" s="52"/>
      <c r="NW135" s="52"/>
      <c r="NX135" s="52"/>
      <c r="NY135" s="52"/>
      <c r="NZ135" s="52"/>
      <c r="OA135" s="52"/>
      <c r="OB135" s="52"/>
      <c r="OC135" s="52"/>
      <c r="OD135" s="52"/>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c r="PC135" s="52"/>
      <c r="PD135" s="52"/>
      <c r="PE135" s="52"/>
      <c r="PF135" s="52"/>
      <c r="PG135" s="52"/>
      <c r="PH135" s="52"/>
      <c r="PI135" s="52"/>
      <c r="PJ135" s="52"/>
      <c r="PK135" s="52"/>
      <c r="PL135" s="52"/>
      <c r="PM135" s="52"/>
      <c r="PN135" s="52"/>
      <c r="PO135" s="52"/>
      <c r="PP135" s="52"/>
      <c r="PQ135" s="52"/>
      <c r="PR135" s="52"/>
      <c r="PS135" s="52"/>
      <c r="PT135" s="52"/>
      <c r="PU135" s="52"/>
      <c r="PV135" s="52"/>
      <c r="PW135" s="52"/>
      <c r="PX135" s="52"/>
      <c r="PY135" s="52"/>
      <c r="PZ135" s="52"/>
      <c r="QA135" s="52"/>
      <c r="QB135" s="52"/>
      <c r="QC135" s="52"/>
      <c r="QD135" s="52"/>
    </row>
    <row r="136" spans="1:446" ht="13.5" customHeight="1">
      <c r="A136" s="12" t="s">
        <v>133</v>
      </c>
      <c r="B136" s="12" t="s">
        <v>347</v>
      </c>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69"/>
      <c r="DA136" s="23"/>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52"/>
      <c r="II136" s="52"/>
      <c r="IJ136" s="92"/>
      <c r="IK136" s="92"/>
      <c r="IL136" s="92"/>
      <c r="IM136" s="92"/>
      <c r="IN136" s="92"/>
      <c r="IO136" s="92"/>
      <c r="IP136" s="92"/>
      <c r="IQ136" s="92"/>
      <c r="IR136" s="92"/>
      <c r="IS136" s="92"/>
      <c r="IT136" s="92"/>
      <c r="IU136" s="92"/>
      <c r="IV136" s="52"/>
      <c r="IW136" s="52"/>
      <c r="IX136" s="52"/>
      <c r="IY136" s="52"/>
      <c r="IZ136" s="52"/>
      <c r="JA136" s="52"/>
      <c r="JB136" s="52"/>
      <c r="JC136" s="52"/>
      <c r="JD136" s="52"/>
      <c r="JE136" s="52"/>
      <c r="JF136" s="52"/>
      <c r="JG136" s="52"/>
      <c r="JH136" s="52"/>
      <c r="JI136" s="52"/>
      <c r="JJ136" s="52"/>
      <c r="JK136" s="52"/>
      <c r="JL136" s="52"/>
      <c r="JM136" s="52"/>
      <c r="JN136" s="52"/>
      <c r="JO136" s="52"/>
      <c r="JP136" s="52"/>
      <c r="JQ136" s="52"/>
      <c r="JR136" s="52"/>
      <c r="JS136" s="52"/>
      <c r="JT136" s="52"/>
      <c r="JU136" s="52"/>
      <c r="JV136" s="52"/>
      <c r="JW136" s="52"/>
      <c r="JX136" s="52"/>
      <c r="JY136" s="52"/>
      <c r="JZ136" s="52"/>
      <c r="KA136" s="52"/>
      <c r="KB136" s="52"/>
      <c r="KC136" s="52"/>
      <c r="KD136" s="52"/>
      <c r="KE136" s="52"/>
      <c r="KF136" s="52"/>
      <c r="KG136" s="52"/>
      <c r="KH136" s="52"/>
      <c r="KI136" s="52"/>
      <c r="KJ136" s="52"/>
      <c r="KK136" s="52"/>
      <c r="KL136" s="52"/>
      <c r="KM136" s="52"/>
      <c r="KN136" s="52"/>
      <c r="KO136" s="52"/>
      <c r="KP136" s="52"/>
      <c r="KQ136" s="52"/>
      <c r="KR136" s="52"/>
      <c r="KS136" s="52"/>
      <c r="KT136" s="52"/>
      <c r="KU136" s="52"/>
      <c r="KV136" s="52"/>
      <c r="KW136" s="52"/>
      <c r="KX136" s="52"/>
      <c r="KY136" s="52"/>
      <c r="KZ136" s="52"/>
      <c r="LA136" s="52"/>
      <c r="LB136" s="52"/>
      <c r="LC136" s="52"/>
      <c r="LD136" s="52"/>
      <c r="LE136" s="52"/>
      <c r="LF136" s="52"/>
      <c r="LG136" s="52"/>
      <c r="LH136" s="52"/>
      <c r="LI136" s="52"/>
      <c r="LJ136" s="52"/>
      <c r="LK136" s="52"/>
      <c r="LL136" s="52"/>
      <c r="LM136" s="52"/>
      <c r="LN136" s="52"/>
      <c r="LO136" s="52"/>
      <c r="LP136" s="52"/>
      <c r="LQ136" s="52"/>
      <c r="LR136" s="52"/>
      <c r="LS136" s="52"/>
      <c r="LT136" s="52"/>
      <c r="LU136" s="52"/>
      <c r="LV136" s="52"/>
      <c r="LW136" s="52"/>
      <c r="LX136" s="52"/>
      <c r="LY136" s="52"/>
      <c r="LZ136" s="52"/>
      <c r="MA136" s="52"/>
      <c r="MB136" s="52"/>
      <c r="MC136" s="52"/>
      <c r="MD136" s="52"/>
      <c r="ME136" s="52"/>
      <c r="MF136" s="52"/>
      <c r="MG136" s="52"/>
      <c r="MH136" s="100"/>
      <c r="MI136" s="100"/>
      <c r="MJ136" s="100"/>
      <c r="MK136" s="100"/>
      <c r="ML136" s="100"/>
      <c r="MM136" s="100"/>
      <c r="MN136" s="100"/>
      <c r="MO136" s="100"/>
      <c r="MP136" s="100"/>
      <c r="MQ136" s="100"/>
      <c r="MR136" s="100"/>
      <c r="MS136" s="100"/>
      <c r="MT136" s="100"/>
      <c r="MU136" s="100"/>
      <c r="MV136" s="100"/>
      <c r="MW136" s="100"/>
      <c r="MX136" s="100"/>
      <c r="MY136" s="100"/>
      <c r="MZ136" s="100"/>
      <c r="NA136" s="100"/>
      <c r="NB136" s="100"/>
      <c r="NC136" s="52"/>
      <c r="ND136" s="52"/>
      <c r="NE136" s="52"/>
      <c r="NF136" s="52"/>
      <c r="NG136" s="52"/>
      <c r="NH136" s="52"/>
      <c r="NI136" s="52"/>
      <c r="NJ136" s="52"/>
      <c r="NK136" s="52"/>
      <c r="NL136" s="52"/>
      <c r="NM136" s="52"/>
      <c r="NN136" s="52"/>
      <c r="NO136" s="52"/>
      <c r="NP136" s="52"/>
      <c r="NQ136" s="52"/>
      <c r="NR136" s="52"/>
      <c r="NS136" s="52"/>
      <c r="NT136" s="52"/>
      <c r="NU136" s="52"/>
      <c r="NV136" s="52"/>
      <c r="NW136" s="52"/>
      <c r="NX136" s="52"/>
      <c r="NY136" s="52"/>
      <c r="NZ136" s="52"/>
      <c r="OA136" s="52"/>
      <c r="OB136" s="52"/>
      <c r="OC136" s="52"/>
      <c r="OD136" s="52"/>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c r="PC136" s="52"/>
      <c r="PD136" s="52"/>
      <c r="PE136" s="52"/>
      <c r="PF136" s="52"/>
      <c r="PG136" s="52"/>
      <c r="PH136" s="52"/>
      <c r="PI136" s="52"/>
      <c r="PJ136" s="52"/>
      <c r="PK136" s="52"/>
      <c r="PL136" s="52"/>
      <c r="PM136" s="52"/>
      <c r="PN136" s="52"/>
      <c r="PO136" s="52"/>
      <c r="PP136" s="52"/>
      <c r="PQ136" s="52"/>
      <c r="PR136" s="52"/>
      <c r="PS136" s="52"/>
      <c r="PT136" s="52"/>
      <c r="PU136" s="52"/>
      <c r="PV136" s="52"/>
      <c r="PW136" s="52"/>
      <c r="PX136" s="52"/>
      <c r="PY136" s="52"/>
      <c r="PZ136" s="52"/>
      <c r="QA136" s="52"/>
      <c r="QB136" s="52"/>
      <c r="QC136" s="52"/>
      <c r="QD136" s="52"/>
    </row>
    <row r="137" spans="1:446" ht="13.5" customHeight="1">
      <c r="A137" s="12" t="s">
        <v>134</v>
      </c>
      <c r="B137" s="12" t="s">
        <v>348</v>
      </c>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69"/>
      <c r="DA137" s="23"/>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52"/>
      <c r="II137" s="52"/>
      <c r="IJ137" s="92"/>
      <c r="IK137" s="92"/>
      <c r="IL137" s="92"/>
      <c r="IM137" s="92"/>
      <c r="IN137" s="92"/>
      <c r="IO137" s="92"/>
      <c r="IP137" s="92"/>
      <c r="IQ137" s="92"/>
      <c r="IR137" s="92"/>
      <c r="IS137" s="92"/>
      <c r="IT137" s="92"/>
      <c r="IU137" s="92"/>
      <c r="IV137" s="52"/>
      <c r="IW137" s="52"/>
      <c r="IX137" s="52"/>
      <c r="IY137" s="52"/>
      <c r="IZ137" s="52"/>
      <c r="JA137" s="52"/>
      <c r="JB137" s="52"/>
      <c r="JC137" s="52"/>
      <c r="JD137" s="52"/>
      <c r="JE137" s="52"/>
      <c r="JF137" s="52"/>
      <c r="JG137" s="52"/>
      <c r="JH137" s="52"/>
      <c r="JI137" s="52"/>
      <c r="JJ137" s="52"/>
      <c r="JK137" s="52"/>
      <c r="JL137" s="52"/>
      <c r="JM137" s="52"/>
      <c r="JN137" s="52"/>
      <c r="JO137" s="52"/>
      <c r="JP137" s="52"/>
      <c r="JQ137" s="52"/>
      <c r="JR137" s="52"/>
      <c r="JS137" s="52"/>
      <c r="JT137" s="52"/>
      <c r="JU137" s="52"/>
      <c r="JV137" s="52"/>
      <c r="JW137" s="52"/>
      <c r="JX137" s="52"/>
      <c r="JY137" s="52"/>
      <c r="JZ137" s="52"/>
      <c r="KA137" s="52"/>
      <c r="KB137" s="52"/>
      <c r="KC137" s="52"/>
      <c r="KD137" s="52"/>
      <c r="KE137" s="52"/>
      <c r="KF137" s="52"/>
      <c r="KG137" s="52"/>
      <c r="KH137" s="52"/>
      <c r="KI137" s="52"/>
      <c r="KJ137" s="52"/>
      <c r="KK137" s="52"/>
      <c r="KL137" s="52"/>
      <c r="KM137" s="52"/>
      <c r="KN137" s="52"/>
      <c r="KO137" s="52"/>
      <c r="KP137" s="52"/>
      <c r="KQ137" s="52"/>
      <c r="KR137" s="52"/>
      <c r="KS137" s="52"/>
      <c r="KT137" s="52"/>
      <c r="KU137" s="52"/>
      <c r="KV137" s="52"/>
      <c r="KW137" s="52"/>
      <c r="KX137" s="52"/>
      <c r="KY137" s="52"/>
      <c r="KZ137" s="52"/>
      <c r="LA137" s="52"/>
      <c r="LB137" s="52"/>
      <c r="LC137" s="52"/>
      <c r="LD137" s="52"/>
      <c r="LE137" s="52"/>
      <c r="LF137" s="52"/>
      <c r="LG137" s="52"/>
      <c r="LH137" s="52"/>
      <c r="LI137" s="52"/>
      <c r="LJ137" s="52"/>
      <c r="LK137" s="52"/>
      <c r="LL137" s="52"/>
      <c r="LM137" s="52"/>
      <c r="LN137" s="52"/>
      <c r="LO137" s="52"/>
      <c r="LP137" s="52"/>
      <c r="LQ137" s="52"/>
      <c r="LR137" s="52"/>
      <c r="LS137" s="52"/>
      <c r="LT137" s="52"/>
      <c r="LU137" s="52"/>
      <c r="LV137" s="52"/>
      <c r="LW137" s="52"/>
      <c r="LX137" s="52"/>
      <c r="LY137" s="52"/>
      <c r="LZ137" s="52"/>
      <c r="MA137" s="52"/>
      <c r="MB137" s="52"/>
      <c r="MC137" s="52"/>
      <c r="MD137" s="52"/>
      <c r="ME137" s="52"/>
      <c r="MF137" s="52"/>
      <c r="MG137" s="52"/>
      <c r="MH137" s="100"/>
      <c r="MI137" s="100"/>
      <c r="MJ137" s="100"/>
      <c r="MK137" s="100"/>
      <c r="ML137" s="100"/>
      <c r="MM137" s="100"/>
      <c r="MN137" s="100"/>
      <c r="MO137" s="100"/>
      <c r="MP137" s="100"/>
      <c r="MQ137" s="100"/>
      <c r="MR137" s="100"/>
      <c r="MS137" s="100"/>
      <c r="MT137" s="100"/>
      <c r="MU137" s="100"/>
      <c r="MV137" s="100"/>
      <c r="MW137" s="100"/>
      <c r="MX137" s="100"/>
      <c r="MY137" s="100"/>
      <c r="MZ137" s="100"/>
      <c r="NA137" s="100"/>
      <c r="NB137" s="100"/>
      <c r="NC137" s="52"/>
      <c r="ND137" s="52"/>
      <c r="NE137" s="52"/>
      <c r="NF137" s="52"/>
      <c r="NG137" s="52"/>
      <c r="NH137" s="52"/>
      <c r="NI137" s="52"/>
      <c r="NJ137" s="52"/>
      <c r="NK137" s="52"/>
      <c r="NL137" s="52"/>
      <c r="NM137" s="52"/>
      <c r="NN137" s="52"/>
      <c r="NO137" s="52"/>
      <c r="NP137" s="52"/>
      <c r="NQ137" s="52"/>
      <c r="NR137" s="52"/>
      <c r="NS137" s="52"/>
      <c r="NT137" s="52"/>
      <c r="NU137" s="52"/>
      <c r="NV137" s="52"/>
      <c r="NW137" s="52"/>
      <c r="NX137" s="52"/>
      <c r="NY137" s="52"/>
      <c r="NZ137" s="52"/>
      <c r="OA137" s="52"/>
      <c r="OB137" s="52"/>
      <c r="OC137" s="52"/>
      <c r="OD137" s="52"/>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c r="PC137" s="52"/>
      <c r="PD137" s="52"/>
      <c r="PE137" s="52"/>
      <c r="PF137" s="52"/>
      <c r="PG137" s="52"/>
      <c r="PH137" s="52"/>
      <c r="PI137" s="52"/>
      <c r="PJ137" s="52"/>
      <c r="PK137" s="52"/>
      <c r="PL137" s="52"/>
      <c r="PM137" s="52"/>
      <c r="PN137" s="52"/>
      <c r="PO137" s="52"/>
      <c r="PP137" s="52"/>
      <c r="PQ137" s="52"/>
      <c r="PR137" s="52"/>
      <c r="PS137" s="52"/>
      <c r="PT137" s="52"/>
      <c r="PU137" s="52"/>
      <c r="PV137" s="52"/>
      <c r="PW137" s="52"/>
      <c r="PX137" s="52"/>
      <c r="PY137" s="52"/>
      <c r="PZ137" s="52"/>
      <c r="QA137" s="52"/>
      <c r="QB137" s="52"/>
      <c r="QC137" s="52"/>
      <c r="QD137" s="52"/>
    </row>
    <row r="138" spans="1:446" ht="13.5" customHeight="1">
      <c r="A138" s="12" t="s">
        <v>135</v>
      </c>
      <c r="B138" s="12" t="s">
        <v>345</v>
      </c>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69"/>
      <c r="DA138" s="23"/>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52"/>
      <c r="II138" s="52"/>
      <c r="IJ138" s="92"/>
      <c r="IK138" s="92"/>
      <c r="IL138" s="92"/>
      <c r="IM138" s="92"/>
      <c r="IN138" s="92"/>
      <c r="IO138" s="92"/>
      <c r="IP138" s="92"/>
      <c r="IQ138" s="92"/>
      <c r="IR138" s="92"/>
      <c r="IS138" s="92"/>
      <c r="IT138" s="92"/>
      <c r="IU138" s="92"/>
      <c r="IV138" s="52"/>
      <c r="IW138" s="52"/>
      <c r="IX138" s="52"/>
      <c r="IY138" s="52"/>
      <c r="IZ138" s="52"/>
      <c r="JA138" s="52"/>
      <c r="JB138" s="52"/>
      <c r="JC138" s="52"/>
      <c r="JD138" s="52"/>
      <c r="JE138" s="52"/>
      <c r="JF138" s="52"/>
      <c r="JG138" s="52"/>
      <c r="JH138" s="52"/>
      <c r="JI138" s="52"/>
      <c r="JJ138" s="52"/>
      <c r="JK138" s="52"/>
      <c r="JL138" s="52"/>
      <c r="JM138" s="52"/>
      <c r="JN138" s="52"/>
      <c r="JO138" s="52"/>
      <c r="JP138" s="52"/>
      <c r="JQ138" s="52"/>
      <c r="JR138" s="52"/>
      <c r="JS138" s="52"/>
      <c r="JT138" s="52"/>
      <c r="JU138" s="52"/>
      <c r="JV138" s="52"/>
      <c r="JW138" s="52"/>
      <c r="JX138" s="52"/>
      <c r="JY138" s="52"/>
      <c r="JZ138" s="52"/>
      <c r="KA138" s="52"/>
      <c r="KB138" s="52"/>
      <c r="KC138" s="52"/>
      <c r="KD138" s="52"/>
      <c r="KE138" s="52"/>
      <c r="KF138" s="52"/>
      <c r="KG138" s="52"/>
      <c r="KH138" s="52"/>
      <c r="KI138" s="52"/>
      <c r="KJ138" s="52"/>
      <c r="KK138" s="52"/>
      <c r="KL138" s="52"/>
      <c r="KM138" s="52"/>
      <c r="KN138" s="52"/>
      <c r="KO138" s="52"/>
      <c r="KP138" s="52"/>
      <c r="KQ138" s="52"/>
      <c r="KR138" s="52"/>
      <c r="KS138" s="52"/>
      <c r="KT138" s="52"/>
      <c r="KU138" s="52"/>
      <c r="KV138" s="52"/>
      <c r="KW138" s="52"/>
      <c r="KX138" s="52"/>
      <c r="KY138" s="52"/>
      <c r="KZ138" s="52"/>
      <c r="LA138" s="52"/>
      <c r="LB138" s="52"/>
      <c r="LC138" s="52"/>
      <c r="LD138" s="52"/>
      <c r="LE138" s="52"/>
      <c r="LF138" s="52"/>
      <c r="LG138" s="52"/>
      <c r="LH138" s="52"/>
      <c r="LI138" s="52"/>
      <c r="LJ138" s="52"/>
      <c r="LK138" s="52"/>
      <c r="LL138" s="52"/>
      <c r="LM138" s="52"/>
      <c r="LN138" s="52"/>
      <c r="LO138" s="52"/>
      <c r="LP138" s="52"/>
      <c r="LQ138" s="52"/>
      <c r="LR138" s="52"/>
      <c r="LS138" s="52"/>
      <c r="LT138" s="52"/>
      <c r="LU138" s="52"/>
      <c r="LV138" s="52"/>
      <c r="LW138" s="52"/>
      <c r="LX138" s="52"/>
      <c r="LY138" s="52"/>
      <c r="LZ138" s="52"/>
      <c r="MA138" s="52"/>
      <c r="MB138" s="52"/>
      <c r="MC138" s="52"/>
      <c r="MD138" s="52"/>
      <c r="ME138" s="52"/>
      <c r="MF138" s="52"/>
      <c r="MG138" s="52"/>
      <c r="MH138" s="100"/>
      <c r="MI138" s="100"/>
      <c r="MJ138" s="100"/>
      <c r="MK138" s="100"/>
      <c r="ML138" s="100"/>
      <c r="MM138" s="100"/>
      <c r="MN138" s="100"/>
      <c r="MO138" s="100"/>
      <c r="MP138" s="100"/>
      <c r="MQ138" s="100"/>
      <c r="MR138" s="100"/>
      <c r="MS138" s="100"/>
      <c r="MT138" s="100"/>
      <c r="MU138" s="100"/>
      <c r="MV138" s="100"/>
      <c r="MW138" s="100"/>
      <c r="MX138" s="100"/>
      <c r="MY138" s="100"/>
      <c r="MZ138" s="100"/>
      <c r="NA138" s="100"/>
      <c r="NB138" s="100"/>
      <c r="NC138" s="52"/>
      <c r="ND138" s="52"/>
      <c r="NE138" s="52"/>
      <c r="NF138" s="52"/>
      <c r="NG138" s="52"/>
      <c r="NH138" s="52"/>
      <c r="NI138" s="52"/>
      <c r="NJ138" s="52"/>
      <c r="NK138" s="52"/>
      <c r="NL138" s="52"/>
      <c r="NM138" s="52"/>
      <c r="NN138" s="52"/>
      <c r="NO138" s="52"/>
      <c r="NP138" s="52"/>
      <c r="NQ138" s="52"/>
      <c r="NR138" s="52"/>
      <c r="NS138" s="52"/>
      <c r="NT138" s="52"/>
      <c r="NU138" s="52"/>
      <c r="NV138" s="52"/>
      <c r="NW138" s="52"/>
      <c r="NX138" s="52"/>
      <c r="NY138" s="52"/>
      <c r="NZ138" s="52"/>
      <c r="OA138" s="52"/>
      <c r="OB138" s="52"/>
      <c r="OC138" s="52"/>
      <c r="OD138" s="52"/>
      <c r="OE138" s="52"/>
      <c r="OF138" s="52"/>
      <c r="OG138" s="52"/>
      <c r="OH138" s="52"/>
      <c r="OI138" s="52"/>
      <c r="OJ138" s="52"/>
      <c r="OK138" s="52"/>
      <c r="OL138" s="52"/>
      <c r="OM138" s="52"/>
      <c r="ON138" s="52"/>
      <c r="OO138" s="52"/>
      <c r="OP138" s="52"/>
      <c r="OQ138" s="52"/>
      <c r="OR138" s="52"/>
      <c r="OS138" s="52"/>
      <c r="OT138" s="52"/>
      <c r="OU138" s="52"/>
      <c r="OV138" s="52"/>
      <c r="OW138" s="52"/>
      <c r="OX138" s="52"/>
      <c r="OY138" s="52"/>
      <c r="OZ138" s="52"/>
      <c r="PA138" s="52"/>
      <c r="PB138" s="52"/>
      <c r="PC138" s="52"/>
      <c r="PD138" s="52"/>
      <c r="PE138" s="52"/>
      <c r="PF138" s="52"/>
      <c r="PG138" s="52"/>
      <c r="PH138" s="52"/>
      <c r="PI138" s="52"/>
      <c r="PJ138" s="52"/>
      <c r="PK138" s="52"/>
      <c r="PL138" s="52"/>
      <c r="PM138" s="52"/>
      <c r="PN138" s="52"/>
      <c r="PO138" s="52"/>
      <c r="PP138" s="52"/>
      <c r="PQ138" s="52"/>
      <c r="PR138" s="52"/>
      <c r="PS138" s="52"/>
      <c r="PT138" s="52"/>
      <c r="PU138" s="52"/>
      <c r="PV138" s="52"/>
      <c r="PW138" s="52"/>
      <c r="PX138" s="52"/>
      <c r="PY138" s="52"/>
      <c r="PZ138" s="52"/>
      <c r="QA138" s="52"/>
      <c r="QB138" s="52"/>
      <c r="QC138" s="52"/>
      <c r="QD138" s="52"/>
    </row>
    <row r="139" spans="1:446" ht="13.5" customHeight="1">
      <c r="A139" s="12" t="s">
        <v>136</v>
      </c>
      <c r="B139" s="12" t="s">
        <v>347</v>
      </c>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69"/>
      <c r="DA139" s="23"/>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52"/>
      <c r="II139" s="52"/>
      <c r="IJ139" s="92"/>
      <c r="IK139" s="92"/>
      <c r="IL139" s="92"/>
      <c r="IM139" s="92"/>
      <c r="IN139" s="92"/>
      <c r="IO139" s="92"/>
      <c r="IP139" s="92"/>
      <c r="IQ139" s="92"/>
      <c r="IR139" s="92"/>
      <c r="IS139" s="92"/>
      <c r="IT139" s="92"/>
      <c r="IU139" s="92"/>
      <c r="IV139" s="52"/>
      <c r="IW139" s="52"/>
      <c r="IX139" s="52"/>
      <c r="IY139" s="52"/>
      <c r="IZ139" s="52"/>
      <c r="JA139" s="52"/>
      <c r="JB139" s="52"/>
      <c r="JC139" s="52"/>
      <c r="JD139" s="52"/>
      <c r="JE139" s="52"/>
      <c r="JF139" s="52"/>
      <c r="JG139" s="52"/>
      <c r="JH139" s="52"/>
      <c r="JI139" s="52"/>
      <c r="JJ139" s="52"/>
      <c r="JK139" s="52"/>
      <c r="JL139" s="52"/>
      <c r="JM139" s="52"/>
      <c r="JN139" s="52"/>
      <c r="JO139" s="52"/>
      <c r="JP139" s="52"/>
      <c r="JQ139" s="52"/>
      <c r="JR139" s="52"/>
      <c r="JS139" s="52"/>
      <c r="JT139" s="52"/>
      <c r="JU139" s="52"/>
      <c r="JV139" s="52"/>
      <c r="JW139" s="52"/>
      <c r="JX139" s="52"/>
      <c r="JY139" s="52"/>
      <c r="JZ139" s="52"/>
      <c r="KA139" s="52"/>
      <c r="KB139" s="52"/>
      <c r="KC139" s="52"/>
      <c r="KD139" s="52"/>
      <c r="KE139" s="52"/>
      <c r="KF139" s="52"/>
      <c r="KG139" s="52"/>
      <c r="KH139" s="52"/>
      <c r="KI139" s="52"/>
      <c r="KJ139" s="52"/>
      <c r="KK139" s="52"/>
      <c r="KL139" s="52"/>
      <c r="KM139" s="52"/>
      <c r="KN139" s="52"/>
      <c r="KO139" s="52"/>
      <c r="KP139" s="52"/>
      <c r="KQ139" s="52"/>
      <c r="KR139" s="52"/>
      <c r="KS139" s="52"/>
      <c r="KT139" s="52"/>
      <c r="KU139" s="52"/>
      <c r="KV139" s="52"/>
      <c r="KW139" s="52"/>
      <c r="KX139" s="52"/>
      <c r="KY139" s="52"/>
      <c r="KZ139" s="52"/>
      <c r="LA139" s="52"/>
      <c r="LB139" s="52"/>
      <c r="LC139" s="52"/>
      <c r="LD139" s="52"/>
      <c r="LE139" s="52"/>
      <c r="LF139" s="52"/>
      <c r="LG139" s="52"/>
      <c r="LH139" s="52"/>
      <c r="LI139" s="52"/>
      <c r="LJ139" s="52"/>
      <c r="LK139" s="52"/>
      <c r="LL139" s="52"/>
      <c r="LM139" s="52"/>
      <c r="LN139" s="52"/>
      <c r="LO139" s="52"/>
      <c r="LP139" s="52"/>
      <c r="LQ139" s="52"/>
      <c r="LR139" s="52"/>
      <c r="LS139" s="52"/>
      <c r="LT139" s="52"/>
      <c r="LU139" s="52"/>
      <c r="LV139" s="52"/>
      <c r="LW139" s="52"/>
      <c r="LX139" s="52"/>
      <c r="LY139" s="52"/>
      <c r="LZ139" s="52"/>
      <c r="MA139" s="52"/>
      <c r="MB139" s="52"/>
      <c r="MC139" s="52"/>
      <c r="MD139" s="52"/>
      <c r="ME139" s="52"/>
      <c r="MF139" s="52"/>
      <c r="MG139" s="52"/>
      <c r="MH139" s="100"/>
      <c r="MI139" s="100"/>
      <c r="MJ139" s="100"/>
      <c r="MK139" s="100"/>
      <c r="ML139" s="100"/>
      <c r="MM139" s="100"/>
      <c r="MN139" s="100"/>
      <c r="MO139" s="100"/>
      <c r="MP139" s="100"/>
      <c r="MQ139" s="100"/>
      <c r="MR139" s="100"/>
      <c r="MS139" s="100"/>
      <c r="MT139" s="100"/>
      <c r="MU139" s="100"/>
      <c r="MV139" s="100"/>
      <c r="MW139" s="100"/>
      <c r="MX139" s="100"/>
      <c r="MY139" s="100"/>
      <c r="MZ139" s="100"/>
      <c r="NA139" s="100"/>
      <c r="NB139" s="100"/>
      <c r="NC139" s="52"/>
      <c r="ND139" s="52"/>
      <c r="NE139" s="52"/>
      <c r="NF139" s="52"/>
      <c r="NG139" s="52"/>
      <c r="NH139" s="52"/>
      <c r="NI139" s="52"/>
      <c r="NJ139" s="52"/>
      <c r="NK139" s="52"/>
      <c r="NL139" s="52"/>
      <c r="NM139" s="52"/>
      <c r="NN139" s="52"/>
      <c r="NO139" s="52"/>
      <c r="NP139" s="52"/>
      <c r="NQ139" s="52"/>
      <c r="NR139" s="52"/>
      <c r="NS139" s="52"/>
      <c r="NT139" s="52"/>
      <c r="NU139" s="52"/>
      <c r="NV139" s="52"/>
      <c r="NW139" s="52"/>
      <c r="NX139" s="52"/>
      <c r="NY139" s="52"/>
      <c r="NZ139" s="52"/>
      <c r="OA139" s="52"/>
      <c r="OB139" s="52"/>
      <c r="OC139" s="52"/>
      <c r="OD139" s="52"/>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c r="PC139" s="52"/>
      <c r="PD139" s="52"/>
      <c r="PE139" s="52"/>
      <c r="PF139" s="52"/>
      <c r="PG139" s="52"/>
      <c r="PH139" s="52"/>
      <c r="PI139" s="52"/>
      <c r="PJ139" s="52"/>
      <c r="PK139" s="52"/>
      <c r="PL139" s="52"/>
      <c r="PM139" s="52"/>
      <c r="PN139" s="52"/>
      <c r="PO139" s="52"/>
      <c r="PP139" s="52"/>
      <c r="PQ139" s="52"/>
      <c r="PR139" s="52"/>
      <c r="PS139" s="52"/>
      <c r="PT139" s="52"/>
      <c r="PU139" s="52"/>
      <c r="PV139" s="52"/>
      <c r="PW139" s="52"/>
      <c r="PX139" s="52"/>
      <c r="PY139" s="52"/>
      <c r="PZ139" s="52"/>
      <c r="QA139" s="52"/>
      <c r="QB139" s="52"/>
      <c r="QC139" s="52"/>
      <c r="QD139" s="52"/>
    </row>
    <row r="140" spans="1:446" ht="13.5" customHeight="1">
      <c r="A140" s="12" t="s">
        <v>137</v>
      </c>
      <c r="B140" s="12" t="s">
        <v>348</v>
      </c>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69"/>
      <c r="DA140" s="23"/>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52"/>
      <c r="II140" s="52"/>
      <c r="IJ140" s="92"/>
      <c r="IK140" s="92"/>
      <c r="IL140" s="92"/>
      <c r="IM140" s="92"/>
      <c r="IN140" s="92"/>
      <c r="IO140" s="92"/>
      <c r="IP140" s="92"/>
      <c r="IQ140" s="92"/>
      <c r="IR140" s="92"/>
      <c r="IS140" s="92"/>
      <c r="IT140" s="92"/>
      <c r="IU140" s="92"/>
      <c r="IV140" s="52"/>
      <c r="IW140" s="52"/>
      <c r="IX140" s="52"/>
      <c r="IY140" s="52"/>
      <c r="IZ140" s="52"/>
      <c r="JA140" s="52"/>
      <c r="JB140" s="52"/>
      <c r="JC140" s="52"/>
      <c r="JD140" s="52"/>
      <c r="JE140" s="52"/>
      <c r="JF140" s="52"/>
      <c r="JG140" s="52"/>
      <c r="JH140" s="52"/>
      <c r="JI140" s="52"/>
      <c r="JJ140" s="52"/>
      <c r="JK140" s="52"/>
      <c r="JL140" s="52"/>
      <c r="JM140" s="52"/>
      <c r="JN140" s="52"/>
      <c r="JO140" s="52"/>
      <c r="JP140" s="52"/>
      <c r="JQ140" s="52"/>
      <c r="JR140" s="52"/>
      <c r="JS140" s="52"/>
      <c r="JT140" s="52"/>
      <c r="JU140" s="52"/>
      <c r="JV140" s="52"/>
      <c r="JW140" s="52"/>
      <c r="JX140" s="52"/>
      <c r="JY140" s="52"/>
      <c r="JZ140" s="52"/>
      <c r="KA140" s="52"/>
      <c r="KB140" s="52"/>
      <c r="KC140" s="52"/>
      <c r="KD140" s="52"/>
      <c r="KE140" s="52"/>
      <c r="KF140" s="52"/>
      <c r="KG140" s="52"/>
      <c r="KH140" s="52"/>
      <c r="KI140" s="52"/>
      <c r="KJ140" s="52"/>
      <c r="KK140" s="52"/>
      <c r="KL140" s="52"/>
      <c r="KM140" s="52"/>
      <c r="KN140" s="52"/>
      <c r="KO140" s="52"/>
      <c r="KP140" s="52"/>
      <c r="KQ140" s="52"/>
      <c r="KR140" s="52"/>
      <c r="KS140" s="52"/>
      <c r="KT140" s="52"/>
      <c r="KU140" s="52"/>
      <c r="KV140" s="52"/>
      <c r="KW140" s="52"/>
      <c r="KX140" s="52"/>
      <c r="KY140" s="52"/>
      <c r="KZ140" s="52"/>
      <c r="LA140" s="52"/>
      <c r="LB140" s="52"/>
      <c r="LC140" s="52"/>
      <c r="LD140" s="52"/>
      <c r="LE140" s="52"/>
      <c r="LF140" s="52"/>
      <c r="LG140" s="52"/>
      <c r="LH140" s="52"/>
      <c r="LI140" s="52"/>
      <c r="LJ140" s="52"/>
      <c r="LK140" s="52"/>
      <c r="LL140" s="52"/>
      <c r="LM140" s="52"/>
      <c r="LN140" s="52"/>
      <c r="LO140" s="52"/>
      <c r="LP140" s="52"/>
      <c r="LQ140" s="52"/>
      <c r="LR140" s="52"/>
      <c r="LS140" s="52"/>
      <c r="LT140" s="52"/>
      <c r="LU140" s="52"/>
      <c r="LV140" s="52"/>
      <c r="LW140" s="52"/>
      <c r="LX140" s="52"/>
      <c r="LY140" s="52"/>
      <c r="LZ140" s="52"/>
      <c r="MA140" s="52"/>
      <c r="MB140" s="52"/>
      <c r="MC140" s="52"/>
      <c r="MD140" s="52"/>
      <c r="ME140" s="52"/>
      <c r="MF140" s="52"/>
      <c r="MG140" s="52"/>
      <c r="MH140" s="100"/>
      <c r="MI140" s="100"/>
      <c r="MJ140" s="100"/>
      <c r="MK140" s="100"/>
      <c r="ML140" s="100"/>
      <c r="MM140" s="100"/>
      <c r="MN140" s="100"/>
      <c r="MO140" s="100"/>
      <c r="MP140" s="100"/>
      <c r="MQ140" s="100"/>
      <c r="MR140" s="100"/>
      <c r="MS140" s="100"/>
      <c r="MT140" s="100"/>
      <c r="MU140" s="100"/>
      <c r="MV140" s="100"/>
      <c r="MW140" s="100"/>
      <c r="MX140" s="100"/>
      <c r="MY140" s="100"/>
      <c r="MZ140" s="100"/>
      <c r="NA140" s="100"/>
      <c r="NB140" s="100"/>
      <c r="NC140" s="52"/>
      <c r="ND140" s="52"/>
      <c r="NE140" s="52"/>
      <c r="NF140" s="52"/>
      <c r="NG140" s="52"/>
      <c r="NH140" s="52"/>
      <c r="NI140" s="52"/>
      <c r="NJ140" s="52"/>
      <c r="NK140" s="52"/>
      <c r="NL140" s="52"/>
      <c r="NM140" s="52"/>
      <c r="NN140" s="52"/>
      <c r="NO140" s="52"/>
      <c r="NP140" s="52"/>
      <c r="NQ140" s="52"/>
      <c r="NR140" s="52"/>
      <c r="NS140" s="52"/>
      <c r="NT140" s="52"/>
      <c r="NU140" s="52"/>
      <c r="NV140" s="52"/>
      <c r="NW140" s="52"/>
      <c r="NX140" s="52"/>
      <c r="NY140" s="52"/>
      <c r="NZ140" s="52"/>
      <c r="OA140" s="52"/>
      <c r="OB140" s="52"/>
      <c r="OC140" s="52"/>
      <c r="OD140" s="52"/>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c r="PC140" s="52"/>
      <c r="PD140" s="52"/>
      <c r="PE140" s="52"/>
      <c r="PF140" s="52"/>
      <c r="PG140" s="52"/>
      <c r="PH140" s="52"/>
      <c r="PI140" s="52"/>
      <c r="PJ140" s="52"/>
      <c r="PK140" s="52"/>
      <c r="PL140" s="52"/>
      <c r="PM140" s="52"/>
      <c r="PN140" s="52"/>
      <c r="PO140" s="52"/>
      <c r="PP140" s="52"/>
      <c r="PQ140" s="52"/>
      <c r="PR140" s="52"/>
      <c r="PS140" s="52"/>
      <c r="PT140" s="52"/>
      <c r="PU140" s="52"/>
      <c r="PV140" s="52"/>
      <c r="PW140" s="52"/>
      <c r="PX140" s="52"/>
      <c r="PY140" s="52"/>
      <c r="PZ140" s="52"/>
      <c r="QA140" s="52"/>
      <c r="QB140" s="52"/>
      <c r="QC140" s="52"/>
      <c r="QD140" s="52"/>
    </row>
    <row r="141" spans="1:446" ht="13.5" customHeight="1">
      <c r="A141" s="12" t="s">
        <v>138</v>
      </c>
      <c r="B141" s="12" t="s">
        <v>345</v>
      </c>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69"/>
      <c r="DA141" s="23"/>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52"/>
      <c r="II141" s="52"/>
      <c r="IJ141" s="92"/>
      <c r="IK141" s="92"/>
      <c r="IL141" s="92"/>
      <c r="IM141" s="92"/>
      <c r="IN141" s="92"/>
      <c r="IO141" s="92"/>
      <c r="IP141" s="92"/>
      <c r="IQ141" s="92"/>
      <c r="IR141" s="92"/>
      <c r="IS141" s="92"/>
      <c r="IT141" s="92"/>
      <c r="IU141" s="92"/>
      <c r="IV141" s="52"/>
      <c r="IW141" s="52"/>
      <c r="IX141" s="52"/>
      <c r="IY141" s="52"/>
      <c r="IZ141" s="52"/>
      <c r="JA141" s="52"/>
      <c r="JB141" s="52"/>
      <c r="JC141" s="52"/>
      <c r="JD141" s="52"/>
      <c r="JE141" s="52"/>
      <c r="JF141" s="52"/>
      <c r="JG141" s="52"/>
      <c r="JH141" s="52"/>
      <c r="JI141" s="52"/>
      <c r="JJ141" s="52"/>
      <c r="JK141" s="52"/>
      <c r="JL141" s="52"/>
      <c r="JM141" s="52"/>
      <c r="JN141" s="52"/>
      <c r="JO141" s="52"/>
      <c r="JP141" s="52"/>
      <c r="JQ141" s="52"/>
      <c r="JR141" s="52"/>
      <c r="JS141" s="52"/>
      <c r="JT141" s="52"/>
      <c r="JU141" s="52"/>
      <c r="JV141" s="52"/>
      <c r="JW141" s="52"/>
      <c r="JX141" s="52"/>
      <c r="JY141" s="52"/>
      <c r="JZ141" s="52"/>
      <c r="KA141" s="52"/>
      <c r="KB141" s="52"/>
      <c r="KC141" s="52"/>
      <c r="KD141" s="52"/>
      <c r="KE141" s="52"/>
      <c r="KF141" s="52"/>
      <c r="KG141" s="52"/>
      <c r="KH141" s="52"/>
      <c r="KI141" s="52"/>
      <c r="KJ141" s="52"/>
      <c r="KK141" s="52"/>
      <c r="KL141" s="52"/>
      <c r="KM141" s="52"/>
      <c r="KN141" s="52"/>
      <c r="KO141" s="52"/>
      <c r="KP141" s="52"/>
      <c r="KQ141" s="52"/>
      <c r="KR141" s="52"/>
      <c r="KS141" s="52"/>
      <c r="KT141" s="52"/>
      <c r="KU141" s="52"/>
      <c r="KV141" s="52"/>
      <c r="KW141" s="52"/>
      <c r="KX141" s="52"/>
      <c r="KY141" s="52"/>
      <c r="KZ141" s="52"/>
      <c r="LA141" s="52"/>
      <c r="LB141" s="52"/>
      <c r="LC141" s="52"/>
      <c r="LD141" s="52"/>
      <c r="LE141" s="52"/>
      <c r="LF141" s="52"/>
      <c r="LG141" s="52"/>
      <c r="LH141" s="52"/>
      <c r="LI141" s="52"/>
      <c r="LJ141" s="52"/>
      <c r="LK141" s="52"/>
      <c r="LL141" s="52"/>
      <c r="LM141" s="52"/>
      <c r="LN141" s="52"/>
      <c r="LO141" s="52"/>
      <c r="LP141" s="52"/>
      <c r="LQ141" s="52"/>
      <c r="LR141" s="52"/>
      <c r="LS141" s="52"/>
      <c r="LT141" s="52"/>
      <c r="LU141" s="52"/>
      <c r="LV141" s="52"/>
      <c r="LW141" s="52"/>
      <c r="LX141" s="52"/>
      <c r="LY141" s="52"/>
      <c r="LZ141" s="52"/>
      <c r="MA141" s="52"/>
      <c r="MB141" s="52"/>
      <c r="MC141" s="52"/>
      <c r="MD141" s="52"/>
      <c r="ME141" s="52"/>
      <c r="MF141" s="52"/>
      <c r="MG141" s="52"/>
      <c r="MH141" s="100"/>
      <c r="MI141" s="100"/>
      <c r="MJ141" s="100"/>
      <c r="MK141" s="100"/>
      <c r="ML141" s="100"/>
      <c r="MM141" s="100"/>
      <c r="MN141" s="100"/>
      <c r="MO141" s="100"/>
      <c r="MP141" s="100"/>
      <c r="MQ141" s="100"/>
      <c r="MR141" s="100"/>
      <c r="MS141" s="100"/>
      <c r="MT141" s="100"/>
      <c r="MU141" s="100"/>
      <c r="MV141" s="100"/>
      <c r="MW141" s="100"/>
      <c r="MX141" s="100"/>
      <c r="MY141" s="100"/>
      <c r="MZ141" s="100"/>
      <c r="NA141" s="100"/>
      <c r="NB141" s="100"/>
      <c r="NC141" s="52"/>
      <c r="ND141" s="52"/>
      <c r="NE141" s="52"/>
      <c r="NF141" s="52"/>
      <c r="NG141" s="52"/>
      <c r="NH141" s="52"/>
      <c r="NI141" s="52"/>
      <c r="NJ141" s="52"/>
      <c r="NK141" s="52"/>
      <c r="NL141" s="52"/>
      <c r="NM141" s="52"/>
      <c r="NN141" s="52"/>
      <c r="NO141" s="52"/>
      <c r="NP141" s="52"/>
      <c r="NQ141" s="52"/>
      <c r="NR141" s="52"/>
      <c r="NS141" s="52"/>
      <c r="NT141" s="52"/>
      <c r="NU141" s="52"/>
      <c r="NV141" s="52"/>
      <c r="NW141" s="52"/>
      <c r="NX141" s="52"/>
      <c r="NY141" s="52"/>
      <c r="NZ141" s="52"/>
      <c r="OA141" s="52"/>
      <c r="OB141" s="52"/>
      <c r="OC141" s="52"/>
      <c r="OD141" s="52"/>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c r="PC141" s="52"/>
      <c r="PD141" s="52"/>
      <c r="PE141" s="52"/>
      <c r="PF141" s="52"/>
      <c r="PG141" s="52"/>
      <c r="PH141" s="52"/>
      <c r="PI141" s="52"/>
      <c r="PJ141" s="52"/>
      <c r="PK141" s="52"/>
      <c r="PL141" s="52"/>
      <c r="PM141" s="52"/>
      <c r="PN141" s="52"/>
      <c r="PO141" s="52"/>
      <c r="PP141" s="52"/>
      <c r="PQ141" s="52"/>
      <c r="PR141" s="52"/>
      <c r="PS141" s="52"/>
      <c r="PT141" s="52"/>
      <c r="PU141" s="52"/>
      <c r="PV141" s="52"/>
      <c r="PW141" s="52"/>
      <c r="PX141" s="52"/>
      <c r="PY141" s="52"/>
      <c r="PZ141" s="52"/>
      <c r="QA141" s="52"/>
      <c r="QB141" s="52"/>
      <c r="QC141" s="52"/>
      <c r="QD141" s="52"/>
    </row>
    <row r="142" spans="1:446" ht="13.5" customHeight="1">
      <c r="A142" s="12" t="s">
        <v>139</v>
      </c>
      <c r="B142" s="12" t="s">
        <v>347</v>
      </c>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69"/>
      <c r="DA142" s="23"/>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52"/>
      <c r="II142" s="52"/>
      <c r="IJ142" s="92"/>
      <c r="IK142" s="92"/>
      <c r="IL142" s="92"/>
      <c r="IM142" s="92"/>
      <c r="IN142" s="92"/>
      <c r="IO142" s="92"/>
      <c r="IP142" s="92"/>
      <c r="IQ142" s="92"/>
      <c r="IR142" s="92"/>
      <c r="IS142" s="92"/>
      <c r="IT142" s="92"/>
      <c r="IU142" s="92"/>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c r="JV142" s="52"/>
      <c r="JW142" s="52"/>
      <c r="JX142" s="52"/>
      <c r="JY142" s="52"/>
      <c r="JZ142" s="52"/>
      <c r="KA142" s="52"/>
      <c r="KB142" s="52"/>
      <c r="KC142" s="52"/>
      <c r="KD142" s="52"/>
      <c r="KE142" s="52"/>
      <c r="KF142" s="52"/>
      <c r="KG142" s="52"/>
      <c r="KH142" s="52"/>
      <c r="KI142" s="52"/>
      <c r="KJ142" s="52"/>
      <c r="KK142" s="52"/>
      <c r="KL142" s="52"/>
      <c r="KM142" s="52"/>
      <c r="KN142" s="52"/>
      <c r="KO142" s="52"/>
      <c r="KP142" s="52"/>
      <c r="KQ142" s="52"/>
      <c r="KR142" s="52"/>
      <c r="KS142" s="52"/>
      <c r="KT142" s="52"/>
      <c r="KU142" s="52"/>
      <c r="KV142" s="52"/>
      <c r="KW142" s="52"/>
      <c r="KX142" s="52"/>
      <c r="KY142" s="52"/>
      <c r="KZ142" s="52"/>
      <c r="LA142" s="52"/>
      <c r="LB142" s="52"/>
      <c r="LC142" s="52"/>
      <c r="LD142" s="52"/>
      <c r="LE142" s="52"/>
      <c r="LF142" s="52"/>
      <c r="LG142" s="52"/>
      <c r="LH142" s="52"/>
      <c r="LI142" s="52"/>
      <c r="LJ142" s="52"/>
      <c r="LK142" s="52"/>
      <c r="LL142" s="52"/>
      <c r="LM142" s="52"/>
      <c r="LN142" s="52"/>
      <c r="LO142" s="52"/>
      <c r="LP142" s="52"/>
      <c r="LQ142" s="52"/>
      <c r="LR142" s="52"/>
      <c r="LS142" s="52"/>
      <c r="LT142" s="52"/>
      <c r="LU142" s="52"/>
      <c r="LV142" s="52"/>
      <c r="LW142" s="52"/>
      <c r="LX142" s="52"/>
      <c r="LY142" s="52"/>
      <c r="LZ142" s="52"/>
      <c r="MA142" s="52"/>
      <c r="MB142" s="52"/>
      <c r="MC142" s="52"/>
      <c r="MD142" s="52"/>
      <c r="ME142" s="52"/>
      <c r="MF142" s="52"/>
      <c r="MG142" s="52"/>
      <c r="MH142" s="100"/>
      <c r="MI142" s="100"/>
      <c r="MJ142" s="100"/>
      <c r="MK142" s="100"/>
      <c r="ML142" s="100"/>
      <c r="MM142" s="100"/>
      <c r="MN142" s="100"/>
      <c r="MO142" s="100"/>
      <c r="MP142" s="100"/>
      <c r="MQ142" s="100"/>
      <c r="MR142" s="100"/>
      <c r="MS142" s="100"/>
      <c r="MT142" s="100"/>
      <c r="MU142" s="100"/>
      <c r="MV142" s="100"/>
      <c r="MW142" s="100"/>
      <c r="MX142" s="100"/>
      <c r="MY142" s="100"/>
      <c r="MZ142" s="100"/>
      <c r="NA142" s="100"/>
      <c r="NB142" s="100"/>
      <c r="NC142" s="52"/>
      <c r="ND142" s="52"/>
      <c r="NE142" s="52"/>
      <c r="NF142" s="52"/>
      <c r="NG142" s="52"/>
      <c r="NH142" s="52"/>
      <c r="NI142" s="52"/>
      <c r="NJ142" s="52"/>
      <c r="NK142" s="52"/>
      <c r="NL142" s="52"/>
      <c r="NM142" s="52"/>
      <c r="NN142" s="52"/>
      <c r="NO142" s="52"/>
      <c r="NP142" s="52"/>
      <c r="NQ142" s="52"/>
      <c r="NR142" s="52"/>
      <c r="NS142" s="52"/>
      <c r="NT142" s="52"/>
      <c r="NU142" s="52"/>
      <c r="NV142" s="52"/>
      <c r="NW142" s="52"/>
      <c r="NX142" s="52"/>
      <c r="NY142" s="52"/>
      <c r="NZ142" s="52"/>
      <c r="OA142" s="52"/>
      <c r="OB142" s="52"/>
      <c r="OC142" s="52"/>
      <c r="OD142" s="52"/>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c r="PC142" s="52"/>
      <c r="PD142" s="52"/>
      <c r="PE142" s="52"/>
      <c r="PF142" s="52"/>
      <c r="PG142" s="52"/>
      <c r="PH142" s="52"/>
      <c r="PI142" s="52"/>
      <c r="PJ142" s="52"/>
      <c r="PK142" s="52"/>
      <c r="PL142" s="52"/>
      <c r="PM142" s="52"/>
      <c r="PN142" s="52"/>
      <c r="PO142" s="52"/>
      <c r="PP142" s="52"/>
      <c r="PQ142" s="52"/>
      <c r="PR142" s="52"/>
      <c r="PS142" s="52"/>
      <c r="PT142" s="52"/>
      <c r="PU142" s="52"/>
      <c r="PV142" s="52"/>
      <c r="PW142" s="52"/>
      <c r="PX142" s="52"/>
      <c r="PY142" s="52"/>
      <c r="PZ142" s="52"/>
      <c r="QA142" s="52"/>
      <c r="QB142" s="52"/>
      <c r="QC142" s="52"/>
      <c r="QD142" s="52"/>
    </row>
    <row r="143" spans="1:446" ht="13.5" customHeight="1">
      <c r="A143" s="12" t="s">
        <v>140</v>
      </c>
      <c r="B143" s="12" t="s">
        <v>348</v>
      </c>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69"/>
      <c r="DA143" s="23"/>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52"/>
      <c r="II143" s="52"/>
      <c r="IJ143" s="92"/>
      <c r="IK143" s="92"/>
      <c r="IL143" s="92"/>
      <c r="IM143" s="92"/>
      <c r="IN143" s="92"/>
      <c r="IO143" s="92"/>
      <c r="IP143" s="92"/>
      <c r="IQ143" s="92"/>
      <c r="IR143" s="92"/>
      <c r="IS143" s="92"/>
      <c r="IT143" s="92"/>
      <c r="IU143" s="92"/>
      <c r="IV143" s="52"/>
      <c r="IW143" s="52"/>
      <c r="IX143" s="52"/>
      <c r="IY143" s="52"/>
      <c r="IZ143" s="52"/>
      <c r="JA143" s="52"/>
      <c r="JB143" s="52"/>
      <c r="JC143" s="52"/>
      <c r="JD143" s="52"/>
      <c r="JE143" s="52"/>
      <c r="JF143" s="52"/>
      <c r="JG143" s="52"/>
      <c r="JH143" s="52"/>
      <c r="JI143" s="52"/>
      <c r="JJ143" s="52"/>
      <c r="JK143" s="52"/>
      <c r="JL143" s="52"/>
      <c r="JM143" s="52"/>
      <c r="JN143" s="52"/>
      <c r="JO143" s="52"/>
      <c r="JP143" s="52"/>
      <c r="JQ143" s="52"/>
      <c r="JR143" s="52"/>
      <c r="JS143" s="52"/>
      <c r="JT143" s="52"/>
      <c r="JU143" s="52"/>
      <c r="JV143" s="52"/>
      <c r="JW143" s="52"/>
      <c r="JX143" s="52"/>
      <c r="JY143" s="52"/>
      <c r="JZ143" s="52"/>
      <c r="KA143" s="52"/>
      <c r="KB143" s="52"/>
      <c r="KC143" s="52"/>
      <c r="KD143" s="52"/>
      <c r="KE143" s="52"/>
      <c r="KF143" s="52"/>
      <c r="KG143" s="52"/>
      <c r="KH143" s="52"/>
      <c r="KI143" s="52"/>
      <c r="KJ143" s="52"/>
      <c r="KK143" s="52"/>
      <c r="KL143" s="52"/>
      <c r="KM143" s="52"/>
      <c r="KN143" s="52"/>
      <c r="KO143" s="52"/>
      <c r="KP143" s="52"/>
      <c r="KQ143" s="52"/>
      <c r="KR143" s="52"/>
      <c r="KS143" s="52"/>
      <c r="KT143" s="52"/>
      <c r="KU143" s="52"/>
      <c r="KV143" s="52"/>
      <c r="KW143" s="52"/>
      <c r="KX143" s="52"/>
      <c r="KY143" s="52"/>
      <c r="KZ143" s="52"/>
      <c r="LA143" s="52"/>
      <c r="LB143" s="52"/>
      <c r="LC143" s="52"/>
      <c r="LD143" s="52"/>
      <c r="LE143" s="52"/>
      <c r="LF143" s="52"/>
      <c r="LG143" s="52"/>
      <c r="LH143" s="52"/>
      <c r="LI143" s="52"/>
      <c r="LJ143" s="52"/>
      <c r="LK143" s="52"/>
      <c r="LL143" s="52"/>
      <c r="LM143" s="52"/>
      <c r="LN143" s="52"/>
      <c r="LO143" s="52"/>
      <c r="LP143" s="52"/>
      <c r="LQ143" s="52"/>
      <c r="LR143" s="52"/>
      <c r="LS143" s="52"/>
      <c r="LT143" s="52"/>
      <c r="LU143" s="52"/>
      <c r="LV143" s="52"/>
      <c r="LW143" s="52"/>
      <c r="LX143" s="52"/>
      <c r="LY143" s="52"/>
      <c r="LZ143" s="52"/>
      <c r="MA143" s="52"/>
      <c r="MB143" s="52"/>
      <c r="MC143" s="52"/>
      <c r="MD143" s="52"/>
      <c r="ME143" s="52"/>
      <c r="MF143" s="52"/>
      <c r="MG143" s="52"/>
      <c r="MH143" s="100"/>
      <c r="MI143" s="100"/>
      <c r="MJ143" s="100"/>
      <c r="MK143" s="100"/>
      <c r="ML143" s="100"/>
      <c r="MM143" s="100"/>
      <c r="MN143" s="100"/>
      <c r="MO143" s="100"/>
      <c r="MP143" s="100"/>
      <c r="MQ143" s="100"/>
      <c r="MR143" s="100"/>
      <c r="MS143" s="100"/>
      <c r="MT143" s="100"/>
      <c r="MU143" s="100"/>
      <c r="MV143" s="100"/>
      <c r="MW143" s="100"/>
      <c r="MX143" s="100"/>
      <c r="MY143" s="100"/>
      <c r="MZ143" s="100"/>
      <c r="NA143" s="100"/>
      <c r="NB143" s="100"/>
      <c r="NC143" s="52"/>
      <c r="ND143" s="52"/>
      <c r="NE143" s="52"/>
      <c r="NF143" s="52"/>
      <c r="NG143" s="52"/>
      <c r="NH143" s="52"/>
      <c r="NI143" s="52"/>
      <c r="NJ143" s="52"/>
      <c r="NK143" s="52"/>
      <c r="NL143" s="52"/>
      <c r="NM143" s="52"/>
      <c r="NN143" s="52"/>
      <c r="NO143" s="52"/>
      <c r="NP143" s="52"/>
      <c r="NQ143" s="52"/>
      <c r="NR143" s="52"/>
      <c r="NS143" s="52"/>
      <c r="NT143" s="52"/>
      <c r="NU143" s="52"/>
      <c r="NV143" s="52"/>
      <c r="NW143" s="52"/>
      <c r="NX143" s="52"/>
      <c r="NY143" s="52"/>
      <c r="NZ143" s="52"/>
      <c r="OA143" s="52"/>
      <c r="OB143" s="52"/>
      <c r="OC143" s="52"/>
      <c r="OD143" s="52"/>
      <c r="OE143" s="52"/>
      <c r="OF143" s="52"/>
      <c r="OG143" s="52"/>
      <c r="OH143" s="52"/>
      <c r="OI143" s="52"/>
      <c r="OJ143" s="52"/>
      <c r="OK143" s="52"/>
      <c r="OL143" s="52"/>
      <c r="OM143" s="52"/>
      <c r="ON143" s="52"/>
      <c r="OO143" s="52"/>
      <c r="OP143" s="52"/>
      <c r="OQ143" s="52"/>
      <c r="OR143" s="52"/>
      <c r="OS143" s="52"/>
      <c r="OT143" s="52"/>
      <c r="OU143" s="52"/>
      <c r="OV143" s="52"/>
      <c r="OW143" s="52"/>
      <c r="OX143" s="52"/>
      <c r="OY143" s="52"/>
      <c r="OZ143" s="52"/>
      <c r="PA143" s="52"/>
      <c r="PB143" s="52"/>
      <c r="PC143" s="52"/>
      <c r="PD143" s="52"/>
      <c r="PE143" s="52"/>
      <c r="PF143" s="52"/>
      <c r="PG143" s="52"/>
      <c r="PH143" s="52"/>
      <c r="PI143" s="52"/>
      <c r="PJ143" s="52"/>
      <c r="PK143" s="52"/>
      <c r="PL143" s="52"/>
      <c r="PM143" s="52"/>
      <c r="PN143" s="52"/>
      <c r="PO143" s="52"/>
      <c r="PP143" s="52"/>
      <c r="PQ143" s="52"/>
      <c r="PR143" s="52"/>
      <c r="PS143" s="52"/>
      <c r="PT143" s="52"/>
      <c r="PU143" s="52"/>
      <c r="PV143" s="52"/>
      <c r="PW143" s="52"/>
      <c r="PX143" s="52"/>
      <c r="PY143" s="52"/>
      <c r="PZ143" s="52"/>
      <c r="QA143" s="52"/>
      <c r="QB143" s="52"/>
      <c r="QC143" s="52"/>
      <c r="QD143" s="52"/>
    </row>
    <row r="144" spans="1:446" ht="13.5" customHeight="1">
      <c r="A144" s="12" t="s">
        <v>141</v>
      </c>
      <c r="B144" s="12" t="s">
        <v>345</v>
      </c>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69"/>
      <c r="DA144" s="23"/>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52"/>
      <c r="II144" s="52"/>
      <c r="IJ144" s="92"/>
      <c r="IK144" s="92"/>
      <c r="IL144" s="92"/>
      <c r="IM144" s="92"/>
      <c r="IN144" s="92"/>
      <c r="IO144" s="92"/>
      <c r="IP144" s="92"/>
      <c r="IQ144" s="92"/>
      <c r="IR144" s="92"/>
      <c r="IS144" s="92"/>
      <c r="IT144" s="92"/>
      <c r="IU144" s="92"/>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c r="JV144" s="52"/>
      <c r="JW144" s="52"/>
      <c r="JX144" s="52"/>
      <c r="JY144" s="52"/>
      <c r="JZ144" s="52"/>
      <c r="KA144" s="52"/>
      <c r="KB144" s="52"/>
      <c r="KC144" s="52"/>
      <c r="KD144" s="52"/>
      <c r="KE144" s="52"/>
      <c r="KF144" s="52"/>
      <c r="KG144" s="52"/>
      <c r="KH144" s="52"/>
      <c r="KI144" s="52"/>
      <c r="KJ144" s="52"/>
      <c r="KK144" s="52"/>
      <c r="KL144" s="52"/>
      <c r="KM144" s="52"/>
      <c r="KN144" s="52"/>
      <c r="KO144" s="52"/>
      <c r="KP144" s="52"/>
      <c r="KQ144" s="52"/>
      <c r="KR144" s="52"/>
      <c r="KS144" s="52"/>
      <c r="KT144" s="52"/>
      <c r="KU144" s="52"/>
      <c r="KV144" s="52"/>
      <c r="KW144" s="52"/>
      <c r="KX144" s="52"/>
      <c r="KY144" s="52"/>
      <c r="KZ144" s="52"/>
      <c r="LA144" s="52"/>
      <c r="LB144" s="52"/>
      <c r="LC144" s="52"/>
      <c r="LD144" s="52"/>
      <c r="LE144" s="52"/>
      <c r="LF144" s="52"/>
      <c r="LG144" s="52"/>
      <c r="LH144" s="52"/>
      <c r="LI144" s="52"/>
      <c r="LJ144" s="52"/>
      <c r="LK144" s="52"/>
      <c r="LL144" s="52"/>
      <c r="LM144" s="52"/>
      <c r="LN144" s="52"/>
      <c r="LO144" s="52"/>
      <c r="LP144" s="52"/>
      <c r="LQ144" s="52"/>
      <c r="LR144" s="52"/>
      <c r="LS144" s="52"/>
      <c r="LT144" s="52"/>
      <c r="LU144" s="52"/>
      <c r="LV144" s="52"/>
      <c r="LW144" s="52"/>
      <c r="LX144" s="52"/>
      <c r="LY144" s="52"/>
      <c r="LZ144" s="52"/>
      <c r="MA144" s="52"/>
      <c r="MB144" s="52"/>
      <c r="MC144" s="52"/>
      <c r="MD144" s="52"/>
      <c r="ME144" s="52"/>
      <c r="MF144" s="52"/>
      <c r="MG144" s="52"/>
      <c r="MH144" s="100"/>
      <c r="MI144" s="100"/>
      <c r="MJ144" s="100"/>
      <c r="MK144" s="100"/>
      <c r="ML144" s="100"/>
      <c r="MM144" s="100"/>
      <c r="MN144" s="100"/>
      <c r="MO144" s="100"/>
      <c r="MP144" s="100"/>
      <c r="MQ144" s="100"/>
      <c r="MR144" s="100"/>
      <c r="MS144" s="100"/>
      <c r="MT144" s="100"/>
      <c r="MU144" s="100"/>
      <c r="MV144" s="100"/>
      <c r="MW144" s="100"/>
      <c r="MX144" s="100"/>
      <c r="MY144" s="100"/>
      <c r="MZ144" s="100"/>
      <c r="NA144" s="100"/>
      <c r="NB144" s="100"/>
      <c r="NC144" s="52"/>
      <c r="ND144" s="52"/>
      <c r="NE144" s="52"/>
      <c r="NF144" s="52"/>
      <c r="NG144" s="52"/>
      <c r="NH144" s="52"/>
      <c r="NI144" s="52"/>
      <c r="NJ144" s="52"/>
      <c r="NK144" s="52"/>
      <c r="NL144" s="52"/>
      <c r="NM144" s="52"/>
      <c r="NN144" s="52"/>
      <c r="NO144" s="52"/>
      <c r="NP144" s="52"/>
      <c r="NQ144" s="52"/>
      <c r="NR144" s="52"/>
      <c r="NS144" s="52"/>
      <c r="NT144" s="52"/>
      <c r="NU144" s="52"/>
      <c r="NV144" s="52"/>
      <c r="NW144" s="52"/>
      <c r="NX144" s="52"/>
      <c r="NY144" s="52"/>
      <c r="NZ144" s="52"/>
      <c r="OA144" s="52"/>
      <c r="OB144" s="52"/>
      <c r="OC144" s="52"/>
      <c r="OD144" s="52"/>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c r="PC144" s="52"/>
      <c r="PD144" s="52"/>
      <c r="PE144" s="52"/>
      <c r="PF144" s="52"/>
      <c r="PG144" s="52"/>
      <c r="PH144" s="52"/>
      <c r="PI144" s="52"/>
      <c r="PJ144" s="52"/>
      <c r="PK144" s="52"/>
      <c r="PL144" s="52"/>
      <c r="PM144" s="52"/>
      <c r="PN144" s="52"/>
      <c r="PO144" s="52"/>
      <c r="PP144" s="52"/>
      <c r="PQ144" s="52"/>
      <c r="PR144" s="52"/>
      <c r="PS144" s="52"/>
      <c r="PT144" s="52"/>
      <c r="PU144" s="52"/>
      <c r="PV144" s="52"/>
      <c r="PW144" s="52"/>
      <c r="PX144" s="52"/>
      <c r="PY144" s="52"/>
      <c r="PZ144" s="52"/>
      <c r="QA144" s="52"/>
      <c r="QB144" s="52"/>
      <c r="QC144" s="52"/>
      <c r="QD144" s="52"/>
    </row>
    <row r="145" spans="1:446" ht="13.5" customHeight="1">
      <c r="A145" s="12" t="s">
        <v>142</v>
      </c>
      <c r="B145" s="12" t="s">
        <v>347</v>
      </c>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69"/>
      <c r="DA145" s="23"/>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52"/>
      <c r="II145" s="52"/>
      <c r="IJ145" s="92"/>
      <c r="IK145" s="92"/>
      <c r="IL145" s="92"/>
      <c r="IM145" s="92"/>
      <c r="IN145" s="92"/>
      <c r="IO145" s="92"/>
      <c r="IP145" s="92"/>
      <c r="IQ145" s="92"/>
      <c r="IR145" s="92"/>
      <c r="IS145" s="92"/>
      <c r="IT145" s="92"/>
      <c r="IU145" s="92"/>
      <c r="IV145" s="52"/>
      <c r="IW145" s="52"/>
      <c r="IX145" s="52"/>
      <c r="IY145" s="52"/>
      <c r="IZ145" s="52"/>
      <c r="JA145" s="52"/>
      <c r="JB145" s="52"/>
      <c r="JC145" s="52"/>
      <c r="JD145" s="52"/>
      <c r="JE145" s="52"/>
      <c r="JF145" s="52"/>
      <c r="JG145" s="52"/>
      <c r="JH145" s="52"/>
      <c r="JI145" s="52"/>
      <c r="JJ145" s="52"/>
      <c r="JK145" s="52"/>
      <c r="JL145" s="52"/>
      <c r="JM145" s="52"/>
      <c r="JN145" s="52"/>
      <c r="JO145" s="52"/>
      <c r="JP145" s="52"/>
      <c r="JQ145" s="52"/>
      <c r="JR145" s="52"/>
      <c r="JS145" s="52"/>
      <c r="JT145" s="52"/>
      <c r="JU145" s="52"/>
      <c r="JV145" s="52"/>
      <c r="JW145" s="52"/>
      <c r="JX145" s="52"/>
      <c r="JY145" s="52"/>
      <c r="JZ145" s="52"/>
      <c r="KA145" s="52"/>
      <c r="KB145" s="52"/>
      <c r="KC145" s="52"/>
      <c r="KD145" s="52"/>
      <c r="KE145" s="52"/>
      <c r="KF145" s="52"/>
      <c r="KG145" s="52"/>
      <c r="KH145" s="52"/>
      <c r="KI145" s="52"/>
      <c r="KJ145" s="52"/>
      <c r="KK145" s="52"/>
      <c r="KL145" s="52"/>
      <c r="KM145" s="52"/>
      <c r="KN145" s="52"/>
      <c r="KO145" s="52"/>
      <c r="KP145" s="52"/>
      <c r="KQ145" s="52"/>
      <c r="KR145" s="52"/>
      <c r="KS145" s="52"/>
      <c r="KT145" s="52"/>
      <c r="KU145" s="52"/>
      <c r="KV145" s="52"/>
      <c r="KW145" s="52"/>
      <c r="KX145" s="52"/>
      <c r="KY145" s="52"/>
      <c r="KZ145" s="52"/>
      <c r="LA145" s="52"/>
      <c r="LB145" s="52"/>
      <c r="LC145" s="52"/>
      <c r="LD145" s="52"/>
      <c r="LE145" s="52"/>
      <c r="LF145" s="52"/>
      <c r="LG145" s="52"/>
      <c r="LH145" s="52"/>
      <c r="LI145" s="52"/>
      <c r="LJ145" s="52"/>
      <c r="LK145" s="52"/>
      <c r="LL145" s="52"/>
      <c r="LM145" s="52"/>
      <c r="LN145" s="52"/>
      <c r="LO145" s="52"/>
      <c r="LP145" s="52"/>
      <c r="LQ145" s="52"/>
      <c r="LR145" s="52"/>
      <c r="LS145" s="52"/>
      <c r="LT145" s="52"/>
      <c r="LU145" s="52"/>
      <c r="LV145" s="52"/>
      <c r="LW145" s="52"/>
      <c r="LX145" s="52"/>
      <c r="LY145" s="52"/>
      <c r="LZ145" s="52"/>
      <c r="MA145" s="52"/>
      <c r="MB145" s="52"/>
      <c r="MC145" s="52"/>
      <c r="MD145" s="52"/>
      <c r="ME145" s="52"/>
      <c r="MF145" s="52"/>
      <c r="MG145" s="52"/>
      <c r="MH145" s="100"/>
      <c r="MI145" s="100"/>
      <c r="MJ145" s="100"/>
      <c r="MK145" s="100"/>
      <c r="ML145" s="100"/>
      <c r="MM145" s="100"/>
      <c r="MN145" s="100"/>
      <c r="MO145" s="100"/>
      <c r="MP145" s="100"/>
      <c r="MQ145" s="100"/>
      <c r="MR145" s="100"/>
      <c r="MS145" s="100"/>
      <c r="MT145" s="100"/>
      <c r="MU145" s="100"/>
      <c r="MV145" s="100"/>
      <c r="MW145" s="100"/>
      <c r="MX145" s="100"/>
      <c r="MY145" s="100"/>
      <c r="MZ145" s="100"/>
      <c r="NA145" s="100"/>
      <c r="NB145" s="100"/>
      <c r="NC145" s="52"/>
      <c r="ND145" s="52"/>
      <c r="NE145" s="52"/>
      <c r="NF145" s="52"/>
      <c r="NG145" s="52"/>
      <c r="NH145" s="52"/>
      <c r="NI145" s="52"/>
      <c r="NJ145" s="52"/>
      <c r="NK145" s="52"/>
      <c r="NL145" s="52"/>
      <c r="NM145" s="52"/>
      <c r="NN145" s="52"/>
      <c r="NO145" s="52"/>
      <c r="NP145" s="52"/>
      <c r="NQ145" s="52"/>
      <c r="NR145" s="52"/>
      <c r="NS145" s="52"/>
      <c r="NT145" s="52"/>
      <c r="NU145" s="52"/>
      <c r="NV145" s="52"/>
      <c r="NW145" s="52"/>
      <c r="NX145" s="52"/>
      <c r="NY145" s="52"/>
      <c r="NZ145" s="52"/>
      <c r="OA145" s="52"/>
      <c r="OB145" s="52"/>
      <c r="OC145" s="52"/>
      <c r="OD145" s="52"/>
      <c r="OE145" s="52"/>
      <c r="OF145" s="52"/>
      <c r="OG145" s="52"/>
      <c r="OH145" s="52"/>
      <c r="OI145" s="52"/>
      <c r="OJ145" s="52"/>
      <c r="OK145" s="52"/>
      <c r="OL145" s="52"/>
      <c r="OM145" s="52"/>
      <c r="ON145" s="52"/>
      <c r="OO145" s="52"/>
      <c r="OP145" s="52"/>
      <c r="OQ145" s="52"/>
      <c r="OR145" s="52"/>
      <c r="OS145" s="52"/>
      <c r="OT145" s="52"/>
      <c r="OU145" s="52"/>
      <c r="OV145" s="52"/>
      <c r="OW145" s="52"/>
      <c r="OX145" s="52"/>
      <c r="OY145" s="52"/>
      <c r="OZ145" s="52"/>
      <c r="PA145" s="52"/>
      <c r="PB145" s="52"/>
      <c r="PC145" s="52"/>
      <c r="PD145" s="52"/>
      <c r="PE145" s="52"/>
      <c r="PF145" s="52"/>
      <c r="PG145" s="52"/>
      <c r="PH145" s="52"/>
      <c r="PI145" s="52"/>
      <c r="PJ145" s="52"/>
      <c r="PK145" s="52"/>
      <c r="PL145" s="52"/>
      <c r="PM145" s="52"/>
      <c r="PN145" s="52"/>
      <c r="PO145" s="52"/>
      <c r="PP145" s="52"/>
      <c r="PQ145" s="52"/>
      <c r="PR145" s="52"/>
      <c r="PS145" s="52"/>
      <c r="PT145" s="52"/>
      <c r="PU145" s="52"/>
      <c r="PV145" s="52"/>
      <c r="PW145" s="52"/>
      <c r="PX145" s="52"/>
      <c r="PY145" s="52"/>
      <c r="PZ145" s="52"/>
      <c r="QA145" s="52"/>
      <c r="QB145" s="52"/>
      <c r="QC145" s="52"/>
      <c r="QD145" s="52"/>
    </row>
    <row r="146" spans="1:446" ht="13.5" customHeight="1">
      <c r="A146" s="12" t="s">
        <v>143</v>
      </c>
      <c r="B146" s="12" t="s">
        <v>348</v>
      </c>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69"/>
      <c r="DA146" s="23"/>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52"/>
      <c r="II146" s="52"/>
      <c r="IJ146" s="92"/>
      <c r="IK146" s="92"/>
      <c r="IL146" s="92"/>
      <c r="IM146" s="92"/>
      <c r="IN146" s="92"/>
      <c r="IO146" s="92"/>
      <c r="IP146" s="92"/>
      <c r="IQ146" s="92"/>
      <c r="IR146" s="92"/>
      <c r="IS146" s="92"/>
      <c r="IT146" s="92"/>
      <c r="IU146" s="92"/>
      <c r="IV146" s="52"/>
      <c r="IW146" s="52"/>
      <c r="IX146" s="52"/>
      <c r="IY146" s="52"/>
      <c r="IZ146" s="52"/>
      <c r="JA146" s="52"/>
      <c r="JB146" s="52"/>
      <c r="JC146" s="52"/>
      <c r="JD146" s="52"/>
      <c r="JE146" s="52"/>
      <c r="JF146" s="52"/>
      <c r="JG146" s="52"/>
      <c r="JH146" s="52"/>
      <c r="JI146" s="52"/>
      <c r="JJ146" s="52"/>
      <c r="JK146" s="52"/>
      <c r="JL146" s="52"/>
      <c r="JM146" s="52"/>
      <c r="JN146" s="52"/>
      <c r="JO146" s="52"/>
      <c r="JP146" s="52"/>
      <c r="JQ146" s="52"/>
      <c r="JR146" s="52"/>
      <c r="JS146" s="52"/>
      <c r="JT146" s="52"/>
      <c r="JU146" s="52"/>
      <c r="JV146" s="52"/>
      <c r="JW146" s="52"/>
      <c r="JX146" s="52"/>
      <c r="JY146" s="52"/>
      <c r="JZ146" s="52"/>
      <c r="KA146" s="52"/>
      <c r="KB146" s="52"/>
      <c r="KC146" s="52"/>
      <c r="KD146" s="52"/>
      <c r="KE146" s="52"/>
      <c r="KF146" s="52"/>
      <c r="KG146" s="52"/>
      <c r="KH146" s="52"/>
      <c r="KI146" s="52"/>
      <c r="KJ146" s="52"/>
      <c r="KK146" s="52"/>
      <c r="KL146" s="52"/>
      <c r="KM146" s="52"/>
      <c r="KN146" s="52"/>
      <c r="KO146" s="52"/>
      <c r="KP146" s="52"/>
      <c r="KQ146" s="52"/>
      <c r="KR146" s="52"/>
      <c r="KS146" s="52"/>
      <c r="KT146" s="52"/>
      <c r="KU146" s="52"/>
      <c r="KV146" s="52"/>
      <c r="KW146" s="52"/>
      <c r="KX146" s="52"/>
      <c r="KY146" s="52"/>
      <c r="KZ146" s="52"/>
      <c r="LA146" s="52"/>
      <c r="LB146" s="52"/>
      <c r="LC146" s="52"/>
      <c r="LD146" s="52"/>
      <c r="LE146" s="52"/>
      <c r="LF146" s="52"/>
      <c r="LG146" s="52"/>
      <c r="LH146" s="52"/>
      <c r="LI146" s="52"/>
      <c r="LJ146" s="52"/>
      <c r="LK146" s="52"/>
      <c r="LL146" s="52"/>
      <c r="LM146" s="52"/>
      <c r="LN146" s="52"/>
      <c r="LO146" s="52"/>
      <c r="LP146" s="52"/>
      <c r="LQ146" s="52"/>
      <c r="LR146" s="52"/>
      <c r="LS146" s="52"/>
      <c r="LT146" s="52"/>
      <c r="LU146" s="52"/>
      <c r="LV146" s="52"/>
      <c r="LW146" s="52"/>
      <c r="LX146" s="52"/>
      <c r="LY146" s="52"/>
      <c r="LZ146" s="52"/>
      <c r="MA146" s="52"/>
      <c r="MB146" s="52"/>
      <c r="MC146" s="52"/>
      <c r="MD146" s="52"/>
      <c r="ME146" s="52"/>
      <c r="MF146" s="52"/>
      <c r="MG146" s="52"/>
      <c r="MH146" s="100"/>
      <c r="MI146" s="100"/>
      <c r="MJ146" s="100"/>
      <c r="MK146" s="100"/>
      <c r="ML146" s="100"/>
      <c r="MM146" s="100"/>
      <c r="MN146" s="100"/>
      <c r="MO146" s="100"/>
      <c r="MP146" s="100"/>
      <c r="MQ146" s="100"/>
      <c r="MR146" s="100"/>
      <c r="MS146" s="100"/>
      <c r="MT146" s="100"/>
      <c r="MU146" s="100"/>
      <c r="MV146" s="100"/>
      <c r="MW146" s="100"/>
      <c r="MX146" s="100"/>
      <c r="MY146" s="100"/>
      <c r="MZ146" s="100"/>
      <c r="NA146" s="100"/>
      <c r="NB146" s="100"/>
      <c r="NC146" s="52"/>
      <c r="ND146" s="52"/>
      <c r="NE146" s="52"/>
      <c r="NF146" s="52"/>
      <c r="NG146" s="52"/>
      <c r="NH146" s="52"/>
      <c r="NI146" s="52"/>
      <c r="NJ146" s="52"/>
      <c r="NK146" s="52"/>
      <c r="NL146" s="52"/>
      <c r="NM146" s="52"/>
      <c r="NN146" s="52"/>
      <c r="NO146" s="52"/>
      <c r="NP146" s="52"/>
      <c r="NQ146" s="52"/>
      <c r="NR146" s="52"/>
      <c r="NS146" s="52"/>
      <c r="NT146" s="52"/>
      <c r="NU146" s="52"/>
      <c r="NV146" s="52"/>
      <c r="NW146" s="52"/>
      <c r="NX146" s="52"/>
      <c r="NY146" s="52"/>
      <c r="NZ146" s="52"/>
      <c r="OA146" s="52"/>
      <c r="OB146" s="52"/>
      <c r="OC146" s="52"/>
      <c r="OD146" s="52"/>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c r="PC146" s="52"/>
      <c r="PD146" s="52"/>
      <c r="PE146" s="52"/>
      <c r="PF146" s="52"/>
      <c r="PG146" s="52"/>
      <c r="PH146" s="52"/>
      <c r="PI146" s="52"/>
      <c r="PJ146" s="52"/>
      <c r="PK146" s="52"/>
      <c r="PL146" s="52"/>
      <c r="PM146" s="52"/>
      <c r="PN146" s="52"/>
      <c r="PO146" s="52"/>
      <c r="PP146" s="52"/>
      <c r="PQ146" s="52"/>
      <c r="PR146" s="52"/>
      <c r="PS146" s="52"/>
      <c r="PT146" s="52"/>
      <c r="PU146" s="52"/>
      <c r="PV146" s="52"/>
      <c r="PW146" s="52"/>
      <c r="PX146" s="52"/>
      <c r="PY146" s="52"/>
      <c r="PZ146" s="52"/>
      <c r="QA146" s="52"/>
      <c r="QB146" s="52"/>
      <c r="QC146" s="52"/>
      <c r="QD146" s="52"/>
    </row>
    <row r="147" spans="1:446" ht="13.5" customHeight="1">
      <c r="A147" s="12" t="s">
        <v>144</v>
      </c>
      <c r="B147" s="12" t="s">
        <v>345</v>
      </c>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69"/>
      <c r="DA147" s="23"/>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52"/>
      <c r="II147" s="52"/>
      <c r="IJ147" s="92"/>
      <c r="IK147" s="92"/>
      <c r="IL147" s="92"/>
      <c r="IM147" s="92"/>
      <c r="IN147" s="92"/>
      <c r="IO147" s="92"/>
      <c r="IP147" s="92"/>
      <c r="IQ147" s="92"/>
      <c r="IR147" s="92"/>
      <c r="IS147" s="92"/>
      <c r="IT147" s="92"/>
      <c r="IU147" s="92"/>
      <c r="IV147" s="52"/>
      <c r="IW147" s="52"/>
      <c r="IX147" s="52"/>
      <c r="IY147" s="52"/>
      <c r="IZ147" s="52"/>
      <c r="JA147" s="52"/>
      <c r="JB147" s="52"/>
      <c r="JC147" s="52"/>
      <c r="JD147" s="52"/>
      <c r="JE147" s="52"/>
      <c r="JF147" s="52"/>
      <c r="JG147" s="52"/>
      <c r="JH147" s="52"/>
      <c r="JI147" s="52"/>
      <c r="JJ147" s="52"/>
      <c r="JK147" s="52"/>
      <c r="JL147" s="52"/>
      <c r="JM147" s="52"/>
      <c r="JN147" s="52"/>
      <c r="JO147" s="52"/>
      <c r="JP147" s="52"/>
      <c r="JQ147" s="52"/>
      <c r="JR147" s="52"/>
      <c r="JS147" s="52"/>
      <c r="JT147" s="52"/>
      <c r="JU147" s="52"/>
      <c r="JV147" s="52"/>
      <c r="JW147" s="52"/>
      <c r="JX147" s="52"/>
      <c r="JY147" s="52"/>
      <c r="JZ147" s="52"/>
      <c r="KA147" s="52"/>
      <c r="KB147" s="52"/>
      <c r="KC147" s="52"/>
      <c r="KD147" s="52"/>
      <c r="KE147" s="52"/>
      <c r="KF147" s="52"/>
      <c r="KG147" s="52"/>
      <c r="KH147" s="52"/>
      <c r="KI147" s="52"/>
      <c r="KJ147" s="52"/>
      <c r="KK147" s="52"/>
      <c r="KL147" s="52"/>
      <c r="KM147" s="52"/>
      <c r="KN147" s="52"/>
      <c r="KO147" s="52"/>
      <c r="KP147" s="52"/>
      <c r="KQ147" s="52"/>
      <c r="KR147" s="52"/>
      <c r="KS147" s="52"/>
      <c r="KT147" s="52"/>
      <c r="KU147" s="52"/>
      <c r="KV147" s="52"/>
      <c r="KW147" s="52"/>
      <c r="KX147" s="52"/>
      <c r="KY147" s="52"/>
      <c r="KZ147" s="52"/>
      <c r="LA147" s="52"/>
      <c r="LB147" s="52"/>
      <c r="LC147" s="52"/>
      <c r="LD147" s="52"/>
      <c r="LE147" s="52"/>
      <c r="LF147" s="52"/>
      <c r="LG147" s="52"/>
      <c r="LH147" s="52"/>
      <c r="LI147" s="52"/>
      <c r="LJ147" s="52"/>
      <c r="LK147" s="52"/>
      <c r="LL147" s="52"/>
      <c r="LM147" s="52"/>
      <c r="LN147" s="52"/>
      <c r="LO147" s="52"/>
      <c r="LP147" s="52"/>
      <c r="LQ147" s="52"/>
      <c r="LR147" s="52"/>
      <c r="LS147" s="52"/>
      <c r="LT147" s="52"/>
      <c r="LU147" s="52"/>
      <c r="LV147" s="52"/>
      <c r="LW147" s="52"/>
      <c r="LX147" s="52"/>
      <c r="LY147" s="52"/>
      <c r="LZ147" s="52"/>
      <c r="MA147" s="52"/>
      <c r="MB147" s="52"/>
      <c r="MC147" s="52"/>
      <c r="MD147" s="52"/>
      <c r="ME147" s="52"/>
      <c r="MF147" s="52"/>
      <c r="MG147" s="52"/>
      <c r="MH147" s="100"/>
      <c r="MI147" s="100"/>
      <c r="MJ147" s="100"/>
      <c r="MK147" s="100"/>
      <c r="ML147" s="100"/>
      <c r="MM147" s="100"/>
      <c r="MN147" s="100"/>
      <c r="MO147" s="100"/>
      <c r="MP147" s="100"/>
      <c r="MQ147" s="100"/>
      <c r="MR147" s="100"/>
      <c r="MS147" s="100"/>
      <c r="MT147" s="100"/>
      <c r="MU147" s="100"/>
      <c r="MV147" s="100"/>
      <c r="MW147" s="100"/>
      <c r="MX147" s="100"/>
      <c r="MY147" s="100"/>
      <c r="MZ147" s="100"/>
      <c r="NA147" s="100"/>
      <c r="NB147" s="100"/>
      <c r="NC147" s="52"/>
      <c r="ND147" s="52"/>
      <c r="NE147" s="52"/>
      <c r="NF147" s="52"/>
      <c r="NG147" s="52"/>
      <c r="NH147" s="52"/>
      <c r="NI147" s="52"/>
      <c r="NJ147" s="52"/>
      <c r="NK147" s="52"/>
      <c r="NL147" s="52"/>
      <c r="NM147" s="52"/>
      <c r="NN147" s="52"/>
      <c r="NO147" s="52"/>
      <c r="NP147" s="52"/>
      <c r="NQ147" s="52"/>
      <c r="NR147" s="52"/>
      <c r="NS147" s="52"/>
      <c r="NT147" s="52"/>
      <c r="NU147" s="52"/>
      <c r="NV147" s="52"/>
      <c r="NW147" s="52"/>
      <c r="NX147" s="52"/>
      <c r="NY147" s="52"/>
      <c r="NZ147" s="52"/>
      <c r="OA147" s="52"/>
      <c r="OB147" s="52"/>
      <c r="OC147" s="52"/>
      <c r="OD147" s="52"/>
      <c r="OE147" s="52"/>
      <c r="OF147" s="52"/>
      <c r="OG147" s="52"/>
      <c r="OH147" s="52"/>
      <c r="OI147" s="52"/>
      <c r="OJ147" s="52"/>
      <c r="OK147" s="52"/>
      <c r="OL147" s="52"/>
      <c r="OM147" s="52"/>
      <c r="ON147" s="52"/>
      <c r="OO147" s="52"/>
      <c r="OP147" s="52"/>
      <c r="OQ147" s="52"/>
      <c r="OR147" s="52"/>
      <c r="OS147" s="52"/>
      <c r="OT147" s="52"/>
      <c r="OU147" s="52"/>
      <c r="OV147" s="52"/>
      <c r="OW147" s="52"/>
      <c r="OX147" s="52"/>
      <c r="OY147" s="52"/>
      <c r="OZ147" s="52"/>
      <c r="PA147" s="52"/>
      <c r="PB147" s="52"/>
      <c r="PC147" s="52"/>
      <c r="PD147" s="52"/>
      <c r="PE147" s="52"/>
      <c r="PF147" s="52"/>
      <c r="PG147" s="52"/>
      <c r="PH147" s="52"/>
      <c r="PI147" s="52"/>
      <c r="PJ147" s="52"/>
      <c r="PK147" s="52"/>
      <c r="PL147" s="52"/>
      <c r="PM147" s="52"/>
      <c r="PN147" s="52"/>
      <c r="PO147" s="52"/>
      <c r="PP147" s="52"/>
      <c r="PQ147" s="52"/>
      <c r="PR147" s="52"/>
      <c r="PS147" s="52"/>
      <c r="PT147" s="52"/>
      <c r="PU147" s="52"/>
      <c r="PV147" s="52"/>
      <c r="PW147" s="52"/>
      <c r="PX147" s="52"/>
      <c r="PY147" s="52"/>
      <c r="PZ147" s="52"/>
      <c r="QA147" s="52"/>
      <c r="QB147" s="52"/>
      <c r="QC147" s="52"/>
      <c r="QD147" s="52"/>
    </row>
    <row r="148" spans="1:446" ht="13.5" customHeight="1">
      <c r="A148" s="12" t="s">
        <v>145</v>
      </c>
      <c r="B148" s="12" t="s">
        <v>347</v>
      </c>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69"/>
      <c r="DA148" s="23"/>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52"/>
      <c r="II148" s="52"/>
      <c r="IJ148" s="92"/>
      <c r="IK148" s="92"/>
      <c r="IL148" s="92"/>
      <c r="IM148" s="92"/>
      <c r="IN148" s="92"/>
      <c r="IO148" s="92"/>
      <c r="IP148" s="92"/>
      <c r="IQ148" s="92"/>
      <c r="IR148" s="92"/>
      <c r="IS148" s="92"/>
      <c r="IT148" s="92"/>
      <c r="IU148" s="92"/>
      <c r="IV148" s="52"/>
      <c r="IW148" s="52"/>
      <c r="IX148" s="52"/>
      <c r="IY148" s="52"/>
      <c r="IZ148" s="52"/>
      <c r="JA148" s="52"/>
      <c r="JB148" s="52"/>
      <c r="JC148" s="52"/>
      <c r="JD148" s="52"/>
      <c r="JE148" s="52"/>
      <c r="JF148" s="52"/>
      <c r="JG148" s="52"/>
      <c r="JH148" s="52"/>
      <c r="JI148" s="52"/>
      <c r="JJ148" s="52"/>
      <c r="JK148" s="52"/>
      <c r="JL148" s="52"/>
      <c r="JM148" s="52"/>
      <c r="JN148" s="52"/>
      <c r="JO148" s="52"/>
      <c r="JP148" s="52"/>
      <c r="JQ148" s="52"/>
      <c r="JR148" s="52"/>
      <c r="JS148" s="52"/>
      <c r="JT148" s="52"/>
      <c r="JU148" s="52"/>
      <c r="JV148" s="52"/>
      <c r="JW148" s="52"/>
      <c r="JX148" s="52"/>
      <c r="JY148" s="52"/>
      <c r="JZ148" s="52"/>
      <c r="KA148" s="52"/>
      <c r="KB148" s="52"/>
      <c r="KC148" s="52"/>
      <c r="KD148" s="52"/>
      <c r="KE148" s="52"/>
      <c r="KF148" s="52"/>
      <c r="KG148" s="52"/>
      <c r="KH148" s="52"/>
      <c r="KI148" s="52"/>
      <c r="KJ148" s="52"/>
      <c r="KK148" s="52"/>
      <c r="KL148" s="52"/>
      <c r="KM148" s="52"/>
      <c r="KN148" s="52"/>
      <c r="KO148" s="52"/>
      <c r="KP148" s="52"/>
      <c r="KQ148" s="52"/>
      <c r="KR148" s="52"/>
      <c r="KS148" s="52"/>
      <c r="KT148" s="52"/>
      <c r="KU148" s="52"/>
      <c r="KV148" s="52"/>
      <c r="KW148" s="52"/>
      <c r="KX148" s="52"/>
      <c r="KY148" s="52"/>
      <c r="KZ148" s="52"/>
      <c r="LA148" s="52"/>
      <c r="LB148" s="52"/>
      <c r="LC148" s="52"/>
      <c r="LD148" s="52"/>
      <c r="LE148" s="52"/>
      <c r="LF148" s="52"/>
      <c r="LG148" s="52"/>
      <c r="LH148" s="52"/>
      <c r="LI148" s="52"/>
      <c r="LJ148" s="52"/>
      <c r="LK148" s="52"/>
      <c r="LL148" s="52"/>
      <c r="LM148" s="52"/>
      <c r="LN148" s="52"/>
      <c r="LO148" s="52"/>
      <c r="LP148" s="52"/>
      <c r="LQ148" s="52"/>
      <c r="LR148" s="52"/>
      <c r="LS148" s="52"/>
      <c r="LT148" s="52"/>
      <c r="LU148" s="52"/>
      <c r="LV148" s="52"/>
      <c r="LW148" s="52"/>
      <c r="LX148" s="52"/>
      <c r="LY148" s="52"/>
      <c r="LZ148" s="52"/>
      <c r="MA148" s="52"/>
      <c r="MB148" s="52"/>
      <c r="MC148" s="52"/>
      <c r="MD148" s="52"/>
      <c r="ME148" s="52"/>
      <c r="MF148" s="52"/>
      <c r="MG148" s="52"/>
      <c r="MH148" s="100"/>
      <c r="MI148" s="100"/>
      <c r="MJ148" s="100"/>
      <c r="MK148" s="100"/>
      <c r="ML148" s="100"/>
      <c r="MM148" s="100"/>
      <c r="MN148" s="100"/>
      <c r="MO148" s="100"/>
      <c r="MP148" s="100"/>
      <c r="MQ148" s="100"/>
      <c r="MR148" s="100"/>
      <c r="MS148" s="100"/>
      <c r="MT148" s="100"/>
      <c r="MU148" s="100"/>
      <c r="MV148" s="100"/>
      <c r="MW148" s="100"/>
      <c r="MX148" s="100"/>
      <c r="MY148" s="100"/>
      <c r="MZ148" s="100"/>
      <c r="NA148" s="100"/>
      <c r="NB148" s="100"/>
      <c r="NC148" s="52"/>
      <c r="ND148" s="52"/>
      <c r="NE148" s="52"/>
      <c r="NF148" s="52"/>
      <c r="NG148" s="52"/>
      <c r="NH148" s="52"/>
      <c r="NI148" s="52"/>
      <c r="NJ148" s="52"/>
      <c r="NK148" s="52"/>
      <c r="NL148" s="52"/>
      <c r="NM148" s="52"/>
      <c r="NN148" s="52"/>
      <c r="NO148" s="52"/>
      <c r="NP148" s="52"/>
      <c r="NQ148" s="52"/>
      <c r="NR148" s="52"/>
      <c r="NS148" s="52"/>
      <c r="NT148" s="52"/>
      <c r="NU148" s="52"/>
      <c r="NV148" s="52"/>
      <c r="NW148" s="52"/>
      <c r="NX148" s="52"/>
      <c r="NY148" s="52"/>
      <c r="NZ148" s="52"/>
      <c r="OA148" s="52"/>
      <c r="OB148" s="52"/>
      <c r="OC148" s="52"/>
      <c r="OD148" s="52"/>
      <c r="OE148" s="52"/>
      <c r="OF148" s="52"/>
      <c r="OG148" s="52"/>
      <c r="OH148" s="52"/>
      <c r="OI148" s="52"/>
      <c r="OJ148" s="52"/>
      <c r="OK148" s="52"/>
      <c r="OL148" s="52"/>
      <c r="OM148" s="52"/>
      <c r="ON148" s="52"/>
      <c r="OO148" s="52"/>
      <c r="OP148" s="52"/>
      <c r="OQ148" s="52"/>
      <c r="OR148" s="52"/>
      <c r="OS148" s="52"/>
      <c r="OT148" s="52"/>
      <c r="OU148" s="52"/>
      <c r="OV148" s="52"/>
      <c r="OW148" s="52"/>
      <c r="OX148" s="52"/>
      <c r="OY148" s="52"/>
      <c r="OZ148" s="52"/>
      <c r="PA148" s="52"/>
      <c r="PB148" s="52"/>
      <c r="PC148" s="52"/>
      <c r="PD148" s="52"/>
      <c r="PE148" s="52"/>
      <c r="PF148" s="52"/>
      <c r="PG148" s="52"/>
      <c r="PH148" s="52"/>
      <c r="PI148" s="52"/>
      <c r="PJ148" s="52"/>
      <c r="PK148" s="52"/>
      <c r="PL148" s="52"/>
      <c r="PM148" s="52"/>
      <c r="PN148" s="52"/>
      <c r="PO148" s="52"/>
      <c r="PP148" s="52"/>
      <c r="PQ148" s="52"/>
      <c r="PR148" s="52"/>
      <c r="PS148" s="52"/>
      <c r="PT148" s="52"/>
      <c r="PU148" s="52"/>
      <c r="PV148" s="52"/>
      <c r="PW148" s="52"/>
      <c r="PX148" s="52"/>
      <c r="PY148" s="52"/>
      <c r="PZ148" s="52"/>
      <c r="QA148" s="52"/>
      <c r="QB148" s="52"/>
      <c r="QC148" s="52"/>
      <c r="QD148" s="52"/>
    </row>
    <row r="149" spans="1:446" ht="13.5" customHeight="1">
      <c r="A149" s="12" t="s">
        <v>146</v>
      </c>
      <c r="B149" s="12" t="s">
        <v>348</v>
      </c>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69"/>
      <c r="DA149" s="23"/>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52"/>
      <c r="II149" s="52"/>
      <c r="IJ149" s="92"/>
      <c r="IK149" s="92"/>
      <c r="IL149" s="92"/>
      <c r="IM149" s="92"/>
      <c r="IN149" s="92"/>
      <c r="IO149" s="92"/>
      <c r="IP149" s="92"/>
      <c r="IQ149" s="92"/>
      <c r="IR149" s="92"/>
      <c r="IS149" s="92"/>
      <c r="IT149" s="92"/>
      <c r="IU149" s="92"/>
      <c r="IV149" s="52"/>
      <c r="IW149" s="52"/>
      <c r="IX149" s="52"/>
      <c r="IY149" s="52"/>
      <c r="IZ149" s="52"/>
      <c r="JA149" s="52"/>
      <c r="JB149" s="52"/>
      <c r="JC149" s="52"/>
      <c r="JD149" s="52"/>
      <c r="JE149" s="52"/>
      <c r="JF149" s="52"/>
      <c r="JG149" s="52"/>
      <c r="JH149" s="52"/>
      <c r="JI149" s="52"/>
      <c r="JJ149" s="52"/>
      <c r="JK149" s="52"/>
      <c r="JL149" s="52"/>
      <c r="JM149" s="52"/>
      <c r="JN149" s="52"/>
      <c r="JO149" s="52"/>
      <c r="JP149" s="52"/>
      <c r="JQ149" s="52"/>
      <c r="JR149" s="52"/>
      <c r="JS149" s="52"/>
      <c r="JT149" s="52"/>
      <c r="JU149" s="52"/>
      <c r="JV149" s="52"/>
      <c r="JW149" s="52"/>
      <c r="JX149" s="52"/>
      <c r="JY149" s="52"/>
      <c r="JZ149" s="52"/>
      <c r="KA149" s="52"/>
      <c r="KB149" s="52"/>
      <c r="KC149" s="52"/>
      <c r="KD149" s="52"/>
      <c r="KE149" s="52"/>
      <c r="KF149" s="52"/>
      <c r="KG149" s="52"/>
      <c r="KH149" s="52"/>
      <c r="KI149" s="52"/>
      <c r="KJ149" s="52"/>
      <c r="KK149" s="52"/>
      <c r="KL149" s="52"/>
      <c r="KM149" s="52"/>
      <c r="KN149" s="52"/>
      <c r="KO149" s="52"/>
      <c r="KP149" s="52"/>
      <c r="KQ149" s="52"/>
      <c r="KR149" s="52"/>
      <c r="KS149" s="52"/>
      <c r="KT149" s="52"/>
      <c r="KU149" s="52"/>
      <c r="KV149" s="52"/>
      <c r="KW149" s="52"/>
      <c r="KX149" s="52"/>
      <c r="KY149" s="52"/>
      <c r="KZ149" s="52"/>
      <c r="LA149" s="52"/>
      <c r="LB149" s="52"/>
      <c r="LC149" s="52"/>
      <c r="LD149" s="52"/>
      <c r="LE149" s="52"/>
      <c r="LF149" s="52"/>
      <c r="LG149" s="52"/>
      <c r="LH149" s="52"/>
      <c r="LI149" s="52"/>
      <c r="LJ149" s="52"/>
      <c r="LK149" s="52"/>
      <c r="LL149" s="52"/>
      <c r="LM149" s="52"/>
      <c r="LN149" s="52"/>
      <c r="LO149" s="52"/>
      <c r="LP149" s="52"/>
      <c r="LQ149" s="52"/>
      <c r="LR149" s="52"/>
      <c r="LS149" s="52"/>
      <c r="LT149" s="52"/>
      <c r="LU149" s="52"/>
      <c r="LV149" s="52"/>
      <c r="LW149" s="52"/>
      <c r="LX149" s="52"/>
      <c r="LY149" s="52"/>
      <c r="LZ149" s="52"/>
      <c r="MA149" s="52"/>
      <c r="MB149" s="52"/>
      <c r="MC149" s="52"/>
      <c r="MD149" s="52"/>
      <c r="ME149" s="52"/>
      <c r="MF149" s="52"/>
      <c r="MG149" s="52"/>
      <c r="MH149" s="100"/>
      <c r="MI149" s="100"/>
      <c r="MJ149" s="100"/>
      <c r="MK149" s="100"/>
      <c r="ML149" s="100"/>
      <c r="MM149" s="100"/>
      <c r="MN149" s="100"/>
      <c r="MO149" s="100"/>
      <c r="MP149" s="100"/>
      <c r="MQ149" s="100"/>
      <c r="MR149" s="100"/>
      <c r="MS149" s="100"/>
      <c r="MT149" s="100"/>
      <c r="MU149" s="100"/>
      <c r="MV149" s="100"/>
      <c r="MW149" s="100"/>
      <c r="MX149" s="100"/>
      <c r="MY149" s="100"/>
      <c r="MZ149" s="100"/>
      <c r="NA149" s="100"/>
      <c r="NB149" s="100"/>
      <c r="NC149" s="52"/>
      <c r="ND149" s="52"/>
      <c r="NE149" s="52"/>
      <c r="NF149" s="52"/>
      <c r="NG149" s="52"/>
      <c r="NH149" s="52"/>
      <c r="NI149" s="52"/>
      <c r="NJ149" s="52"/>
      <c r="NK149" s="52"/>
      <c r="NL149" s="52"/>
      <c r="NM149" s="52"/>
      <c r="NN149" s="52"/>
      <c r="NO149" s="52"/>
      <c r="NP149" s="52"/>
      <c r="NQ149" s="52"/>
      <c r="NR149" s="52"/>
      <c r="NS149" s="52"/>
      <c r="NT149" s="52"/>
      <c r="NU149" s="52"/>
      <c r="NV149" s="52"/>
      <c r="NW149" s="52"/>
      <c r="NX149" s="52"/>
      <c r="NY149" s="52"/>
      <c r="NZ149" s="52"/>
      <c r="OA149" s="52"/>
      <c r="OB149" s="52"/>
      <c r="OC149" s="52"/>
      <c r="OD149" s="52"/>
      <c r="OE149" s="52"/>
      <c r="OF149" s="52"/>
      <c r="OG149" s="52"/>
      <c r="OH149" s="52"/>
      <c r="OI149" s="52"/>
      <c r="OJ149" s="52"/>
      <c r="OK149" s="52"/>
      <c r="OL149" s="52"/>
      <c r="OM149" s="52"/>
      <c r="ON149" s="52"/>
      <c r="OO149" s="52"/>
      <c r="OP149" s="52"/>
      <c r="OQ149" s="52"/>
      <c r="OR149" s="52"/>
      <c r="OS149" s="52"/>
      <c r="OT149" s="52"/>
      <c r="OU149" s="52"/>
      <c r="OV149" s="52"/>
      <c r="OW149" s="52"/>
      <c r="OX149" s="52"/>
      <c r="OY149" s="52"/>
      <c r="OZ149" s="52"/>
      <c r="PA149" s="52"/>
      <c r="PB149" s="52"/>
      <c r="PC149" s="52"/>
      <c r="PD149" s="52"/>
      <c r="PE149" s="52"/>
      <c r="PF149" s="52"/>
      <c r="PG149" s="52"/>
      <c r="PH149" s="52"/>
      <c r="PI149" s="52"/>
      <c r="PJ149" s="52"/>
      <c r="PK149" s="52"/>
      <c r="PL149" s="52"/>
      <c r="PM149" s="52"/>
      <c r="PN149" s="52"/>
      <c r="PO149" s="52"/>
      <c r="PP149" s="52"/>
      <c r="PQ149" s="52"/>
      <c r="PR149" s="52"/>
      <c r="PS149" s="52"/>
      <c r="PT149" s="52"/>
      <c r="PU149" s="52"/>
      <c r="PV149" s="52"/>
      <c r="PW149" s="52"/>
      <c r="PX149" s="52"/>
      <c r="PY149" s="52"/>
      <c r="PZ149" s="52"/>
      <c r="QA149" s="52"/>
      <c r="QB149" s="52"/>
      <c r="QC149" s="52"/>
      <c r="QD149" s="52"/>
    </row>
    <row r="150" spans="1:446" ht="13.5" customHeight="1">
      <c r="A150" s="12" t="s">
        <v>147</v>
      </c>
      <c r="B150" s="12" t="s">
        <v>345</v>
      </c>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69"/>
      <c r="DA150" s="23"/>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52"/>
      <c r="II150" s="52"/>
      <c r="IJ150" s="92"/>
      <c r="IK150" s="92"/>
      <c r="IL150" s="92"/>
      <c r="IM150" s="92"/>
      <c r="IN150" s="92"/>
      <c r="IO150" s="92"/>
      <c r="IP150" s="92"/>
      <c r="IQ150" s="92"/>
      <c r="IR150" s="92"/>
      <c r="IS150" s="92"/>
      <c r="IT150" s="92"/>
      <c r="IU150" s="92"/>
      <c r="IV150" s="52"/>
      <c r="IW150" s="52"/>
      <c r="IX150" s="52"/>
      <c r="IY150" s="52"/>
      <c r="IZ150" s="52"/>
      <c r="JA150" s="52"/>
      <c r="JB150" s="52"/>
      <c r="JC150" s="52"/>
      <c r="JD150" s="52"/>
      <c r="JE150" s="52"/>
      <c r="JF150" s="52"/>
      <c r="JG150" s="52"/>
      <c r="JH150" s="52"/>
      <c r="JI150" s="52"/>
      <c r="JJ150" s="52"/>
      <c r="JK150" s="52"/>
      <c r="JL150" s="52"/>
      <c r="JM150" s="52"/>
      <c r="JN150" s="52"/>
      <c r="JO150" s="52"/>
      <c r="JP150" s="52"/>
      <c r="JQ150" s="52"/>
      <c r="JR150" s="52"/>
      <c r="JS150" s="52"/>
      <c r="JT150" s="52"/>
      <c r="JU150" s="52"/>
      <c r="JV150" s="52"/>
      <c r="JW150" s="52"/>
      <c r="JX150" s="52"/>
      <c r="JY150" s="52"/>
      <c r="JZ150" s="52"/>
      <c r="KA150" s="52"/>
      <c r="KB150" s="52"/>
      <c r="KC150" s="52"/>
      <c r="KD150" s="52"/>
      <c r="KE150" s="52"/>
      <c r="KF150" s="52"/>
      <c r="KG150" s="52"/>
      <c r="KH150" s="52"/>
      <c r="KI150" s="52"/>
      <c r="KJ150" s="52"/>
      <c r="KK150" s="52"/>
      <c r="KL150" s="52"/>
      <c r="KM150" s="52"/>
      <c r="KN150" s="52"/>
      <c r="KO150" s="52"/>
      <c r="KP150" s="52"/>
      <c r="KQ150" s="52"/>
      <c r="KR150" s="52"/>
      <c r="KS150" s="52"/>
      <c r="KT150" s="52"/>
      <c r="KU150" s="52"/>
      <c r="KV150" s="52"/>
      <c r="KW150" s="52"/>
      <c r="KX150" s="52"/>
      <c r="KY150" s="52"/>
      <c r="KZ150" s="52"/>
      <c r="LA150" s="52"/>
      <c r="LB150" s="52"/>
      <c r="LC150" s="52"/>
      <c r="LD150" s="52"/>
      <c r="LE150" s="52"/>
      <c r="LF150" s="52"/>
      <c r="LG150" s="52"/>
      <c r="LH150" s="52"/>
      <c r="LI150" s="52"/>
      <c r="LJ150" s="52"/>
      <c r="LK150" s="52"/>
      <c r="LL150" s="52"/>
      <c r="LM150" s="52"/>
      <c r="LN150" s="52"/>
      <c r="LO150" s="52"/>
      <c r="LP150" s="52"/>
      <c r="LQ150" s="52"/>
      <c r="LR150" s="52"/>
      <c r="LS150" s="52"/>
      <c r="LT150" s="52"/>
      <c r="LU150" s="52"/>
      <c r="LV150" s="52"/>
      <c r="LW150" s="52"/>
      <c r="LX150" s="52"/>
      <c r="LY150" s="52"/>
      <c r="LZ150" s="52"/>
      <c r="MA150" s="52"/>
      <c r="MB150" s="52"/>
      <c r="MC150" s="52"/>
      <c r="MD150" s="52"/>
      <c r="ME150" s="52"/>
      <c r="MF150" s="52"/>
      <c r="MG150" s="52"/>
      <c r="MH150" s="100"/>
      <c r="MI150" s="100"/>
      <c r="MJ150" s="100"/>
      <c r="MK150" s="100"/>
      <c r="ML150" s="100"/>
      <c r="MM150" s="100"/>
      <c r="MN150" s="100"/>
      <c r="MO150" s="100"/>
      <c r="MP150" s="100"/>
      <c r="MQ150" s="100"/>
      <c r="MR150" s="100"/>
      <c r="MS150" s="100"/>
      <c r="MT150" s="100"/>
      <c r="MU150" s="100"/>
      <c r="MV150" s="100"/>
      <c r="MW150" s="100"/>
      <c r="MX150" s="100"/>
      <c r="MY150" s="100"/>
      <c r="MZ150" s="100"/>
      <c r="NA150" s="100"/>
      <c r="NB150" s="100"/>
      <c r="NC150" s="52"/>
      <c r="ND150" s="52"/>
      <c r="NE150" s="52"/>
      <c r="NF150" s="52"/>
      <c r="NG150" s="52"/>
      <c r="NH150" s="52"/>
      <c r="NI150" s="52"/>
      <c r="NJ150" s="52"/>
      <c r="NK150" s="52"/>
      <c r="NL150" s="52"/>
      <c r="NM150" s="52"/>
      <c r="NN150" s="52"/>
      <c r="NO150" s="52"/>
      <c r="NP150" s="52"/>
      <c r="NQ150" s="52"/>
      <c r="NR150" s="52"/>
      <c r="NS150" s="52"/>
      <c r="NT150" s="52"/>
      <c r="NU150" s="52"/>
      <c r="NV150" s="52"/>
      <c r="NW150" s="52"/>
      <c r="NX150" s="52"/>
      <c r="NY150" s="52"/>
      <c r="NZ150" s="52"/>
      <c r="OA150" s="52"/>
      <c r="OB150" s="52"/>
      <c r="OC150" s="52"/>
      <c r="OD150" s="52"/>
      <c r="OE150" s="52"/>
      <c r="OF150" s="52"/>
      <c r="OG150" s="52"/>
      <c r="OH150" s="52"/>
      <c r="OI150" s="52"/>
      <c r="OJ150" s="52"/>
      <c r="OK150" s="52"/>
      <c r="OL150" s="52"/>
      <c r="OM150" s="52"/>
      <c r="ON150" s="52"/>
      <c r="OO150" s="52"/>
      <c r="OP150" s="52"/>
      <c r="OQ150" s="52"/>
      <c r="OR150" s="52"/>
      <c r="OS150" s="52"/>
      <c r="OT150" s="52"/>
      <c r="OU150" s="52"/>
      <c r="OV150" s="52"/>
      <c r="OW150" s="52"/>
      <c r="OX150" s="52"/>
      <c r="OY150" s="52"/>
      <c r="OZ150" s="52"/>
      <c r="PA150" s="52"/>
      <c r="PB150" s="52"/>
      <c r="PC150" s="52"/>
      <c r="PD150" s="52"/>
      <c r="PE150" s="52"/>
      <c r="PF150" s="52"/>
      <c r="PG150" s="52"/>
      <c r="PH150" s="52"/>
      <c r="PI150" s="52"/>
      <c r="PJ150" s="52"/>
      <c r="PK150" s="52"/>
      <c r="PL150" s="52"/>
      <c r="PM150" s="52"/>
      <c r="PN150" s="52"/>
      <c r="PO150" s="52"/>
      <c r="PP150" s="52"/>
      <c r="PQ150" s="52"/>
      <c r="PR150" s="52"/>
      <c r="PS150" s="52"/>
      <c r="PT150" s="52"/>
      <c r="PU150" s="52"/>
      <c r="PV150" s="52"/>
      <c r="PW150" s="52"/>
      <c r="PX150" s="52"/>
      <c r="PY150" s="52"/>
      <c r="PZ150" s="52"/>
      <c r="QA150" s="52"/>
      <c r="QB150" s="52"/>
      <c r="QC150" s="52"/>
      <c r="QD150" s="52"/>
    </row>
    <row r="151" spans="1:446" ht="13.5" customHeight="1">
      <c r="A151" s="12" t="s">
        <v>148</v>
      </c>
      <c r="B151" s="12" t="s">
        <v>347</v>
      </c>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69"/>
      <c r="DA151" s="23"/>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52"/>
      <c r="II151" s="52"/>
      <c r="IJ151" s="92"/>
      <c r="IK151" s="92"/>
      <c r="IL151" s="92"/>
      <c r="IM151" s="92"/>
      <c r="IN151" s="92"/>
      <c r="IO151" s="92"/>
      <c r="IP151" s="92"/>
      <c r="IQ151" s="92"/>
      <c r="IR151" s="92"/>
      <c r="IS151" s="92"/>
      <c r="IT151" s="92"/>
      <c r="IU151" s="92"/>
      <c r="IV151" s="52"/>
      <c r="IW151" s="52"/>
      <c r="IX151" s="52"/>
      <c r="IY151" s="52"/>
      <c r="IZ151" s="52"/>
      <c r="JA151" s="52"/>
      <c r="JB151" s="52"/>
      <c r="JC151" s="52"/>
      <c r="JD151" s="52"/>
      <c r="JE151" s="52"/>
      <c r="JF151" s="52"/>
      <c r="JG151" s="52"/>
      <c r="JH151" s="52"/>
      <c r="JI151" s="52"/>
      <c r="JJ151" s="52"/>
      <c r="JK151" s="52"/>
      <c r="JL151" s="52"/>
      <c r="JM151" s="52"/>
      <c r="JN151" s="52"/>
      <c r="JO151" s="52"/>
      <c r="JP151" s="52"/>
      <c r="JQ151" s="52"/>
      <c r="JR151" s="52"/>
      <c r="JS151" s="52"/>
      <c r="JT151" s="52"/>
      <c r="JU151" s="52"/>
      <c r="JV151" s="52"/>
      <c r="JW151" s="52"/>
      <c r="JX151" s="52"/>
      <c r="JY151" s="52"/>
      <c r="JZ151" s="52"/>
      <c r="KA151" s="52"/>
      <c r="KB151" s="52"/>
      <c r="KC151" s="52"/>
      <c r="KD151" s="52"/>
      <c r="KE151" s="52"/>
      <c r="KF151" s="52"/>
      <c r="KG151" s="52"/>
      <c r="KH151" s="52"/>
      <c r="KI151" s="52"/>
      <c r="KJ151" s="52"/>
      <c r="KK151" s="52"/>
      <c r="KL151" s="52"/>
      <c r="KM151" s="52"/>
      <c r="KN151" s="52"/>
      <c r="KO151" s="52"/>
      <c r="KP151" s="52"/>
      <c r="KQ151" s="52"/>
      <c r="KR151" s="52"/>
      <c r="KS151" s="52"/>
      <c r="KT151" s="52"/>
      <c r="KU151" s="52"/>
      <c r="KV151" s="52"/>
      <c r="KW151" s="52"/>
      <c r="KX151" s="52"/>
      <c r="KY151" s="52"/>
      <c r="KZ151" s="52"/>
      <c r="LA151" s="52"/>
      <c r="LB151" s="52"/>
      <c r="LC151" s="52"/>
      <c r="LD151" s="52"/>
      <c r="LE151" s="52"/>
      <c r="LF151" s="52"/>
      <c r="LG151" s="52"/>
      <c r="LH151" s="52"/>
      <c r="LI151" s="52"/>
      <c r="LJ151" s="52"/>
      <c r="LK151" s="52"/>
      <c r="LL151" s="52"/>
      <c r="LM151" s="52"/>
      <c r="LN151" s="52"/>
      <c r="LO151" s="52"/>
      <c r="LP151" s="52"/>
      <c r="LQ151" s="52"/>
      <c r="LR151" s="52"/>
      <c r="LS151" s="52"/>
      <c r="LT151" s="52"/>
      <c r="LU151" s="52"/>
      <c r="LV151" s="52"/>
      <c r="LW151" s="52"/>
      <c r="LX151" s="52"/>
      <c r="LY151" s="52"/>
      <c r="LZ151" s="52"/>
      <c r="MA151" s="52"/>
      <c r="MB151" s="52"/>
      <c r="MC151" s="52"/>
      <c r="MD151" s="52"/>
      <c r="ME151" s="52"/>
      <c r="MF151" s="52"/>
      <c r="MG151" s="52"/>
      <c r="MH151" s="100"/>
      <c r="MI151" s="100"/>
      <c r="MJ151" s="100"/>
      <c r="MK151" s="100"/>
      <c r="ML151" s="100"/>
      <c r="MM151" s="100"/>
      <c r="MN151" s="100"/>
      <c r="MO151" s="100"/>
      <c r="MP151" s="100"/>
      <c r="MQ151" s="100"/>
      <c r="MR151" s="100"/>
      <c r="MS151" s="100"/>
      <c r="MT151" s="100"/>
      <c r="MU151" s="100"/>
      <c r="MV151" s="100"/>
      <c r="MW151" s="100"/>
      <c r="MX151" s="100"/>
      <c r="MY151" s="100"/>
      <c r="MZ151" s="100"/>
      <c r="NA151" s="100"/>
      <c r="NB151" s="100"/>
      <c r="NC151" s="52"/>
      <c r="ND151" s="52"/>
      <c r="NE151" s="52"/>
      <c r="NF151" s="52"/>
      <c r="NG151" s="52"/>
      <c r="NH151" s="52"/>
      <c r="NI151" s="52"/>
      <c r="NJ151" s="52"/>
      <c r="NK151" s="52"/>
      <c r="NL151" s="52"/>
      <c r="NM151" s="52"/>
      <c r="NN151" s="52"/>
      <c r="NO151" s="52"/>
      <c r="NP151" s="52"/>
      <c r="NQ151" s="52"/>
      <c r="NR151" s="52"/>
      <c r="NS151" s="52"/>
      <c r="NT151" s="52"/>
      <c r="NU151" s="52"/>
      <c r="NV151" s="52"/>
      <c r="NW151" s="52"/>
      <c r="NX151" s="52"/>
      <c r="NY151" s="52"/>
      <c r="NZ151" s="52"/>
      <c r="OA151" s="52"/>
      <c r="OB151" s="52"/>
      <c r="OC151" s="52"/>
      <c r="OD151" s="52"/>
      <c r="OE151" s="52"/>
      <c r="OF151" s="52"/>
      <c r="OG151" s="52"/>
      <c r="OH151" s="52"/>
      <c r="OI151" s="52"/>
      <c r="OJ151" s="52"/>
      <c r="OK151" s="52"/>
      <c r="OL151" s="52"/>
      <c r="OM151" s="52"/>
      <c r="ON151" s="52"/>
      <c r="OO151" s="52"/>
      <c r="OP151" s="52"/>
      <c r="OQ151" s="52"/>
      <c r="OR151" s="52"/>
      <c r="OS151" s="52"/>
      <c r="OT151" s="52"/>
      <c r="OU151" s="52"/>
      <c r="OV151" s="52"/>
      <c r="OW151" s="52"/>
      <c r="OX151" s="52"/>
      <c r="OY151" s="52"/>
      <c r="OZ151" s="52"/>
      <c r="PA151" s="52"/>
      <c r="PB151" s="52"/>
      <c r="PC151" s="52"/>
      <c r="PD151" s="52"/>
      <c r="PE151" s="52"/>
      <c r="PF151" s="52"/>
      <c r="PG151" s="52"/>
      <c r="PH151" s="52"/>
      <c r="PI151" s="52"/>
      <c r="PJ151" s="52"/>
      <c r="PK151" s="52"/>
      <c r="PL151" s="52"/>
      <c r="PM151" s="52"/>
      <c r="PN151" s="52"/>
      <c r="PO151" s="52"/>
      <c r="PP151" s="52"/>
      <c r="PQ151" s="52"/>
      <c r="PR151" s="52"/>
      <c r="PS151" s="52"/>
      <c r="PT151" s="52"/>
      <c r="PU151" s="52"/>
      <c r="PV151" s="52"/>
      <c r="PW151" s="52"/>
      <c r="PX151" s="52"/>
      <c r="PY151" s="52"/>
      <c r="PZ151" s="52"/>
      <c r="QA151" s="52"/>
      <c r="QB151" s="52"/>
      <c r="QC151" s="52"/>
      <c r="QD151" s="52"/>
    </row>
    <row r="152" spans="1:446" ht="13.5" customHeight="1">
      <c r="A152" s="12" t="s">
        <v>149</v>
      </c>
      <c r="B152" s="12" t="s">
        <v>348</v>
      </c>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69"/>
      <c r="DA152" s="23"/>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52"/>
      <c r="II152" s="52"/>
      <c r="IJ152" s="92"/>
      <c r="IK152" s="92"/>
      <c r="IL152" s="92"/>
      <c r="IM152" s="92"/>
      <c r="IN152" s="92"/>
      <c r="IO152" s="92"/>
      <c r="IP152" s="92"/>
      <c r="IQ152" s="92"/>
      <c r="IR152" s="92"/>
      <c r="IS152" s="92"/>
      <c r="IT152" s="92"/>
      <c r="IU152" s="92"/>
      <c r="IV152" s="52"/>
      <c r="IW152" s="52"/>
      <c r="IX152" s="52"/>
      <c r="IY152" s="52"/>
      <c r="IZ152" s="52"/>
      <c r="JA152" s="52"/>
      <c r="JB152" s="52"/>
      <c r="JC152" s="52"/>
      <c r="JD152" s="52"/>
      <c r="JE152" s="52"/>
      <c r="JF152" s="52"/>
      <c r="JG152" s="52"/>
      <c r="JH152" s="52"/>
      <c r="JI152" s="52"/>
      <c r="JJ152" s="52"/>
      <c r="JK152" s="52"/>
      <c r="JL152" s="52"/>
      <c r="JM152" s="52"/>
      <c r="JN152" s="52"/>
      <c r="JO152" s="52"/>
      <c r="JP152" s="52"/>
      <c r="JQ152" s="52"/>
      <c r="JR152" s="52"/>
      <c r="JS152" s="52"/>
      <c r="JT152" s="52"/>
      <c r="JU152" s="52"/>
      <c r="JV152" s="52"/>
      <c r="JW152" s="52"/>
      <c r="JX152" s="52"/>
      <c r="JY152" s="52"/>
      <c r="JZ152" s="52"/>
      <c r="KA152" s="52"/>
      <c r="KB152" s="52"/>
      <c r="KC152" s="52"/>
      <c r="KD152" s="52"/>
      <c r="KE152" s="52"/>
      <c r="KF152" s="52"/>
      <c r="KG152" s="52"/>
      <c r="KH152" s="52"/>
      <c r="KI152" s="52"/>
      <c r="KJ152" s="52"/>
      <c r="KK152" s="52"/>
      <c r="KL152" s="52"/>
      <c r="KM152" s="52"/>
      <c r="KN152" s="52"/>
      <c r="KO152" s="52"/>
      <c r="KP152" s="52"/>
      <c r="KQ152" s="52"/>
      <c r="KR152" s="52"/>
      <c r="KS152" s="52"/>
      <c r="KT152" s="52"/>
      <c r="KU152" s="52"/>
      <c r="KV152" s="52"/>
      <c r="KW152" s="52"/>
      <c r="KX152" s="52"/>
      <c r="KY152" s="52"/>
      <c r="KZ152" s="52"/>
      <c r="LA152" s="52"/>
      <c r="LB152" s="52"/>
      <c r="LC152" s="52"/>
      <c r="LD152" s="52"/>
      <c r="LE152" s="52"/>
      <c r="LF152" s="52"/>
      <c r="LG152" s="52"/>
      <c r="LH152" s="52"/>
      <c r="LI152" s="52"/>
      <c r="LJ152" s="52"/>
      <c r="LK152" s="52"/>
      <c r="LL152" s="52"/>
      <c r="LM152" s="52"/>
      <c r="LN152" s="52"/>
      <c r="LO152" s="52"/>
      <c r="LP152" s="52"/>
      <c r="LQ152" s="52"/>
      <c r="LR152" s="52"/>
      <c r="LS152" s="52"/>
      <c r="LT152" s="52"/>
      <c r="LU152" s="52"/>
      <c r="LV152" s="52"/>
      <c r="LW152" s="52"/>
      <c r="LX152" s="52"/>
      <c r="LY152" s="52"/>
      <c r="LZ152" s="52"/>
      <c r="MA152" s="52"/>
      <c r="MB152" s="52"/>
      <c r="MC152" s="52"/>
      <c r="MD152" s="52"/>
      <c r="ME152" s="52"/>
      <c r="MF152" s="52"/>
      <c r="MG152" s="52"/>
      <c r="MH152" s="100"/>
      <c r="MI152" s="100"/>
      <c r="MJ152" s="100"/>
      <c r="MK152" s="100"/>
      <c r="ML152" s="100"/>
      <c r="MM152" s="100"/>
      <c r="MN152" s="100"/>
      <c r="MO152" s="100"/>
      <c r="MP152" s="100"/>
      <c r="MQ152" s="100"/>
      <c r="MR152" s="100"/>
      <c r="MS152" s="100"/>
      <c r="MT152" s="100"/>
      <c r="MU152" s="100"/>
      <c r="MV152" s="100"/>
      <c r="MW152" s="100"/>
      <c r="MX152" s="100"/>
      <c r="MY152" s="100"/>
      <c r="MZ152" s="100"/>
      <c r="NA152" s="100"/>
      <c r="NB152" s="100"/>
      <c r="NC152" s="52"/>
      <c r="ND152" s="52"/>
      <c r="NE152" s="52"/>
      <c r="NF152" s="52"/>
      <c r="NG152" s="52"/>
      <c r="NH152" s="52"/>
      <c r="NI152" s="52"/>
      <c r="NJ152" s="52"/>
      <c r="NK152" s="52"/>
      <c r="NL152" s="52"/>
      <c r="NM152" s="52"/>
      <c r="NN152" s="52"/>
      <c r="NO152" s="52"/>
      <c r="NP152" s="52"/>
      <c r="NQ152" s="52"/>
      <c r="NR152" s="52"/>
      <c r="NS152" s="52"/>
      <c r="NT152" s="52"/>
      <c r="NU152" s="52"/>
      <c r="NV152" s="52"/>
      <c r="NW152" s="52"/>
      <c r="NX152" s="52"/>
      <c r="NY152" s="52"/>
      <c r="NZ152" s="52"/>
      <c r="OA152" s="52"/>
      <c r="OB152" s="52"/>
      <c r="OC152" s="52"/>
      <c r="OD152" s="52"/>
      <c r="OE152" s="52"/>
      <c r="OF152" s="52"/>
      <c r="OG152" s="52"/>
      <c r="OH152" s="52"/>
      <c r="OI152" s="52"/>
      <c r="OJ152" s="52"/>
      <c r="OK152" s="52"/>
      <c r="OL152" s="52"/>
      <c r="OM152" s="52"/>
      <c r="ON152" s="52"/>
      <c r="OO152" s="52"/>
      <c r="OP152" s="52"/>
      <c r="OQ152" s="52"/>
      <c r="OR152" s="52"/>
      <c r="OS152" s="52"/>
      <c r="OT152" s="52"/>
      <c r="OU152" s="52"/>
      <c r="OV152" s="52"/>
      <c r="OW152" s="52"/>
      <c r="OX152" s="52"/>
      <c r="OY152" s="52"/>
      <c r="OZ152" s="52"/>
      <c r="PA152" s="52"/>
      <c r="PB152" s="52"/>
      <c r="PC152" s="52"/>
      <c r="PD152" s="52"/>
      <c r="PE152" s="52"/>
      <c r="PF152" s="52"/>
      <c r="PG152" s="52"/>
      <c r="PH152" s="52"/>
      <c r="PI152" s="52"/>
      <c r="PJ152" s="52"/>
      <c r="PK152" s="52"/>
      <c r="PL152" s="52"/>
      <c r="PM152" s="52"/>
      <c r="PN152" s="52"/>
      <c r="PO152" s="52"/>
      <c r="PP152" s="52"/>
      <c r="PQ152" s="52"/>
      <c r="PR152" s="52"/>
      <c r="PS152" s="52"/>
      <c r="PT152" s="52"/>
      <c r="PU152" s="52"/>
      <c r="PV152" s="52"/>
      <c r="PW152" s="52"/>
      <c r="PX152" s="52"/>
      <c r="PY152" s="52"/>
      <c r="PZ152" s="52"/>
      <c r="QA152" s="52"/>
      <c r="QB152" s="52"/>
      <c r="QC152" s="52"/>
      <c r="QD152" s="52"/>
    </row>
    <row r="153" spans="1:446" ht="13.5" customHeight="1">
      <c r="A153" s="12" t="s">
        <v>150</v>
      </c>
      <c r="B153" s="12" t="s">
        <v>345</v>
      </c>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69"/>
      <c r="DA153" s="23"/>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52"/>
      <c r="II153" s="52"/>
      <c r="IJ153" s="92"/>
      <c r="IK153" s="92"/>
      <c r="IL153" s="92"/>
      <c r="IM153" s="92"/>
      <c r="IN153" s="92"/>
      <c r="IO153" s="92"/>
      <c r="IP153" s="92"/>
      <c r="IQ153" s="92"/>
      <c r="IR153" s="92"/>
      <c r="IS153" s="92"/>
      <c r="IT153" s="92"/>
      <c r="IU153" s="92"/>
      <c r="IV153" s="52"/>
      <c r="IW153" s="52"/>
      <c r="IX153" s="52"/>
      <c r="IY153" s="52"/>
      <c r="IZ153" s="52"/>
      <c r="JA153" s="52"/>
      <c r="JB153" s="52"/>
      <c r="JC153" s="52"/>
      <c r="JD153" s="52"/>
      <c r="JE153" s="52"/>
      <c r="JF153" s="52"/>
      <c r="JG153" s="52"/>
      <c r="JH153" s="52"/>
      <c r="JI153" s="52"/>
      <c r="JJ153" s="52"/>
      <c r="JK153" s="52"/>
      <c r="JL153" s="52"/>
      <c r="JM153" s="52"/>
      <c r="JN153" s="52"/>
      <c r="JO153" s="52"/>
      <c r="JP153" s="52"/>
      <c r="JQ153" s="52"/>
      <c r="JR153" s="52"/>
      <c r="JS153" s="52"/>
      <c r="JT153" s="52"/>
      <c r="JU153" s="52"/>
      <c r="JV153" s="52"/>
      <c r="JW153" s="52"/>
      <c r="JX153" s="52"/>
      <c r="JY153" s="52"/>
      <c r="JZ153" s="52"/>
      <c r="KA153" s="52"/>
      <c r="KB153" s="52"/>
      <c r="KC153" s="52"/>
      <c r="KD153" s="52"/>
      <c r="KE153" s="52"/>
      <c r="KF153" s="52"/>
      <c r="KG153" s="52"/>
      <c r="KH153" s="52"/>
      <c r="KI153" s="52"/>
      <c r="KJ153" s="52"/>
      <c r="KK153" s="52"/>
      <c r="KL153" s="52"/>
      <c r="KM153" s="52"/>
      <c r="KN153" s="52"/>
      <c r="KO153" s="52"/>
      <c r="KP153" s="52"/>
      <c r="KQ153" s="52"/>
      <c r="KR153" s="52"/>
      <c r="KS153" s="52"/>
      <c r="KT153" s="52"/>
      <c r="KU153" s="52"/>
      <c r="KV153" s="52"/>
      <c r="KW153" s="52"/>
      <c r="KX153" s="52"/>
      <c r="KY153" s="52"/>
      <c r="KZ153" s="52"/>
      <c r="LA153" s="52"/>
      <c r="LB153" s="52"/>
      <c r="LC153" s="52"/>
      <c r="LD153" s="52"/>
      <c r="LE153" s="52"/>
      <c r="LF153" s="52"/>
      <c r="LG153" s="52"/>
      <c r="LH153" s="52"/>
      <c r="LI153" s="52"/>
      <c r="LJ153" s="52"/>
      <c r="LK153" s="52"/>
      <c r="LL153" s="52"/>
      <c r="LM153" s="52"/>
      <c r="LN153" s="52"/>
      <c r="LO153" s="52"/>
      <c r="LP153" s="52"/>
      <c r="LQ153" s="52"/>
      <c r="LR153" s="52"/>
      <c r="LS153" s="52"/>
      <c r="LT153" s="52"/>
      <c r="LU153" s="52"/>
      <c r="LV153" s="52"/>
      <c r="LW153" s="52"/>
      <c r="LX153" s="52"/>
      <c r="LY153" s="52"/>
      <c r="LZ153" s="52"/>
      <c r="MA153" s="52"/>
      <c r="MB153" s="52"/>
      <c r="MC153" s="52"/>
      <c r="MD153" s="52"/>
      <c r="ME153" s="52"/>
      <c r="MF153" s="52"/>
      <c r="MG153" s="52"/>
      <c r="MH153" s="100"/>
      <c r="MI153" s="100"/>
      <c r="MJ153" s="100"/>
      <c r="MK153" s="100"/>
      <c r="ML153" s="100"/>
      <c r="MM153" s="100"/>
      <c r="MN153" s="100"/>
      <c r="MO153" s="100"/>
      <c r="MP153" s="100"/>
      <c r="MQ153" s="100"/>
      <c r="MR153" s="100"/>
      <c r="MS153" s="100"/>
      <c r="MT153" s="100"/>
      <c r="MU153" s="100"/>
      <c r="MV153" s="100"/>
      <c r="MW153" s="100"/>
      <c r="MX153" s="100"/>
      <c r="MY153" s="100"/>
      <c r="MZ153" s="100"/>
      <c r="NA153" s="100"/>
      <c r="NB153" s="100"/>
      <c r="NC153" s="52"/>
      <c r="ND153" s="52"/>
      <c r="NE153" s="52"/>
      <c r="NF153" s="52"/>
      <c r="NG153" s="52"/>
      <c r="NH153" s="52"/>
      <c r="NI153" s="52"/>
      <c r="NJ153" s="52"/>
      <c r="NK153" s="52"/>
      <c r="NL153" s="52"/>
      <c r="NM153" s="52"/>
      <c r="NN153" s="52"/>
      <c r="NO153" s="52"/>
      <c r="NP153" s="52"/>
      <c r="NQ153" s="52"/>
      <c r="NR153" s="52"/>
      <c r="NS153" s="52"/>
      <c r="NT153" s="52"/>
      <c r="NU153" s="52"/>
      <c r="NV153" s="52"/>
      <c r="NW153" s="52"/>
      <c r="NX153" s="52"/>
      <c r="NY153" s="52"/>
      <c r="NZ153" s="52"/>
      <c r="OA153" s="52"/>
      <c r="OB153" s="52"/>
      <c r="OC153" s="52"/>
      <c r="OD153" s="52"/>
      <c r="OE153" s="52"/>
      <c r="OF153" s="52"/>
      <c r="OG153" s="52"/>
      <c r="OH153" s="52"/>
      <c r="OI153" s="52"/>
      <c r="OJ153" s="52"/>
      <c r="OK153" s="52"/>
      <c r="OL153" s="52"/>
      <c r="OM153" s="52"/>
      <c r="ON153" s="52"/>
      <c r="OO153" s="52"/>
      <c r="OP153" s="52"/>
      <c r="OQ153" s="52"/>
      <c r="OR153" s="52"/>
      <c r="OS153" s="52"/>
      <c r="OT153" s="52"/>
      <c r="OU153" s="52"/>
      <c r="OV153" s="52"/>
      <c r="OW153" s="52"/>
      <c r="OX153" s="52"/>
      <c r="OY153" s="52"/>
      <c r="OZ153" s="52"/>
      <c r="PA153" s="52"/>
      <c r="PB153" s="52"/>
      <c r="PC153" s="52"/>
      <c r="PD153" s="52"/>
      <c r="PE153" s="52"/>
      <c r="PF153" s="52"/>
      <c r="PG153" s="52"/>
      <c r="PH153" s="52"/>
      <c r="PI153" s="52"/>
      <c r="PJ153" s="52"/>
      <c r="PK153" s="52"/>
      <c r="PL153" s="52"/>
      <c r="PM153" s="52"/>
      <c r="PN153" s="52"/>
      <c r="PO153" s="52"/>
      <c r="PP153" s="52"/>
      <c r="PQ153" s="52"/>
      <c r="PR153" s="52"/>
      <c r="PS153" s="52"/>
      <c r="PT153" s="52"/>
      <c r="PU153" s="52"/>
      <c r="PV153" s="52"/>
      <c r="PW153" s="52"/>
      <c r="PX153" s="52"/>
      <c r="PY153" s="52"/>
      <c r="PZ153" s="52"/>
      <c r="QA153" s="52"/>
      <c r="QB153" s="52"/>
      <c r="QC153" s="52"/>
      <c r="QD153" s="52"/>
    </row>
    <row r="154" spans="1:446" ht="13.5" customHeight="1">
      <c r="A154" s="12" t="s">
        <v>151</v>
      </c>
      <c r="B154" s="12" t="s">
        <v>347</v>
      </c>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69"/>
      <c r="DA154" s="23"/>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52"/>
      <c r="II154" s="52"/>
      <c r="IJ154" s="92"/>
      <c r="IK154" s="92"/>
      <c r="IL154" s="92"/>
      <c r="IM154" s="92"/>
      <c r="IN154" s="92"/>
      <c r="IO154" s="92"/>
      <c r="IP154" s="92"/>
      <c r="IQ154" s="92"/>
      <c r="IR154" s="92"/>
      <c r="IS154" s="92"/>
      <c r="IT154" s="92"/>
      <c r="IU154" s="92"/>
      <c r="IV154" s="52"/>
      <c r="IW154" s="52"/>
      <c r="IX154" s="52"/>
      <c r="IY154" s="52"/>
      <c r="IZ154" s="52"/>
      <c r="JA154" s="52"/>
      <c r="JB154" s="52"/>
      <c r="JC154" s="52"/>
      <c r="JD154" s="52"/>
      <c r="JE154" s="52"/>
      <c r="JF154" s="52"/>
      <c r="JG154" s="52"/>
      <c r="JH154" s="52"/>
      <c r="JI154" s="52"/>
      <c r="JJ154" s="52"/>
      <c r="JK154" s="52"/>
      <c r="JL154" s="52"/>
      <c r="JM154" s="52"/>
      <c r="JN154" s="52"/>
      <c r="JO154" s="52"/>
      <c r="JP154" s="52"/>
      <c r="JQ154" s="52"/>
      <c r="JR154" s="52"/>
      <c r="JS154" s="52"/>
      <c r="JT154" s="52"/>
      <c r="JU154" s="52"/>
      <c r="JV154" s="52"/>
      <c r="JW154" s="52"/>
      <c r="JX154" s="52"/>
      <c r="JY154" s="52"/>
      <c r="JZ154" s="52"/>
      <c r="KA154" s="52"/>
      <c r="KB154" s="52"/>
      <c r="KC154" s="52"/>
      <c r="KD154" s="52"/>
      <c r="KE154" s="52"/>
      <c r="KF154" s="52"/>
      <c r="KG154" s="52"/>
      <c r="KH154" s="52"/>
      <c r="KI154" s="52"/>
      <c r="KJ154" s="52"/>
      <c r="KK154" s="52"/>
      <c r="KL154" s="52"/>
      <c r="KM154" s="52"/>
      <c r="KN154" s="52"/>
      <c r="KO154" s="52"/>
      <c r="KP154" s="52"/>
      <c r="KQ154" s="52"/>
      <c r="KR154" s="52"/>
      <c r="KS154" s="52"/>
      <c r="KT154" s="52"/>
      <c r="KU154" s="52"/>
      <c r="KV154" s="52"/>
      <c r="KW154" s="52"/>
      <c r="KX154" s="52"/>
      <c r="KY154" s="52"/>
      <c r="KZ154" s="52"/>
      <c r="LA154" s="52"/>
      <c r="LB154" s="52"/>
      <c r="LC154" s="52"/>
      <c r="LD154" s="52"/>
      <c r="LE154" s="52"/>
      <c r="LF154" s="52"/>
      <c r="LG154" s="52"/>
      <c r="LH154" s="52"/>
      <c r="LI154" s="52"/>
      <c r="LJ154" s="52"/>
      <c r="LK154" s="52"/>
      <c r="LL154" s="52"/>
      <c r="LM154" s="52"/>
      <c r="LN154" s="52"/>
      <c r="LO154" s="52"/>
      <c r="LP154" s="52"/>
      <c r="LQ154" s="52"/>
      <c r="LR154" s="52"/>
      <c r="LS154" s="52"/>
      <c r="LT154" s="52"/>
      <c r="LU154" s="52"/>
      <c r="LV154" s="52"/>
      <c r="LW154" s="52"/>
      <c r="LX154" s="52"/>
      <c r="LY154" s="52"/>
      <c r="LZ154" s="52"/>
      <c r="MA154" s="52"/>
      <c r="MB154" s="52"/>
      <c r="MC154" s="52"/>
      <c r="MD154" s="52"/>
      <c r="ME154" s="52"/>
      <c r="MF154" s="52"/>
      <c r="MG154" s="52"/>
      <c r="MH154" s="100"/>
      <c r="MI154" s="100"/>
      <c r="MJ154" s="100"/>
      <c r="MK154" s="100"/>
      <c r="ML154" s="100"/>
      <c r="MM154" s="100"/>
      <c r="MN154" s="100"/>
      <c r="MO154" s="100"/>
      <c r="MP154" s="100"/>
      <c r="MQ154" s="100"/>
      <c r="MR154" s="100"/>
      <c r="MS154" s="100"/>
      <c r="MT154" s="100"/>
      <c r="MU154" s="100"/>
      <c r="MV154" s="100"/>
      <c r="MW154" s="100"/>
      <c r="MX154" s="100"/>
      <c r="MY154" s="100"/>
      <c r="MZ154" s="100"/>
      <c r="NA154" s="100"/>
      <c r="NB154" s="100"/>
      <c r="NC154" s="52"/>
      <c r="ND154" s="52"/>
      <c r="NE154" s="52"/>
      <c r="NF154" s="52"/>
      <c r="NG154" s="52"/>
      <c r="NH154" s="52"/>
      <c r="NI154" s="52"/>
      <c r="NJ154" s="52"/>
      <c r="NK154" s="52"/>
      <c r="NL154" s="52"/>
      <c r="NM154" s="52"/>
      <c r="NN154" s="52"/>
      <c r="NO154" s="52"/>
      <c r="NP154" s="52"/>
      <c r="NQ154" s="52"/>
      <c r="NR154" s="52"/>
      <c r="NS154" s="52"/>
      <c r="NT154" s="52"/>
      <c r="NU154" s="52"/>
      <c r="NV154" s="52"/>
      <c r="NW154" s="52"/>
      <c r="NX154" s="52"/>
      <c r="NY154" s="52"/>
      <c r="NZ154" s="52"/>
      <c r="OA154" s="52"/>
      <c r="OB154" s="52"/>
      <c r="OC154" s="52"/>
      <c r="OD154" s="52"/>
      <c r="OE154" s="52"/>
      <c r="OF154" s="52"/>
      <c r="OG154" s="52"/>
      <c r="OH154" s="52"/>
      <c r="OI154" s="52"/>
      <c r="OJ154" s="52"/>
      <c r="OK154" s="52"/>
      <c r="OL154" s="52"/>
      <c r="OM154" s="52"/>
      <c r="ON154" s="52"/>
      <c r="OO154" s="52"/>
      <c r="OP154" s="52"/>
      <c r="OQ154" s="52"/>
      <c r="OR154" s="52"/>
      <c r="OS154" s="52"/>
      <c r="OT154" s="52"/>
      <c r="OU154" s="52"/>
      <c r="OV154" s="52"/>
      <c r="OW154" s="52"/>
      <c r="OX154" s="52"/>
      <c r="OY154" s="52"/>
      <c r="OZ154" s="52"/>
      <c r="PA154" s="52"/>
      <c r="PB154" s="52"/>
      <c r="PC154" s="52"/>
      <c r="PD154" s="52"/>
      <c r="PE154" s="52"/>
      <c r="PF154" s="52"/>
      <c r="PG154" s="52"/>
      <c r="PH154" s="52"/>
      <c r="PI154" s="52"/>
      <c r="PJ154" s="52"/>
      <c r="PK154" s="52"/>
      <c r="PL154" s="52"/>
      <c r="PM154" s="52"/>
      <c r="PN154" s="52"/>
      <c r="PO154" s="52"/>
      <c r="PP154" s="52"/>
      <c r="PQ154" s="52"/>
      <c r="PR154" s="52"/>
      <c r="PS154" s="52"/>
      <c r="PT154" s="52"/>
      <c r="PU154" s="52"/>
      <c r="PV154" s="52"/>
      <c r="PW154" s="52"/>
      <c r="PX154" s="52"/>
      <c r="PY154" s="52"/>
      <c r="PZ154" s="52"/>
      <c r="QA154" s="52"/>
      <c r="QB154" s="52"/>
      <c r="QC154" s="52"/>
      <c r="QD154" s="52"/>
    </row>
    <row r="155" spans="1:446" ht="13.5" customHeight="1">
      <c r="A155" s="12" t="s">
        <v>152</v>
      </c>
      <c r="B155" s="12" t="s">
        <v>348</v>
      </c>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69"/>
      <c r="DA155" s="23"/>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52"/>
      <c r="II155" s="52"/>
      <c r="IJ155" s="92"/>
      <c r="IK155" s="92"/>
      <c r="IL155" s="92"/>
      <c r="IM155" s="92"/>
      <c r="IN155" s="92"/>
      <c r="IO155" s="92"/>
      <c r="IP155" s="92"/>
      <c r="IQ155" s="92"/>
      <c r="IR155" s="92"/>
      <c r="IS155" s="92"/>
      <c r="IT155" s="92"/>
      <c r="IU155" s="92"/>
      <c r="IV155" s="52"/>
      <c r="IW155" s="52"/>
      <c r="IX155" s="52"/>
      <c r="IY155" s="52"/>
      <c r="IZ155" s="52"/>
      <c r="JA155" s="52"/>
      <c r="JB155" s="52"/>
      <c r="JC155" s="52"/>
      <c r="JD155" s="52"/>
      <c r="JE155" s="52"/>
      <c r="JF155" s="52"/>
      <c r="JG155" s="52"/>
      <c r="JH155" s="52"/>
      <c r="JI155" s="52"/>
      <c r="JJ155" s="52"/>
      <c r="JK155" s="52"/>
      <c r="JL155" s="52"/>
      <c r="JM155" s="52"/>
      <c r="JN155" s="52"/>
      <c r="JO155" s="52"/>
      <c r="JP155" s="52"/>
      <c r="JQ155" s="52"/>
      <c r="JR155" s="52"/>
      <c r="JS155" s="52"/>
      <c r="JT155" s="52"/>
      <c r="JU155" s="52"/>
      <c r="JV155" s="52"/>
      <c r="JW155" s="52"/>
      <c r="JX155" s="52"/>
      <c r="JY155" s="52"/>
      <c r="JZ155" s="52"/>
      <c r="KA155" s="52"/>
      <c r="KB155" s="52"/>
      <c r="KC155" s="52"/>
      <c r="KD155" s="52"/>
      <c r="KE155" s="52"/>
      <c r="KF155" s="52"/>
      <c r="KG155" s="52"/>
      <c r="KH155" s="52"/>
      <c r="KI155" s="52"/>
      <c r="KJ155" s="52"/>
      <c r="KK155" s="52"/>
      <c r="KL155" s="52"/>
      <c r="KM155" s="52"/>
      <c r="KN155" s="52"/>
      <c r="KO155" s="52"/>
      <c r="KP155" s="52"/>
      <c r="KQ155" s="52"/>
      <c r="KR155" s="52"/>
      <c r="KS155" s="52"/>
      <c r="KT155" s="52"/>
      <c r="KU155" s="52"/>
      <c r="KV155" s="52"/>
      <c r="KW155" s="52"/>
      <c r="KX155" s="52"/>
      <c r="KY155" s="52"/>
      <c r="KZ155" s="52"/>
      <c r="LA155" s="52"/>
      <c r="LB155" s="52"/>
      <c r="LC155" s="52"/>
      <c r="LD155" s="52"/>
      <c r="LE155" s="52"/>
      <c r="LF155" s="52"/>
      <c r="LG155" s="52"/>
      <c r="LH155" s="52"/>
      <c r="LI155" s="52"/>
      <c r="LJ155" s="52"/>
      <c r="LK155" s="52"/>
      <c r="LL155" s="52"/>
      <c r="LM155" s="52"/>
      <c r="LN155" s="52"/>
      <c r="LO155" s="52"/>
      <c r="LP155" s="52"/>
      <c r="LQ155" s="52"/>
      <c r="LR155" s="52"/>
      <c r="LS155" s="52"/>
      <c r="LT155" s="52"/>
      <c r="LU155" s="52"/>
      <c r="LV155" s="52"/>
      <c r="LW155" s="52"/>
      <c r="LX155" s="52"/>
      <c r="LY155" s="52"/>
      <c r="LZ155" s="52"/>
      <c r="MA155" s="52"/>
      <c r="MB155" s="52"/>
      <c r="MC155" s="52"/>
      <c r="MD155" s="52"/>
      <c r="ME155" s="52"/>
      <c r="MF155" s="52"/>
      <c r="MG155" s="52"/>
      <c r="MH155" s="100"/>
      <c r="MI155" s="100"/>
      <c r="MJ155" s="100"/>
      <c r="MK155" s="100"/>
      <c r="ML155" s="100"/>
      <c r="MM155" s="100"/>
      <c r="MN155" s="100"/>
      <c r="MO155" s="100"/>
      <c r="MP155" s="100"/>
      <c r="MQ155" s="100"/>
      <c r="MR155" s="100"/>
      <c r="MS155" s="100"/>
      <c r="MT155" s="100"/>
      <c r="MU155" s="100"/>
      <c r="MV155" s="100"/>
      <c r="MW155" s="100"/>
      <c r="MX155" s="100"/>
      <c r="MY155" s="100"/>
      <c r="MZ155" s="100"/>
      <c r="NA155" s="100"/>
      <c r="NB155" s="100"/>
      <c r="NC155" s="52"/>
      <c r="ND155" s="52"/>
      <c r="NE155" s="52"/>
      <c r="NF155" s="52"/>
      <c r="NG155" s="52"/>
      <c r="NH155" s="52"/>
      <c r="NI155" s="52"/>
      <c r="NJ155" s="52"/>
      <c r="NK155" s="52"/>
      <c r="NL155" s="52"/>
      <c r="NM155" s="52"/>
      <c r="NN155" s="52"/>
      <c r="NO155" s="52"/>
      <c r="NP155" s="52"/>
      <c r="NQ155" s="52"/>
      <c r="NR155" s="52"/>
      <c r="NS155" s="52"/>
      <c r="NT155" s="52"/>
      <c r="NU155" s="52"/>
      <c r="NV155" s="52"/>
      <c r="NW155" s="52"/>
      <c r="NX155" s="52"/>
      <c r="NY155" s="52"/>
      <c r="NZ155" s="52"/>
      <c r="OA155" s="52"/>
      <c r="OB155" s="52"/>
      <c r="OC155" s="52"/>
      <c r="OD155" s="52"/>
      <c r="OE155" s="52"/>
      <c r="OF155" s="52"/>
      <c r="OG155" s="52"/>
      <c r="OH155" s="52"/>
      <c r="OI155" s="52"/>
      <c r="OJ155" s="52"/>
      <c r="OK155" s="52"/>
      <c r="OL155" s="52"/>
      <c r="OM155" s="52"/>
      <c r="ON155" s="52"/>
      <c r="OO155" s="52"/>
      <c r="OP155" s="52"/>
      <c r="OQ155" s="52"/>
      <c r="OR155" s="52"/>
      <c r="OS155" s="52"/>
      <c r="OT155" s="52"/>
      <c r="OU155" s="52"/>
      <c r="OV155" s="52"/>
      <c r="OW155" s="52"/>
      <c r="OX155" s="52"/>
      <c r="OY155" s="52"/>
      <c r="OZ155" s="52"/>
      <c r="PA155" s="52"/>
      <c r="PB155" s="52"/>
      <c r="PC155" s="52"/>
      <c r="PD155" s="52"/>
      <c r="PE155" s="52"/>
      <c r="PF155" s="52"/>
      <c r="PG155" s="52"/>
      <c r="PH155" s="52"/>
      <c r="PI155" s="52"/>
      <c r="PJ155" s="52"/>
      <c r="PK155" s="52"/>
      <c r="PL155" s="52"/>
      <c r="PM155" s="52"/>
      <c r="PN155" s="52"/>
      <c r="PO155" s="52"/>
      <c r="PP155" s="52"/>
      <c r="PQ155" s="52"/>
      <c r="PR155" s="52"/>
      <c r="PS155" s="52"/>
      <c r="PT155" s="52"/>
      <c r="PU155" s="52"/>
      <c r="PV155" s="52"/>
      <c r="PW155" s="52"/>
      <c r="PX155" s="52"/>
      <c r="PY155" s="52"/>
      <c r="PZ155" s="52"/>
      <c r="QA155" s="52"/>
      <c r="QB155" s="52"/>
      <c r="QC155" s="52"/>
      <c r="QD155" s="52"/>
    </row>
    <row r="156" spans="1:446" ht="13.5" customHeight="1">
      <c r="A156" s="12" t="s">
        <v>153</v>
      </c>
      <c r="B156" s="12" t="s">
        <v>345</v>
      </c>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69"/>
      <c r="DA156" s="23"/>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52"/>
      <c r="II156" s="52"/>
      <c r="IJ156" s="92"/>
      <c r="IK156" s="92"/>
      <c r="IL156" s="92"/>
      <c r="IM156" s="92"/>
      <c r="IN156" s="92"/>
      <c r="IO156" s="92"/>
      <c r="IP156" s="92"/>
      <c r="IQ156" s="92"/>
      <c r="IR156" s="92"/>
      <c r="IS156" s="92"/>
      <c r="IT156" s="92"/>
      <c r="IU156" s="92"/>
      <c r="IV156" s="52"/>
      <c r="IW156" s="52"/>
      <c r="IX156" s="52"/>
      <c r="IY156" s="52"/>
      <c r="IZ156" s="52"/>
      <c r="JA156" s="52"/>
      <c r="JB156" s="52"/>
      <c r="JC156" s="52"/>
      <c r="JD156" s="52"/>
      <c r="JE156" s="52"/>
      <c r="JF156" s="52"/>
      <c r="JG156" s="52"/>
      <c r="JH156" s="52"/>
      <c r="JI156" s="52"/>
      <c r="JJ156" s="52"/>
      <c r="JK156" s="52"/>
      <c r="JL156" s="52"/>
      <c r="JM156" s="52"/>
      <c r="JN156" s="52"/>
      <c r="JO156" s="52"/>
      <c r="JP156" s="52"/>
      <c r="JQ156" s="52"/>
      <c r="JR156" s="52"/>
      <c r="JS156" s="52"/>
      <c r="JT156" s="52"/>
      <c r="JU156" s="52"/>
      <c r="JV156" s="52"/>
      <c r="JW156" s="52"/>
      <c r="JX156" s="52"/>
      <c r="JY156" s="52"/>
      <c r="JZ156" s="52"/>
      <c r="KA156" s="52"/>
      <c r="KB156" s="52"/>
      <c r="KC156" s="52"/>
      <c r="KD156" s="52"/>
      <c r="KE156" s="52"/>
      <c r="KF156" s="52"/>
      <c r="KG156" s="52"/>
      <c r="KH156" s="52"/>
      <c r="KI156" s="52"/>
      <c r="KJ156" s="52"/>
      <c r="KK156" s="52"/>
      <c r="KL156" s="52"/>
      <c r="KM156" s="52"/>
      <c r="KN156" s="52"/>
      <c r="KO156" s="52"/>
      <c r="KP156" s="52"/>
      <c r="KQ156" s="52"/>
      <c r="KR156" s="52"/>
      <c r="KS156" s="52"/>
      <c r="KT156" s="52"/>
      <c r="KU156" s="52"/>
      <c r="KV156" s="52"/>
      <c r="KW156" s="52"/>
      <c r="KX156" s="52"/>
      <c r="KY156" s="52"/>
      <c r="KZ156" s="52"/>
      <c r="LA156" s="52"/>
      <c r="LB156" s="52"/>
      <c r="LC156" s="52"/>
      <c r="LD156" s="52"/>
      <c r="LE156" s="52"/>
      <c r="LF156" s="52"/>
      <c r="LG156" s="52"/>
      <c r="LH156" s="52"/>
      <c r="LI156" s="52"/>
      <c r="LJ156" s="52"/>
      <c r="LK156" s="52"/>
      <c r="LL156" s="52"/>
      <c r="LM156" s="52"/>
      <c r="LN156" s="52"/>
      <c r="LO156" s="52"/>
      <c r="LP156" s="52"/>
      <c r="LQ156" s="52"/>
      <c r="LR156" s="52"/>
      <c r="LS156" s="52"/>
      <c r="LT156" s="52"/>
      <c r="LU156" s="52"/>
      <c r="LV156" s="52"/>
      <c r="LW156" s="52"/>
      <c r="LX156" s="52"/>
      <c r="LY156" s="52"/>
      <c r="LZ156" s="52"/>
      <c r="MA156" s="52"/>
      <c r="MB156" s="52"/>
      <c r="MC156" s="52"/>
      <c r="MD156" s="52"/>
      <c r="ME156" s="52"/>
      <c r="MF156" s="52"/>
      <c r="MG156" s="52"/>
      <c r="MH156" s="100"/>
      <c r="MI156" s="100"/>
      <c r="MJ156" s="100"/>
      <c r="MK156" s="100"/>
      <c r="ML156" s="100"/>
      <c r="MM156" s="100"/>
      <c r="MN156" s="100"/>
      <c r="MO156" s="100"/>
      <c r="MP156" s="100"/>
      <c r="MQ156" s="100"/>
      <c r="MR156" s="100"/>
      <c r="MS156" s="100"/>
      <c r="MT156" s="100"/>
      <c r="MU156" s="100"/>
      <c r="MV156" s="100"/>
      <c r="MW156" s="100"/>
      <c r="MX156" s="100"/>
      <c r="MY156" s="100"/>
      <c r="MZ156" s="100"/>
      <c r="NA156" s="100"/>
      <c r="NB156" s="100"/>
      <c r="NC156" s="52"/>
      <c r="ND156" s="52"/>
      <c r="NE156" s="52"/>
      <c r="NF156" s="52"/>
      <c r="NG156" s="52"/>
      <c r="NH156" s="52"/>
      <c r="NI156" s="52"/>
      <c r="NJ156" s="52"/>
      <c r="NK156" s="52"/>
      <c r="NL156" s="52"/>
      <c r="NM156" s="52"/>
      <c r="NN156" s="52"/>
      <c r="NO156" s="52"/>
      <c r="NP156" s="52"/>
      <c r="NQ156" s="52"/>
      <c r="NR156" s="52"/>
      <c r="NS156" s="52"/>
      <c r="NT156" s="52"/>
      <c r="NU156" s="52"/>
      <c r="NV156" s="52"/>
      <c r="NW156" s="52"/>
      <c r="NX156" s="52"/>
      <c r="NY156" s="52"/>
      <c r="NZ156" s="52"/>
      <c r="OA156" s="52"/>
      <c r="OB156" s="52"/>
      <c r="OC156" s="52"/>
      <c r="OD156" s="52"/>
      <c r="OE156" s="52"/>
      <c r="OF156" s="52"/>
      <c r="OG156" s="52"/>
      <c r="OH156" s="52"/>
      <c r="OI156" s="52"/>
      <c r="OJ156" s="52"/>
      <c r="OK156" s="52"/>
      <c r="OL156" s="52"/>
      <c r="OM156" s="52"/>
      <c r="ON156" s="52"/>
      <c r="OO156" s="52"/>
      <c r="OP156" s="52"/>
      <c r="OQ156" s="52"/>
      <c r="OR156" s="52"/>
      <c r="OS156" s="52"/>
      <c r="OT156" s="52"/>
      <c r="OU156" s="52"/>
      <c r="OV156" s="52"/>
      <c r="OW156" s="52"/>
      <c r="OX156" s="52"/>
      <c r="OY156" s="52"/>
      <c r="OZ156" s="52"/>
      <c r="PA156" s="52"/>
      <c r="PB156" s="52"/>
      <c r="PC156" s="52"/>
      <c r="PD156" s="52"/>
      <c r="PE156" s="52"/>
      <c r="PF156" s="52"/>
      <c r="PG156" s="52"/>
      <c r="PH156" s="52"/>
      <c r="PI156" s="52"/>
      <c r="PJ156" s="52"/>
      <c r="PK156" s="52"/>
      <c r="PL156" s="52"/>
      <c r="PM156" s="52"/>
      <c r="PN156" s="52"/>
      <c r="PO156" s="52"/>
      <c r="PP156" s="52"/>
      <c r="PQ156" s="52"/>
      <c r="PR156" s="52"/>
      <c r="PS156" s="52"/>
      <c r="PT156" s="52"/>
      <c r="PU156" s="52"/>
      <c r="PV156" s="52"/>
      <c r="PW156" s="52"/>
      <c r="PX156" s="52"/>
      <c r="PY156" s="52"/>
      <c r="PZ156" s="52"/>
      <c r="QA156" s="52"/>
      <c r="QB156" s="52"/>
      <c r="QC156" s="52"/>
      <c r="QD156" s="52"/>
    </row>
    <row r="157" spans="1:446" ht="13.5" customHeight="1">
      <c r="A157" s="12" t="s">
        <v>154</v>
      </c>
      <c r="B157" s="12" t="s">
        <v>347</v>
      </c>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69"/>
      <c r="DA157" s="23"/>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52"/>
      <c r="II157" s="52"/>
      <c r="IJ157" s="92"/>
      <c r="IK157" s="92"/>
      <c r="IL157" s="92"/>
      <c r="IM157" s="92"/>
      <c r="IN157" s="92"/>
      <c r="IO157" s="92"/>
      <c r="IP157" s="92"/>
      <c r="IQ157" s="92"/>
      <c r="IR157" s="92"/>
      <c r="IS157" s="92"/>
      <c r="IT157" s="92"/>
      <c r="IU157" s="92"/>
      <c r="IV157" s="52"/>
      <c r="IW157" s="52"/>
      <c r="IX157" s="52"/>
      <c r="IY157" s="52"/>
      <c r="IZ157" s="52"/>
      <c r="JA157" s="52"/>
      <c r="JB157" s="52"/>
      <c r="JC157" s="52"/>
      <c r="JD157" s="52"/>
      <c r="JE157" s="52"/>
      <c r="JF157" s="52"/>
      <c r="JG157" s="52"/>
      <c r="JH157" s="52"/>
      <c r="JI157" s="52"/>
      <c r="JJ157" s="52"/>
      <c r="JK157" s="52"/>
      <c r="JL157" s="52"/>
      <c r="JM157" s="52"/>
      <c r="JN157" s="52"/>
      <c r="JO157" s="52"/>
      <c r="JP157" s="52"/>
      <c r="JQ157" s="52"/>
      <c r="JR157" s="52"/>
      <c r="JS157" s="52"/>
      <c r="JT157" s="52"/>
      <c r="JU157" s="52"/>
      <c r="JV157" s="52"/>
      <c r="JW157" s="52"/>
      <c r="JX157" s="52"/>
      <c r="JY157" s="52"/>
      <c r="JZ157" s="52"/>
      <c r="KA157" s="52"/>
      <c r="KB157" s="52"/>
      <c r="KC157" s="52"/>
      <c r="KD157" s="52"/>
      <c r="KE157" s="52"/>
      <c r="KF157" s="52"/>
      <c r="KG157" s="52"/>
      <c r="KH157" s="52"/>
      <c r="KI157" s="52"/>
      <c r="KJ157" s="52"/>
      <c r="KK157" s="52"/>
      <c r="KL157" s="52"/>
      <c r="KM157" s="52"/>
      <c r="KN157" s="52"/>
      <c r="KO157" s="52"/>
      <c r="KP157" s="52"/>
      <c r="KQ157" s="52"/>
      <c r="KR157" s="52"/>
      <c r="KS157" s="52"/>
      <c r="KT157" s="52"/>
      <c r="KU157" s="52"/>
      <c r="KV157" s="52"/>
      <c r="KW157" s="52"/>
      <c r="KX157" s="52"/>
      <c r="KY157" s="52"/>
      <c r="KZ157" s="52"/>
      <c r="LA157" s="52"/>
      <c r="LB157" s="52"/>
      <c r="LC157" s="52"/>
      <c r="LD157" s="52"/>
      <c r="LE157" s="52"/>
      <c r="LF157" s="52"/>
      <c r="LG157" s="52"/>
      <c r="LH157" s="52"/>
      <c r="LI157" s="52"/>
      <c r="LJ157" s="52"/>
      <c r="LK157" s="52"/>
      <c r="LL157" s="52"/>
      <c r="LM157" s="52"/>
      <c r="LN157" s="52"/>
      <c r="LO157" s="52"/>
      <c r="LP157" s="52"/>
      <c r="LQ157" s="52"/>
      <c r="LR157" s="52"/>
      <c r="LS157" s="52"/>
      <c r="LT157" s="52"/>
      <c r="LU157" s="52"/>
      <c r="LV157" s="52"/>
      <c r="LW157" s="52"/>
      <c r="LX157" s="52"/>
      <c r="LY157" s="52"/>
      <c r="LZ157" s="52"/>
      <c r="MA157" s="52"/>
      <c r="MB157" s="52"/>
      <c r="MC157" s="52"/>
      <c r="MD157" s="52"/>
      <c r="ME157" s="52"/>
      <c r="MF157" s="52"/>
      <c r="MG157" s="52"/>
      <c r="MH157" s="100"/>
      <c r="MI157" s="100"/>
      <c r="MJ157" s="100"/>
      <c r="MK157" s="100"/>
      <c r="ML157" s="100"/>
      <c r="MM157" s="100"/>
      <c r="MN157" s="100"/>
      <c r="MO157" s="100"/>
      <c r="MP157" s="100"/>
      <c r="MQ157" s="100"/>
      <c r="MR157" s="100"/>
      <c r="MS157" s="100"/>
      <c r="MT157" s="100"/>
      <c r="MU157" s="100"/>
      <c r="MV157" s="100"/>
      <c r="MW157" s="100"/>
      <c r="MX157" s="100"/>
      <c r="MY157" s="100"/>
      <c r="MZ157" s="100"/>
      <c r="NA157" s="100"/>
      <c r="NB157" s="100"/>
      <c r="NC157" s="52"/>
      <c r="ND157" s="52"/>
      <c r="NE157" s="52"/>
      <c r="NF157" s="52"/>
      <c r="NG157" s="52"/>
      <c r="NH157" s="52"/>
      <c r="NI157" s="52"/>
      <c r="NJ157" s="52"/>
      <c r="NK157" s="52"/>
      <c r="NL157" s="52"/>
      <c r="NM157" s="52"/>
      <c r="NN157" s="52"/>
      <c r="NO157" s="52"/>
      <c r="NP157" s="52"/>
      <c r="NQ157" s="52"/>
      <c r="NR157" s="52"/>
      <c r="NS157" s="52"/>
      <c r="NT157" s="52"/>
      <c r="NU157" s="52"/>
      <c r="NV157" s="52"/>
      <c r="NW157" s="52"/>
      <c r="NX157" s="52"/>
      <c r="NY157" s="52"/>
      <c r="NZ157" s="52"/>
      <c r="OA157" s="52"/>
      <c r="OB157" s="52"/>
      <c r="OC157" s="52"/>
      <c r="OD157" s="52"/>
      <c r="OE157" s="52"/>
      <c r="OF157" s="52"/>
      <c r="OG157" s="52"/>
      <c r="OH157" s="52"/>
      <c r="OI157" s="52"/>
      <c r="OJ157" s="52"/>
      <c r="OK157" s="52"/>
      <c r="OL157" s="52"/>
      <c r="OM157" s="52"/>
      <c r="ON157" s="52"/>
      <c r="OO157" s="52"/>
      <c r="OP157" s="52"/>
      <c r="OQ157" s="52"/>
      <c r="OR157" s="52"/>
      <c r="OS157" s="52"/>
      <c r="OT157" s="52"/>
      <c r="OU157" s="52"/>
      <c r="OV157" s="52"/>
      <c r="OW157" s="52"/>
      <c r="OX157" s="52"/>
      <c r="OY157" s="52"/>
      <c r="OZ157" s="52"/>
      <c r="PA157" s="52"/>
      <c r="PB157" s="52"/>
      <c r="PC157" s="52"/>
      <c r="PD157" s="52"/>
      <c r="PE157" s="52"/>
      <c r="PF157" s="52"/>
      <c r="PG157" s="52"/>
      <c r="PH157" s="52"/>
      <c r="PI157" s="52"/>
      <c r="PJ157" s="52"/>
      <c r="PK157" s="52"/>
      <c r="PL157" s="52"/>
      <c r="PM157" s="52"/>
      <c r="PN157" s="52"/>
      <c r="PO157" s="52"/>
      <c r="PP157" s="52"/>
      <c r="PQ157" s="52"/>
      <c r="PR157" s="52"/>
      <c r="PS157" s="52"/>
      <c r="PT157" s="52"/>
      <c r="PU157" s="52"/>
      <c r="PV157" s="52"/>
      <c r="PW157" s="52"/>
      <c r="PX157" s="52"/>
      <c r="PY157" s="52"/>
      <c r="PZ157" s="52"/>
      <c r="QA157" s="52"/>
      <c r="QB157" s="52"/>
      <c r="QC157" s="52"/>
      <c r="QD157" s="52"/>
    </row>
    <row r="158" spans="1:446" ht="13.5" customHeight="1">
      <c r="A158" s="12" t="s">
        <v>155</v>
      </c>
      <c r="B158" s="12" t="s">
        <v>348</v>
      </c>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69"/>
      <c r="DA158" s="23"/>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52"/>
      <c r="II158" s="52"/>
      <c r="IJ158" s="92"/>
      <c r="IK158" s="92"/>
      <c r="IL158" s="92"/>
      <c r="IM158" s="92"/>
      <c r="IN158" s="92"/>
      <c r="IO158" s="92"/>
      <c r="IP158" s="92"/>
      <c r="IQ158" s="92"/>
      <c r="IR158" s="92"/>
      <c r="IS158" s="92"/>
      <c r="IT158" s="92"/>
      <c r="IU158" s="92"/>
      <c r="IV158" s="52"/>
      <c r="IW158" s="52"/>
      <c r="IX158" s="52"/>
      <c r="IY158" s="52"/>
      <c r="IZ158" s="52"/>
      <c r="JA158" s="52"/>
      <c r="JB158" s="52"/>
      <c r="JC158" s="52"/>
      <c r="JD158" s="52"/>
      <c r="JE158" s="52"/>
      <c r="JF158" s="52"/>
      <c r="JG158" s="52"/>
      <c r="JH158" s="52"/>
      <c r="JI158" s="52"/>
      <c r="JJ158" s="52"/>
      <c r="JK158" s="52"/>
      <c r="JL158" s="52"/>
      <c r="JM158" s="52"/>
      <c r="JN158" s="52"/>
      <c r="JO158" s="52"/>
      <c r="JP158" s="52"/>
      <c r="JQ158" s="52"/>
      <c r="JR158" s="52"/>
      <c r="JS158" s="52"/>
      <c r="JT158" s="52"/>
      <c r="JU158" s="52"/>
      <c r="JV158" s="52"/>
      <c r="JW158" s="52"/>
      <c r="JX158" s="52"/>
      <c r="JY158" s="52"/>
      <c r="JZ158" s="52"/>
      <c r="KA158" s="52"/>
      <c r="KB158" s="52"/>
      <c r="KC158" s="52"/>
      <c r="KD158" s="52"/>
      <c r="KE158" s="52"/>
      <c r="KF158" s="52"/>
      <c r="KG158" s="52"/>
      <c r="KH158" s="52"/>
      <c r="KI158" s="52"/>
      <c r="KJ158" s="52"/>
      <c r="KK158" s="52"/>
      <c r="KL158" s="52"/>
      <c r="KM158" s="52"/>
      <c r="KN158" s="52"/>
      <c r="KO158" s="52"/>
      <c r="KP158" s="52"/>
      <c r="KQ158" s="52"/>
      <c r="KR158" s="52"/>
      <c r="KS158" s="52"/>
      <c r="KT158" s="52"/>
      <c r="KU158" s="52"/>
      <c r="KV158" s="52"/>
      <c r="KW158" s="52"/>
      <c r="KX158" s="52"/>
      <c r="KY158" s="52"/>
      <c r="KZ158" s="52"/>
      <c r="LA158" s="52"/>
      <c r="LB158" s="52"/>
      <c r="LC158" s="52"/>
      <c r="LD158" s="52"/>
      <c r="LE158" s="52"/>
      <c r="LF158" s="52"/>
      <c r="LG158" s="52"/>
      <c r="LH158" s="52"/>
      <c r="LI158" s="52"/>
      <c r="LJ158" s="52"/>
      <c r="LK158" s="52"/>
      <c r="LL158" s="52"/>
      <c r="LM158" s="52"/>
      <c r="LN158" s="52"/>
      <c r="LO158" s="52"/>
      <c r="LP158" s="52"/>
      <c r="LQ158" s="52"/>
      <c r="LR158" s="52"/>
      <c r="LS158" s="52"/>
      <c r="LT158" s="52"/>
      <c r="LU158" s="52"/>
      <c r="LV158" s="52"/>
      <c r="LW158" s="52"/>
      <c r="LX158" s="52"/>
      <c r="LY158" s="52"/>
      <c r="LZ158" s="52"/>
      <c r="MA158" s="52"/>
      <c r="MB158" s="52"/>
      <c r="MC158" s="52"/>
      <c r="MD158" s="52"/>
      <c r="ME158" s="52"/>
      <c r="MF158" s="52"/>
      <c r="MG158" s="52"/>
      <c r="MH158" s="100"/>
      <c r="MI158" s="100"/>
      <c r="MJ158" s="100"/>
      <c r="MK158" s="100"/>
      <c r="ML158" s="100"/>
      <c r="MM158" s="100"/>
      <c r="MN158" s="100"/>
      <c r="MO158" s="100"/>
      <c r="MP158" s="100"/>
      <c r="MQ158" s="100"/>
      <c r="MR158" s="100"/>
      <c r="MS158" s="100"/>
      <c r="MT158" s="100"/>
      <c r="MU158" s="100"/>
      <c r="MV158" s="100"/>
      <c r="MW158" s="100"/>
      <c r="MX158" s="100"/>
      <c r="MY158" s="100"/>
      <c r="MZ158" s="100"/>
      <c r="NA158" s="100"/>
      <c r="NB158" s="100"/>
      <c r="NC158" s="52"/>
      <c r="ND158" s="52"/>
      <c r="NE158" s="52"/>
      <c r="NF158" s="52"/>
      <c r="NG158" s="52"/>
      <c r="NH158" s="52"/>
      <c r="NI158" s="52"/>
      <c r="NJ158" s="52"/>
      <c r="NK158" s="52"/>
      <c r="NL158" s="52"/>
      <c r="NM158" s="52"/>
      <c r="NN158" s="52"/>
      <c r="NO158" s="52"/>
      <c r="NP158" s="52"/>
      <c r="NQ158" s="52"/>
      <c r="NR158" s="52"/>
      <c r="NS158" s="52"/>
      <c r="NT158" s="52"/>
      <c r="NU158" s="52"/>
      <c r="NV158" s="52"/>
      <c r="NW158" s="52"/>
      <c r="NX158" s="52"/>
      <c r="NY158" s="52"/>
      <c r="NZ158" s="52"/>
      <c r="OA158" s="52"/>
      <c r="OB158" s="52"/>
      <c r="OC158" s="52"/>
      <c r="OD158" s="52"/>
      <c r="OE158" s="52"/>
      <c r="OF158" s="52"/>
      <c r="OG158" s="52"/>
      <c r="OH158" s="52"/>
      <c r="OI158" s="52"/>
      <c r="OJ158" s="52"/>
      <c r="OK158" s="52"/>
      <c r="OL158" s="52"/>
      <c r="OM158" s="52"/>
      <c r="ON158" s="52"/>
      <c r="OO158" s="52"/>
      <c r="OP158" s="52"/>
      <c r="OQ158" s="52"/>
      <c r="OR158" s="52"/>
      <c r="OS158" s="52"/>
      <c r="OT158" s="52"/>
      <c r="OU158" s="52"/>
      <c r="OV158" s="52"/>
      <c r="OW158" s="52"/>
      <c r="OX158" s="52"/>
      <c r="OY158" s="52"/>
      <c r="OZ158" s="52"/>
      <c r="PA158" s="52"/>
      <c r="PB158" s="52"/>
      <c r="PC158" s="52"/>
      <c r="PD158" s="52"/>
      <c r="PE158" s="52"/>
      <c r="PF158" s="52"/>
      <c r="PG158" s="52"/>
      <c r="PH158" s="52"/>
      <c r="PI158" s="52"/>
      <c r="PJ158" s="52"/>
      <c r="PK158" s="52"/>
      <c r="PL158" s="52"/>
      <c r="PM158" s="52"/>
      <c r="PN158" s="52"/>
      <c r="PO158" s="52"/>
      <c r="PP158" s="52"/>
      <c r="PQ158" s="52"/>
      <c r="PR158" s="52"/>
      <c r="PS158" s="52"/>
      <c r="PT158" s="52"/>
      <c r="PU158" s="52"/>
      <c r="PV158" s="52"/>
      <c r="PW158" s="52"/>
      <c r="PX158" s="52"/>
      <c r="PY158" s="52"/>
      <c r="PZ158" s="52"/>
      <c r="QA158" s="52"/>
      <c r="QB158" s="52"/>
      <c r="QC158" s="52"/>
      <c r="QD158" s="52"/>
    </row>
    <row r="159" spans="1:446" ht="13.5" customHeight="1">
      <c r="A159" s="12" t="s">
        <v>156</v>
      </c>
      <c r="B159" s="12" t="s">
        <v>345</v>
      </c>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69"/>
      <c r="DA159" s="23"/>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52"/>
      <c r="II159" s="52"/>
      <c r="IJ159" s="92"/>
      <c r="IK159" s="92"/>
      <c r="IL159" s="92"/>
      <c r="IM159" s="92"/>
      <c r="IN159" s="92"/>
      <c r="IO159" s="92"/>
      <c r="IP159" s="92"/>
      <c r="IQ159" s="92"/>
      <c r="IR159" s="92"/>
      <c r="IS159" s="92"/>
      <c r="IT159" s="92"/>
      <c r="IU159" s="92"/>
      <c r="IV159" s="52"/>
      <c r="IW159" s="52"/>
      <c r="IX159" s="52"/>
      <c r="IY159" s="52"/>
      <c r="IZ159" s="52"/>
      <c r="JA159" s="52"/>
      <c r="JB159" s="52"/>
      <c r="JC159" s="52"/>
      <c r="JD159" s="52"/>
      <c r="JE159" s="52"/>
      <c r="JF159" s="52"/>
      <c r="JG159" s="52"/>
      <c r="JH159" s="52"/>
      <c r="JI159" s="52"/>
      <c r="JJ159" s="52"/>
      <c r="JK159" s="52"/>
      <c r="JL159" s="52"/>
      <c r="JM159" s="52"/>
      <c r="JN159" s="52"/>
      <c r="JO159" s="52"/>
      <c r="JP159" s="52"/>
      <c r="JQ159" s="52"/>
      <c r="JR159" s="52"/>
      <c r="JS159" s="52"/>
      <c r="JT159" s="52"/>
      <c r="JU159" s="52"/>
      <c r="JV159" s="52"/>
      <c r="JW159" s="52"/>
      <c r="JX159" s="52"/>
      <c r="JY159" s="52"/>
      <c r="JZ159" s="52"/>
      <c r="KA159" s="52"/>
      <c r="KB159" s="52"/>
      <c r="KC159" s="52"/>
      <c r="KD159" s="52"/>
      <c r="KE159" s="52"/>
      <c r="KF159" s="52"/>
      <c r="KG159" s="52"/>
      <c r="KH159" s="52"/>
      <c r="KI159" s="52"/>
      <c r="KJ159" s="52"/>
      <c r="KK159" s="52"/>
      <c r="KL159" s="52"/>
      <c r="KM159" s="52"/>
      <c r="KN159" s="52"/>
      <c r="KO159" s="52"/>
      <c r="KP159" s="52"/>
      <c r="KQ159" s="52"/>
      <c r="KR159" s="52"/>
      <c r="KS159" s="52"/>
      <c r="KT159" s="52"/>
      <c r="KU159" s="52"/>
      <c r="KV159" s="52"/>
      <c r="KW159" s="52"/>
      <c r="KX159" s="52"/>
      <c r="KY159" s="52"/>
      <c r="KZ159" s="52"/>
      <c r="LA159" s="52"/>
      <c r="LB159" s="52"/>
      <c r="LC159" s="52"/>
      <c r="LD159" s="52"/>
      <c r="LE159" s="52"/>
      <c r="LF159" s="52"/>
      <c r="LG159" s="52"/>
      <c r="LH159" s="52"/>
      <c r="LI159" s="52"/>
      <c r="LJ159" s="52"/>
      <c r="LK159" s="52"/>
      <c r="LL159" s="52"/>
      <c r="LM159" s="52"/>
      <c r="LN159" s="52"/>
      <c r="LO159" s="52"/>
      <c r="LP159" s="52"/>
      <c r="LQ159" s="52"/>
      <c r="LR159" s="52"/>
      <c r="LS159" s="52"/>
      <c r="LT159" s="52"/>
      <c r="LU159" s="52"/>
      <c r="LV159" s="52"/>
      <c r="LW159" s="52"/>
      <c r="LX159" s="52"/>
      <c r="LY159" s="52"/>
      <c r="LZ159" s="52"/>
      <c r="MA159" s="52"/>
      <c r="MB159" s="52"/>
      <c r="MC159" s="52"/>
      <c r="MD159" s="52"/>
      <c r="ME159" s="52"/>
      <c r="MF159" s="52"/>
      <c r="MG159" s="52"/>
      <c r="MH159" s="100"/>
      <c r="MI159" s="100"/>
      <c r="MJ159" s="100"/>
      <c r="MK159" s="100"/>
      <c r="ML159" s="100"/>
      <c r="MM159" s="100"/>
      <c r="MN159" s="100"/>
      <c r="MO159" s="100"/>
      <c r="MP159" s="100"/>
      <c r="MQ159" s="100"/>
      <c r="MR159" s="100"/>
      <c r="MS159" s="100"/>
      <c r="MT159" s="100"/>
      <c r="MU159" s="100"/>
      <c r="MV159" s="100"/>
      <c r="MW159" s="100"/>
      <c r="MX159" s="100"/>
      <c r="MY159" s="100"/>
      <c r="MZ159" s="100"/>
      <c r="NA159" s="100"/>
      <c r="NB159" s="100"/>
      <c r="NC159" s="52"/>
      <c r="ND159" s="52"/>
      <c r="NE159" s="52"/>
      <c r="NF159" s="52"/>
      <c r="NG159" s="52"/>
      <c r="NH159" s="52"/>
      <c r="NI159" s="52"/>
      <c r="NJ159" s="52"/>
      <c r="NK159" s="52"/>
      <c r="NL159" s="52"/>
      <c r="NM159" s="52"/>
      <c r="NN159" s="52"/>
      <c r="NO159" s="52"/>
      <c r="NP159" s="52"/>
      <c r="NQ159" s="52"/>
      <c r="NR159" s="52"/>
      <c r="NS159" s="52"/>
      <c r="NT159" s="52"/>
      <c r="NU159" s="52"/>
      <c r="NV159" s="52"/>
      <c r="NW159" s="52"/>
      <c r="NX159" s="52"/>
      <c r="NY159" s="52"/>
      <c r="NZ159" s="52"/>
      <c r="OA159" s="52"/>
      <c r="OB159" s="52"/>
      <c r="OC159" s="52"/>
      <c r="OD159" s="52"/>
      <c r="OE159" s="52"/>
      <c r="OF159" s="52"/>
      <c r="OG159" s="52"/>
      <c r="OH159" s="52"/>
      <c r="OI159" s="52"/>
      <c r="OJ159" s="52"/>
      <c r="OK159" s="52"/>
      <c r="OL159" s="52"/>
      <c r="OM159" s="52"/>
      <c r="ON159" s="52"/>
      <c r="OO159" s="52"/>
      <c r="OP159" s="52"/>
      <c r="OQ159" s="52"/>
      <c r="OR159" s="52"/>
      <c r="OS159" s="52"/>
      <c r="OT159" s="52"/>
      <c r="OU159" s="52"/>
      <c r="OV159" s="52"/>
      <c r="OW159" s="52"/>
      <c r="OX159" s="52"/>
      <c r="OY159" s="52"/>
      <c r="OZ159" s="52"/>
      <c r="PA159" s="52"/>
      <c r="PB159" s="52"/>
      <c r="PC159" s="52"/>
      <c r="PD159" s="52"/>
      <c r="PE159" s="52"/>
      <c r="PF159" s="52"/>
      <c r="PG159" s="52"/>
      <c r="PH159" s="52"/>
      <c r="PI159" s="52"/>
      <c r="PJ159" s="52"/>
      <c r="PK159" s="52"/>
      <c r="PL159" s="52"/>
      <c r="PM159" s="52"/>
      <c r="PN159" s="52"/>
      <c r="PO159" s="52"/>
      <c r="PP159" s="52"/>
      <c r="PQ159" s="52"/>
      <c r="PR159" s="52"/>
      <c r="PS159" s="52"/>
      <c r="PT159" s="52"/>
      <c r="PU159" s="52"/>
      <c r="PV159" s="52"/>
      <c r="PW159" s="52"/>
      <c r="PX159" s="52"/>
      <c r="PY159" s="52"/>
      <c r="PZ159" s="52"/>
      <c r="QA159" s="52"/>
      <c r="QB159" s="52"/>
      <c r="QC159" s="52"/>
      <c r="QD159" s="52"/>
    </row>
    <row r="160" spans="1:446" ht="13.5" customHeight="1">
      <c r="A160" s="12" t="s">
        <v>157</v>
      </c>
      <c r="B160" s="12" t="s">
        <v>347</v>
      </c>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69"/>
      <c r="DA160" s="23"/>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52"/>
      <c r="II160" s="52"/>
      <c r="IJ160" s="92"/>
      <c r="IK160" s="92"/>
      <c r="IL160" s="92"/>
      <c r="IM160" s="92"/>
      <c r="IN160" s="92"/>
      <c r="IO160" s="92"/>
      <c r="IP160" s="92"/>
      <c r="IQ160" s="92"/>
      <c r="IR160" s="92"/>
      <c r="IS160" s="92"/>
      <c r="IT160" s="92"/>
      <c r="IU160" s="92"/>
      <c r="IV160" s="52"/>
      <c r="IW160" s="52"/>
      <c r="IX160" s="52"/>
      <c r="IY160" s="52"/>
      <c r="IZ160" s="52"/>
      <c r="JA160" s="52"/>
      <c r="JB160" s="52"/>
      <c r="JC160" s="52"/>
      <c r="JD160" s="52"/>
      <c r="JE160" s="52"/>
      <c r="JF160" s="52"/>
      <c r="JG160" s="52"/>
      <c r="JH160" s="52"/>
      <c r="JI160" s="52"/>
      <c r="JJ160" s="52"/>
      <c r="JK160" s="52"/>
      <c r="JL160" s="52"/>
      <c r="JM160" s="52"/>
      <c r="JN160" s="52"/>
      <c r="JO160" s="52"/>
      <c r="JP160" s="52"/>
      <c r="JQ160" s="52"/>
      <c r="JR160" s="52"/>
      <c r="JS160" s="52"/>
      <c r="JT160" s="52"/>
      <c r="JU160" s="52"/>
      <c r="JV160" s="52"/>
      <c r="JW160" s="52"/>
      <c r="JX160" s="52"/>
      <c r="JY160" s="52"/>
      <c r="JZ160" s="52"/>
      <c r="KA160" s="52"/>
      <c r="KB160" s="52"/>
      <c r="KC160" s="52"/>
      <c r="KD160" s="52"/>
      <c r="KE160" s="52"/>
      <c r="KF160" s="52"/>
      <c r="KG160" s="52"/>
      <c r="KH160" s="52"/>
      <c r="KI160" s="52"/>
      <c r="KJ160" s="52"/>
      <c r="KK160" s="52"/>
      <c r="KL160" s="52"/>
      <c r="KM160" s="52"/>
      <c r="KN160" s="52"/>
      <c r="KO160" s="52"/>
      <c r="KP160" s="52"/>
      <c r="KQ160" s="52"/>
      <c r="KR160" s="52"/>
      <c r="KS160" s="52"/>
      <c r="KT160" s="52"/>
      <c r="KU160" s="52"/>
      <c r="KV160" s="52"/>
      <c r="KW160" s="52"/>
      <c r="KX160" s="52"/>
      <c r="KY160" s="52"/>
      <c r="KZ160" s="52"/>
      <c r="LA160" s="52"/>
      <c r="LB160" s="52"/>
      <c r="LC160" s="52"/>
      <c r="LD160" s="52"/>
      <c r="LE160" s="52"/>
      <c r="LF160" s="52"/>
      <c r="LG160" s="52"/>
      <c r="LH160" s="52"/>
      <c r="LI160" s="52"/>
      <c r="LJ160" s="52"/>
      <c r="LK160" s="52"/>
      <c r="LL160" s="52"/>
      <c r="LM160" s="52"/>
      <c r="LN160" s="52"/>
      <c r="LO160" s="52"/>
      <c r="LP160" s="52"/>
      <c r="LQ160" s="52"/>
      <c r="LR160" s="52"/>
      <c r="LS160" s="52"/>
      <c r="LT160" s="52"/>
      <c r="LU160" s="52"/>
      <c r="LV160" s="52"/>
      <c r="LW160" s="52"/>
      <c r="LX160" s="52"/>
      <c r="LY160" s="52"/>
      <c r="LZ160" s="52"/>
      <c r="MA160" s="52"/>
      <c r="MB160" s="52"/>
      <c r="MC160" s="52"/>
      <c r="MD160" s="52"/>
      <c r="ME160" s="52"/>
      <c r="MF160" s="52"/>
      <c r="MG160" s="52"/>
      <c r="MH160" s="100"/>
      <c r="MI160" s="100"/>
      <c r="MJ160" s="100"/>
      <c r="MK160" s="100"/>
      <c r="ML160" s="100"/>
      <c r="MM160" s="100"/>
      <c r="MN160" s="100"/>
      <c r="MO160" s="100"/>
      <c r="MP160" s="100"/>
      <c r="MQ160" s="100"/>
      <c r="MR160" s="100"/>
      <c r="MS160" s="100"/>
      <c r="MT160" s="100"/>
      <c r="MU160" s="100"/>
      <c r="MV160" s="100"/>
      <c r="MW160" s="100"/>
      <c r="MX160" s="100"/>
      <c r="MY160" s="100"/>
      <c r="MZ160" s="100"/>
      <c r="NA160" s="100"/>
      <c r="NB160" s="100"/>
      <c r="NC160" s="52"/>
      <c r="ND160" s="52"/>
      <c r="NE160" s="52"/>
      <c r="NF160" s="52"/>
      <c r="NG160" s="52"/>
      <c r="NH160" s="52"/>
      <c r="NI160" s="52"/>
      <c r="NJ160" s="52"/>
      <c r="NK160" s="52"/>
      <c r="NL160" s="52"/>
      <c r="NM160" s="52"/>
      <c r="NN160" s="52"/>
      <c r="NO160" s="52"/>
      <c r="NP160" s="52"/>
      <c r="NQ160" s="52"/>
      <c r="NR160" s="52"/>
      <c r="NS160" s="52"/>
      <c r="NT160" s="52"/>
      <c r="NU160" s="52"/>
      <c r="NV160" s="52"/>
      <c r="NW160" s="52"/>
      <c r="NX160" s="52"/>
      <c r="NY160" s="52"/>
      <c r="NZ160" s="52"/>
      <c r="OA160" s="52"/>
      <c r="OB160" s="52"/>
      <c r="OC160" s="52"/>
      <c r="OD160" s="52"/>
      <c r="OE160" s="52"/>
      <c r="OF160" s="52"/>
      <c r="OG160" s="52"/>
      <c r="OH160" s="52"/>
      <c r="OI160" s="52"/>
      <c r="OJ160" s="52"/>
      <c r="OK160" s="52"/>
      <c r="OL160" s="52"/>
      <c r="OM160" s="52"/>
      <c r="ON160" s="52"/>
      <c r="OO160" s="52"/>
      <c r="OP160" s="52"/>
      <c r="OQ160" s="52"/>
      <c r="OR160" s="52"/>
      <c r="OS160" s="52"/>
      <c r="OT160" s="52"/>
      <c r="OU160" s="52"/>
      <c r="OV160" s="52"/>
      <c r="OW160" s="52"/>
      <c r="OX160" s="52"/>
      <c r="OY160" s="52"/>
      <c r="OZ160" s="52"/>
      <c r="PA160" s="52"/>
      <c r="PB160" s="52"/>
      <c r="PC160" s="52"/>
      <c r="PD160" s="52"/>
      <c r="PE160" s="52"/>
      <c r="PF160" s="52"/>
      <c r="PG160" s="52"/>
      <c r="PH160" s="52"/>
      <c r="PI160" s="52"/>
      <c r="PJ160" s="52"/>
      <c r="PK160" s="52"/>
      <c r="PL160" s="52"/>
      <c r="PM160" s="52"/>
      <c r="PN160" s="52"/>
      <c r="PO160" s="52"/>
      <c r="PP160" s="52"/>
      <c r="PQ160" s="52"/>
      <c r="PR160" s="52"/>
      <c r="PS160" s="52"/>
      <c r="PT160" s="52"/>
      <c r="PU160" s="52"/>
      <c r="PV160" s="52"/>
      <c r="PW160" s="52"/>
      <c r="PX160" s="52"/>
      <c r="PY160" s="52"/>
      <c r="PZ160" s="52"/>
      <c r="QA160" s="52"/>
      <c r="QB160" s="52"/>
      <c r="QC160" s="52"/>
      <c r="QD160" s="52"/>
    </row>
    <row r="161" spans="1:446" ht="13.5" customHeight="1">
      <c r="A161" s="12" t="s">
        <v>158</v>
      </c>
      <c r="B161" s="12" t="s">
        <v>348</v>
      </c>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69"/>
      <c r="DA161" s="23"/>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52"/>
      <c r="II161" s="52"/>
      <c r="IJ161" s="92"/>
      <c r="IK161" s="92"/>
      <c r="IL161" s="92"/>
      <c r="IM161" s="92"/>
      <c r="IN161" s="92"/>
      <c r="IO161" s="92"/>
      <c r="IP161" s="92"/>
      <c r="IQ161" s="92"/>
      <c r="IR161" s="92"/>
      <c r="IS161" s="92"/>
      <c r="IT161" s="92"/>
      <c r="IU161" s="92"/>
      <c r="IV161" s="52"/>
      <c r="IW161" s="52"/>
      <c r="IX161" s="52"/>
      <c r="IY161" s="52"/>
      <c r="IZ161" s="52"/>
      <c r="JA161" s="52"/>
      <c r="JB161" s="52"/>
      <c r="JC161" s="52"/>
      <c r="JD161" s="52"/>
      <c r="JE161" s="52"/>
      <c r="JF161" s="52"/>
      <c r="JG161" s="52"/>
      <c r="JH161" s="52"/>
      <c r="JI161" s="52"/>
      <c r="JJ161" s="52"/>
      <c r="JK161" s="52"/>
      <c r="JL161" s="52"/>
      <c r="JM161" s="52"/>
      <c r="JN161" s="52"/>
      <c r="JO161" s="52"/>
      <c r="JP161" s="52"/>
      <c r="JQ161" s="52"/>
      <c r="JR161" s="52"/>
      <c r="JS161" s="52"/>
      <c r="JT161" s="52"/>
      <c r="JU161" s="52"/>
      <c r="JV161" s="52"/>
      <c r="JW161" s="52"/>
      <c r="JX161" s="52"/>
      <c r="JY161" s="52"/>
      <c r="JZ161" s="52"/>
      <c r="KA161" s="52"/>
      <c r="KB161" s="52"/>
      <c r="KC161" s="52"/>
      <c r="KD161" s="52"/>
      <c r="KE161" s="52"/>
      <c r="KF161" s="52"/>
      <c r="KG161" s="52"/>
      <c r="KH161" s="52"/>
      <c r="KI161" s="52"/>
      <c r="KJ161" s="52"/>
      <c r="KK161" s="52"/>
      <c r="KL161" s="52"/>
      <c r="KM161" s="52"/>
      <c r="KN161" s="52"/>
      <c r="KO161" s="52"/>
      <c r="KP161" s="52"/>
      <c r="KQ161" s="52"/>
      <c r="KR161" s="52"/>
      <c r="KS161" s="52"/>
      <c r="KT161" s="52"/>
      <c r="KU161" s="52"/>
      <c r="KV161" s="52"/>
      <c r="KW161" s="52"/>
      <c r="KX161" s="52"/>
      <c r="KY161" s="52"/>
      <c r="KZ161" s="52"/>
      <c r="LA161" s="52"/>
      <c r="LB161" s="52"/>
      <c r="LC161" s="52"/>
      <c r="LD161" s="52"/>
      <c r="LE161" s="52"/>
      <c r="LF161" s="52"/>
      <c r="LG161" s="52"/>
      <c r="LH161" s="52"/>
      <c r="LI161" s="52"/>
      <c r="LJ161" s="52"/>
      <c r="LK161" s="52"/>
      <c r="LL161" s="52"/>
      <c r="LM161" s="52"/>
      <c r="LN161" s="52"/>
      <c r="LO161" s="52"/>
      <c r="LP161" s="52"/>
      <c r="LQ161" s="52"/>
      <c r="LR161" s="52"/>
      <c r="LS161" s="52"/>
      <c r="LT161" s="52"/>
      <c r="LU161" s="52"/>
      <c r="LV161" s="52"/>
      <c r="LW161" s="52"/>
      <c r="LX161" s="52"/>
      <c r="LY161" s="52"/>
      <c r="LZ161" s="52"/>
      <c r="MA161" s="52"/>
      <c r="MB161" s="52"/>
      <c r="MC161" s="52"/>
      <c r="MD161" s="52"/>
      <c r="ME161" s="52"/>
      <c r="MF161" s="52"/>
      <c r="MG161" s="52"/>
      <c r="MH161" s="100"/>
      <c r="MI161" s="100"/>
      <c r="MJ161" s="100"/>
      <c r="MK161" s="100"/>
      <c r="ML161" s="100"/>
      <c r="MM161" s="100"/>
      <c r="MN161" s="100"/>
      <c r="MO161" s="100"/>
      <c r="MP161" s="100"/>
      <c r="MQ161" s="100"/>
      <c r="MR161" s="100"/>
      <c r="MS161" s="100"/>
      <c r="MT161" s="100"/>
      <c r="MU161" s="100"/>
      <c r="MV161" s="100"/>
      <c r="MW161" s="100"/>
      <c r="MX161" s="100"/>
      <c r="MY161" s="100"/>
      <c r="MZ161" s="100"/>
      <c r="NA161" s="100"/>
      <c r="NB161" s="100"/>
      <c r="NC161" s="52"/>
      <c r="ND161" s="52"/>
      <c r="NE161" s="52"/>
      <c r="NF161" s="52"/>
      <c r="NG161" s="52"/>
      <c r="NH161" s="52"/>
      <c r="NI161" s="52"/>
      <c r="NJ161" s="52"/>
      <c r="NK161" s="52"/>
      <c r="NL161" s="52"/>
      <c r="NM161" s="52"/>
      <c r="NN161" s="52"/>
      <c r="NO161" s="52"/>
      <c r="NP161" s="52"/>
      <c r="NQ161" s="52"/>
      <c r="NR161" s="52"/>
      <c r="NS161" s="52"/>
      <c r="NT161" s="52"/>
      <c r="NU161" s="52"/>
      <c r="NV161" s="52"/>
      <c r="NW161" s="52"/>
      <c r="NX161" s="52"/>
      <c r="NY161" s="52"/>
      <c r="NZ161" s="52"/>
      <c r="OA161" s="52"/>
      <c r="OB161" s="52"/>
      <c r="OC161" s="52"/>
      <c r="OD161" s="52"/>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c r="PC161" s="52"/>
      <c r="PD161" s="52"/>
      <c r="PE161" s="52"/>
      <c r="PF161" s="52"/>
      <c r="PG161" s="52"/>
      <c r="PH161" s="52"/>
      <c r="PI161" s="52"/>
      <c r="PJ161" s="52"/>
      <c r="PK161" s="52"/>
      <c r="PL161" s="52"/>
      <c r="PM161" s="52"/>
      <c r="PN161" s="52"/>
      <c r="PO161" s="52"/>
      <c r="PP161" s="52"/>
      <c r="PQ161" s="52"/>
      <c r="PR161" s="52"/>
      <c r="PS161" s="52"/>
      <c r="PT161" s="52"/>
      <c r="PU161" s="52"/>
      <c r="PV161" s="52"/>
      <c r="PW161" s="52"/>
      <c r="PX161" s="52"/>
      <c r="PY161" s="52"/>
      <c r="PZ161" s="52"/>
      <c r="QA161" s="52"/>
      <c r="QB161" s="52"/>
      <c r="QC161" s="52"/>
      <c r="QD161" s="52"/>
    </row>
    <row r="162" spans="1:446" ht="13.5" customHeight="1">
      <c r="A162" s="12" t="s">
        <v>159</v>
      </c>
      <c r="B162" s="12" t="s">
        <v>345</v>
      </c>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69"/>
      <c r="DA162" s="23"/>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52"/>
      <c r="II162" s="52"/>
      <c r="IJ162" s="92"/>
      <c r="IK162" s="92"/>
      <c r="IL162" s="92"/>
      <c r="IM162" s="92"/>
      <c r="IN162" s="92"/>
      <c r="IO162" s="92"/>
      <c r="IP162" s="92"/>
      <c r="IQ162" s="92"/>
      <c r="IR162" s="92"/>
      <c r="IS162" s="92"/>
      <c r="IT162" s="92"/>
      <c r="IU162" s="92"/>
      <c r="IV162" s="52"/>
      <c r="IW162" s="52"/>
      <c r="IX162" s="52"/>
      <c r="IY162" s="52"/>
      <c r="IZ162" s="52"/>
      <c r="JA162" s="52"/>
      <c r="JB162" s="52"/>
      <c r="JC162" s="52"/>
      <c r="JD162" s="52"/>
      <c r="JE162" s="52"/>
      <c r="JF162" s="52"/>
      <c r="JG162" s="52"/>
      <c r="JH162" s="52"/>
      <c r="JI162" s="52"/>
      <c r="JJ162" s="52"/>
      <c r="JK162" s="52"/>
      <c r="JL162" s="52"/>
      <c r="JM162" s="52"/>
      <c r="JN162" s="52"/>
      <c r="JO162" s="52"/>
      <c r="JP162" s="52"/>
      <c r="JQ162" s="52"/>
      <c r="JR162" s="52"/>
      <c r="JS162" s="52"/>
      <c r="JT162" s="52"/>
      <c r="JU162" s="52"/>
      <c r="JV162" s="52"/>
      <c r="JW162" s="52"/>
      <c r="JX162" s="52"/>
      <c r="JY162" s="52"/>
      <c r="JZ162" s="52"/>
      <c r="KA162" s="52"/>
      <c r="KB162" s="52"/>
      <c r="KC162" s="52"/>
      <c r="KD162" s="52"/>
      <c r="KE162" s="52"/>
      <c r="KF162" s="52"/>
      <c r="KG162" s="52"/>
      <c r="KH162" s="52"/>
      <c r="KI162" s="52"/>
      <c r="KJ162" s="52"/>
      <c r="KK162" s="52"/>
      <c r="KL162" s="52"/>
      <c r="KM162" s="52"/>
      <c r="KN162" s="52"/>
      <c r="KO162" s="52"/>
      <c r="KP162" s="52"/>
      <c r="KQ162" s="52"/>
      <c r="KR162" s="52"/>
      <c r="KS162" s="52"/>
      <c r="KT162" s="52"/>
      <c r="KU162" s="52"/>
      <c r="KV162" s="52"/>
      <c r="KW162" s="52"/>
      <c r="KX162" s="52"/>
      <c r="KY162" s="52"/>
      <c r="KZ162" s="52"/>
      <c r="LA162" s="52"/>
      <c r="LB162" s="52"/>
      <c r="LC162" s="52"/>
      <c r="LD162" s="52"/>
      <c r="LE162" s="52"/>
      <c r="LF162" s="52"/>
      <c r="LG162" s="52"/>
      <c r="LH162" s="52"/>
      <c r="LI162" s="52"/>
      <c r="LJ162" s="52"/>
      <c r="LK162" s="52"/>
      <c r="LL162" s="52"/>
      <c r="LM162" s="52"/>
      <c r="LN162" s="52"/>
      <c r="LO162" s="52"/>
      <c r="LP162" s="52"/>
      <c r="LQ162" s="52"/>
      <c r="LR162" s="52"/>
      <c r="LS162" s="52"/>
      <c r="LT162" s="52"/>
      <c r="LU162" s="52"/>
      <c r="LV162" s="52"/>
      <c r="LW162" s="52"/>
      <c r="LX162" s="52"/>
      <c r="LY162" s="52"/>
      <c r="LZ162" s="52"/>
      <c r="MA162" s="52"/>
      <c r="MB162" s="52"/>
      <c r="MC162" s="52"/>
      <c r="MD162" s="52"/>
      <c r="ME162" s="52"/>
      <c r="MF162" s="52"/>
      <c r="MG162" s="52"/>
      <c r="MH162" s="100"/>
      <c r="MI162" s="100"/>
      <c r="MJ162" s="100"/>
      <c r="MK162" s="100"/>
      <c r="ML162" s="100"/>
      <c r="MM162" s="100"/>
      <c r="MN162" s="100"/>
      <c r="MO162" s="100"/>
      <c r="MP162" s="100"/>
      <c r="MQ162" s="100"/>
      <c r="MR162" s="100"/>
      <c r="MS162" s="100"/>
      <c r="MT162" s="100"/>
      <c r="MU162" s="100"/>
      <c r="MV162" s="100"/>
      <c r="MW162" s="100"/>
      <c r="MX162" s="100"/>
      <c r="MY162" s="100"/>
      <c r="MZ162" s="100"/>
      <c r="NA162" s="100"/>
      <c r="NB162" s="100"/>
      <c r="NC162" s="52"/>
      <c r="ND162" s="52"/>
      <c r="NE162" s="52"/>
      <c r="NF162" s="52"/>
      <c r="NG162" s="52"/>
      <c r="NH162" s="52"/>
      <c r="NI162" s="52"/>
      <c r="NJ162" s="52"/>
      <c r="NK162" s="52"/>
      <c r="NL162" s="52"/>
      <c r="NM162" s="52"/>
      <c r="NN162" s="52"/>
      <c r="NO162" s="52"/>
      <c r="NP162" s="52"/>
      <c r="NQ162" s="52"/>
      <c r="NR162" s="52"/>
      <c r="NS162" s="52"/>
      <c r="NT162" s="52"/>
      <c r="NU162" s="52"/>
      <c r="NV162" s="52"/>
      <c r="NW162" s="52"/>
      <c r="NX162" s="52"/>
      <c r="NY162" s="52"/>
      <c r="NZ162" s="52"/>
      <c r="OA162" s="52"/>
      <c r="OB162" s="52"/>
      <c r="OC162" s="52"/>
      <c r="OD162" s="52"/>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c r="PC162" s="52"/>
      <c r="PD162" s="52"/>
      <c r="PE162" s="52"/>
      <c r="PF162" s="52"/>
      <c r="PG162" s="52"/>
      <c r="PH162" s="52"/>
      <c r="PI162" s="52"/>
      <c r="PJ162" s="52"/>
      <c r="PK162" s="52"/>
      <c r="PL162" s="52"/>
      <c r="PM162" s="52"/>
      <c r="PN162" s="52"/>
      <c r="PO162" s="52"/>
      <c r="PP162" s="52"/>
      <c r="PQ162" s="52"/>
      <c r="PR162" s="52"/>
      <c r="PS162" s="52"/>
      <c r="PT162" s="52"/>
      <c r="PU162" s="52"/>
      <c r="PV162" s="52"/>
      <c r="PW162" s="52"/>
      <c r="PX162" s="52"/>
      <c r="PY162" s="52"/>
      <c r="PZ162" s="52"/>
      <c r="QA162" s="52"/>
      <c r="QB162" s="52"/>
      <c r="QC162" s="52"/>
      <c r="QD162" s="52"/>
    </row>
    <row r="163" spans="1:446" ht="13.5" customHeight="1">
      <c r="A163" s="12" t="s">
        <v>160</v>
      </c>
      <c r="B163" s="12" t="s">
        <v>347</v>
      </c>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69"/>
      <c r="DA163" s="23"/>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52"/>
      <c r="II163" s="52"/>
      <c r="IJ163" s="92"/>
      <c r="IK163" s="92"/>
      <c r="IL163" s="92"/>
      <c r="IM163" s="92"/>
      <c r="IN163" s="92"/>
      <c r="IO163" s="92"/>
      <c r="IP163" s="92"/>
      <c r="IQ163" s="92"/>
      <c r="IR163" s="92"/>
      <c r="IS163" s="92"/>
      <c r="IT163" s="92"/>
      <c r="IU163" s="92"/>
      <c r="IV163" s="52"/>
      <c r="IW163" s="52"/>
      <c r="IX163" s="52"/>
      <c r="IY163" s="52"/>
      <c r="IZ163" s="52"/>
      <c r="JA163" s="52"/>
      <c r="JB163" s="52"/>
      <c r="JC163" s="52"/>
      <c r="JD163" s="52"/>
      <c r="JE163" s="52"/>
      <c r="JF163" s="52"/>
      <c r="JG163" s="52"/>
      <c r="JH163" s="52"/>
      <c r="JI163" s="52"/>
      <c r="JJ163" s="52"/>
      <c r="JK163" s="52"/>
      <c r="JL163" s="52"/>
      <c r="JM163" s="52"/>
      <c r="JN163" s="52"/>
      <c r="JO163" s="52"/>
      <c r="JP163" s="52"/>
      <c r="JQ163" s="52"/>
      <c r="JR163" s="52"/>
      <c r="JS163" s="52"/>
      <c r="JT163" s="52"/>
      <c r="JU163" s="52"/>
      <c r="JV163" s="52"/>
      <c r="JW163" s="52"/>
      <c r="JX163" s="52"/>
      <c r="JY163" s="52"/>
      <c r="JZ163" s="52"/>
      <c r="KA163" s="52"/>
      <c r="KB163" s="52"/>
      <c r="KC163" s="52"/>
      <c r="KD163" s="52"/>
      <c r="KE163" s="52"/>
      <c r="KF163" s="52"/>
      <c r="KG163" s="52"/>
      <c r="KH163" s="52"/>
      <c r="KI163" s="52"/>
      <c r="KJ163" s="52"/>
      <c r="KK163" s="52"/>
      <c r="KL163" s="52"/>
      <c r="KM163" s="52"/>
      <c r="KN163" s="52"/>
      <c r="KO163" s="52"/>
      <c r="KP163" s="52"/>
      <c r="KQ163" s="52"/>
      <c r="KR163" s="52"/>
      <c r="KS163" s="52"/>
      <c r="KT163" s="52"/>
      <c r="KU163" s="52"/>
      <c r="KV163" s="52"/>
      <c r="KW163" s="52"/>
      <c r="KX163" s="52"/>
      <c r="KY163" s="52"/>
      <c r="KZ163" s="52"/>
      <c r="LA163" s="52"/>
      <c r="LB163" s="52"/>
      <c r="LC163" s="52"/>
      <c r="LD163" s="52"/>
      <c r="LE163" s="52"/>
      <c r="LF163" s="52"/>
      <c r="LG163" s="52"/>
      <c r="LH163" s="52"/>
      <c r="LI163" s="52"/>
      <c r="LJ163" s="52"/>
      <c r="LK163" s="52"/>
      <c r="LL163" s="52"/>
      <c r="LM163" s="52"/>
      <c r="LN163" s="52"/>
      <c r="LO163" s="52"/>
      <c r="LP163" s="52"/>
      <c r="LQ163" s="52"/>
      <c r="LR163" s="52"/>
      <c r="LS163" s="52"/>
      <c r="LT163" s="52"/>
      <c r="LU163" s="52"/>
      <c r="LV163" s="52"/>
      <c r="LW163" s="52"/>
      <c r="LX163" s="52"/>
      <c r="LY163" s="52"/>
      <c r="LZ163" s="52"/>
      <c r="MA163" s="52"/>
      <c r="MB163" s="52"/>
      <c r="MC163" s="52"/>
      <c r="MD163" s="52"/>
      <c r="ME163" s="52"/>
      <c r="MF163" s="52"/>
      <c r="MG163" s="52"/>
      <c r="MH163" s="100"/>
      <c r="MI163" s="100"/>
      <c r="MJ163" s="100"/>
      <c r="MK163" s="100"/>
      <c r="ML163" s="100"/>
      <c r="MM163" s="100"/>
      <c r="MN163" s="100"/>
      <c r="MO163" s="100"/>
      <c r="MP163" s="100"/>
      <c r="MQ163" s="100"/>
      <c r="MR163" s="100"/>
      <c r="MS163" s="100"/>
      <c r="MT163" s="100"/>
      <c r="MU163" s="100"/>
      <c r="MV163" s="100"/>
      <c r="MW163" s="100"/>
      <c r="MX163" s="100"/>
      <c r="MY163" s="100"/>
      <c r="MZ163" s="100"/>
      <c r="NA163" s="100"/>
      <c r="NB163" s="100"/>
      <c r="NC163" s="52"/>
      <c r="ND163" s="52"/>
      <c r="NE163" s="52"/>
      <c r="NF163" s="52"/>
      <c r="NG163" s="52"/>
      <c r="NH163" s="52"/>
      <c r="NI163" s="52"/>
      <c r="NJ163" s="52"/>
      <c r="NK163" s="52"/>
      <c r="NL163" s="52"/>
      <c r="NM163" s="52"/>
      <c r="NN163" s="52"/>
      <c r="NO163" s="52"/>
      <c r="NP163" s="52"/>
      <c r="NQ163" s="52"/>
      <c r="NR163" s="52"/>
      <c r="NS163" s="52"/>
      <c r="NT163" s="52"/>
      <c r="NU163" s="52"/>
      <c r="NV163" s="52"/>
      <c r="NW163" s="52"/>
      <c r="NX163" s="52"/>
      <c r="NY163" s="52"/>
      <c r="NZ163" s="52"/>
      <c r="OA163" s="52"/>
      <c r="OB163" s="52"/>
      <c r="OC163" s="52"/>
      <c r="OD163" s="52"/>
      <c r="OE163" s="52"/>
      <c r="OF163" s="52"/>
      <c r="OG163" s="52"/>
      <c r="OH163" s="52"/>
      <c r="OI163" s="52"/>
      <c r="OJ163" s="52"/>
      <c r="OK163" s="52"/>
      <c r="OL163" s="52"/>
      <c r="OM163" s="52"/>
      <c r="ON163" s="52"/>
      <c r="OO163" s="52"/>
      <c r="OP163" s="52"/>
      <c r="OQ163" s="52"/>
      <c r="OR163" s="52"/>
      <c r="OS163" s="52"/>
      <c r="OT163" s="52"/>
      <c r="OU163" s="52"/>
      <c r="OV163" s="52"/>
      <c r="OW163" s="52"/>
      <c r="OX163" s="52"/>
      <c r="OY163" s="52"/>
      <c r="OZ163" s="52"/>
      <c r="PA163" s="52"/>
      <c r="PB163" s="52"/>
      <c r="PC163" s="52"/>
      <c r="PD163" s="52"/>
      <c r="PE163" s="52"/>
      <c r="PF163" s="52"/>
      <c r="PG163" s="52"/>
      <c r="PH163" s="52"/>
      <c r="PI163" s="52"/>
      <c r="PJ163" s="52"/>
      <c r="PK163" s="52"/>
      <c r="PL163" s="52"/>
      <c r="PM163" s="52"/>
      <c r="PN163" s="52"/>
      <c r="PO163" s="52"/>
      <c r="PP163" s="52"/>
      <c r="PQ163" s="52"/>
      <c r="PR163" s="52"/>
      <c r="PS163" s="52"/>
      <c r="PT163" s="52"/>
      <c r="PU163" s="52"/>
      <c r="PV163" s="52"/>
      <c r="PW163" s="52"/>
      <c r="PX163" s="52"/>
      <c r="PY163" s="52"/>
      <c r="PZ163" s="52"/>
      <c r="QA163" s="52"/>
      <c r="QB163" s="52"/>
      <c r="QC163" s="52"/>
      <c r="QD163" s="52"/>
    </row>
    <row r="164" spans="1:446" ht="13.5" customHeight="1">
      <c r="A164" s="12" t="s">
        <v>161</v>
      </c>
      <c r="B164" s="12" t="s">
        <v>348</v>
      </c>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69"/>
      <c r="DA164" s="23"/>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52"/>
      <c r="II164" s="52"/>
      <c r="IJ164" s="92"/>
      <c r="IK164" s="92"/>
      <c r="IL164" s="92"/>
      <c r="IM164" s="92"/>
      <c r="IN164" s="92"/>
      <c r="IO164" s="92"/>
      <c r="IP164" s="92"/>
      <c r="IQ164" s="92"/>
      <c r="IR164" s="92"/>
      <c r="IS164" s="92"/>
      <c r="IT164" s="92"/>
      <c r="IU164" s="92"/>
      <c r="IV164" s="52"/>
      <c r="IW164" s="52"/>
      <c r="IX164" s="52"/>
      <c r="IY164" s="52"/>
      <c r="IZ164" s="52"/>
      <c r="JA164" s="52"/>
      <c r="JB164" s="52"/>
      <c r="JC164" s="52"/>
      <c r="JD164" s="52"/>
      <c r="JE164" s="52"/>
      <c r="JF164" s="52"/>
      <c r="JG164" s="52"/>
      <c r="JH164" s="52"/>
      <c r="JI164" s="52"/>
      <c r="JJ164" s="52"/>
      <c r="JK164" s="52"/>
      <c r="JL164" s="52"/>
      <c r="JM164" s="52"/>
      <c r="JN164" s="52"/>
      <c r="JO164" s="52"/>
      <c r="JP164" s="52"/>
      <c r="JQ164" s="52"/>
      <c r="JR164" s="52"/>
      <c r="JS164" s="52"/>
      <c r="JT164" s="52"/>
      <c r="JU164" s="52"/>
      <c r="JV164" s="52"/>
      <c r="JW164" s="52"/>
      <c r="JX164" s="52"/>
      <c r="JY164" s="52"/>
      <c r="JZ164" s="52"/>
      <c r="KA164" s="52"/>
      <c r="KB164" s="52"/>
      <c r="KC164" s="52"/>
      <c r="KD164" s="52"/>
      <c r="KE164" s="52"/>
      <c r="KF164" s="52"/>
      <c r="KG164" s="52"/>
      <c r="KH164" s="52"/>
      <c r="KI164" s="52"/>
      <c r="KJ164" s="52"/>
      <c r="KK164" s="52"/>
      <c r="KL164" s="52"/>
      <c r="KM164" s="52"/>
      <c r="KN164" s="52"/>
      <c r="KO164" s="52"/>
      <c r="KP164" s="52"/>
      <c r="KQ164" s="52"/>
      <c r="KR164" s="52"/>
      <c r="KS164" s="52"/>
      <c r="KT164" s="52"/>
      <c r="KU164" s="52"/>
      <c r="KV164" s="52"/>
      <c r="KW164" s="52"/>
      <c r="KX164" s="52"/>
      <c r="KY164" s="52"/>
      <c r="KZ164" s="52"/>
      <c r="LA164" s="52"/>
      <c r="LB164" s="52"/>
      <c r="LC164" s="52"/>
      <c r="LD164" s="52"/>
      <c r="LE164" s="52"/>
      <c r="LF164" s="52"/>
      <c r="LG164" s="52"/>
      <c r="LH164" s="52"/>
      <c r="LI164" s="52"/>
      <c r="LJ164" s="52"/>
      <c r="LK164" s="52"/>
      <c r="LL164" s="52"/>
      <c r="LM164" s="52"/>
      <c r="LN164" s="52"/>
      <c r="LO164" s="52"/>
      <c r="LP164" s="52"/>
      <c r="LQ164" s="52"/>
      <c r="LR164" s="52"/>
      <c r="LS164" s="52"/>
      <c r="LT164" s="52"/>
      <c r="LU164" s="52"/>
      <c r="LV164" s="52"/>
      <c r="LW164" s="52"/>
      <c r="LX164" s="52"/>
      <c r="LY164" s="52"/>
      <c r="LZ164" s="52"/>
      <c r="MA164" s="52"/>
      <c r="MB164" s="52"/>
      <c r="MC164" s="52"/>
      <c r="MD164" s="52"/>
      <c r="ME164" s="52"/>
      <c r="MF164" s="52"/>
      <c r="MG164" s="52"/>
      <c r="MH164" s="100"/>
      <c r="MI164" s="100"/>
      <c r="MJ164" s="100"/>
      <c r="MK164" s="100"/>
      <c r="ML164" s="100"/>
      <c r="MM164" s="100"/>
      <c r="MN164" s="100"/>
      <c r="MO164" s="100"/>
      <c r="MP164" s="100"/>
      <c r="MQ164" s="100"/>
      <c r="MR164" s="100"/>
      <c r="MS164" s="100"/>
      <c r="MT164" s="100"/>
      <c r="MU164" s="100"/>
      <c r="MV164" s="100"/>
      <c r="MW164" s="100"/>
      <c r="MX164" s="100"/>
      <c r="MY164" s="100"/>
      <c r="MZ164" s="100"/>
      <c r="NA164" s="100"/>
      <c r="NB164" s="100"/>
      <c r="NC164" s="52"/>
      <c r="ND164" s="52"/>
      <c r="NE164" s="52"/>
      <c r="NF164" s="52"/>
      <c r="NG164" s="52"/>
      <c r="NH164" s="52"/>
      <c r="NI164" s="52"/>
      <c r="NJ164" s="52"/>
      <c r="NK164" s="52"/>
      <c r="NL164" s="52"/>
      <c r="NM164" s="52"/>
      <c r="NN164" s="52"/>
      <c r="NO164" s="52"/>
      <c r="NP164" s="52"/>
      <c r="NQ164" s="52"/>
      <c r="NR164" s="52"/>
      <c r="NS164" s="52"/>
      <c r="NT164" s="52"/>
      <c r="NU164" s="52"/>
      <c r="NV164" s="52"/>
      <c r="NW164" s="52"/>
      <c r="NX164" s="52"/>
      <c r="NY164" s="52"/>
      <c r="NZ164" s="52"/>
      <c r="OA164" s="52"/>
      <c r="OB164" s="52"/>
      <c r="OC164" s="52"/>
      <c r="OD164" s="52"/>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c r="PC164" s="52"/>
      <c r="PD164" s="52"/>
      <c r="PE164" s="52"/>
      <c r="PF164" s="52"/>
      <c r="PG164" s="52"/>
      <c r="PH164" s="52"/>
      <c r="PI164" s="52"/>
      <c r="PJ164" s="52"/>
      <c r="PK164" s="52"/>
      <c r="PL164" s="52"/>
      <c r="PM164" s="52"/>
      <c r="PN164" s="52"/>
      <c r="PO164" s="52"/>
      <c r="PP164" s="52"/>
      <c r="PQ164" s="52"/>
      <c r="PR164" s="52"/>
      <c r="PS164" s="52"/>
      <c r="PT164" s="52"/>
      <c r="PU164" s="52"/>
      <c r="PV164" s="52"/>
      <c r="PW164" s="52"/>
      <c r="PX164" s="52"/>
      <c r="PY164" s="52"/>
      <c r="PZ164" s="52"/>
      <c r="QA164" s="52"/>
      <c r="QB164" s="52"/>
      <c r="QC164" s="52"/>
      <c r="QD164" s="52"/>
    </row>
    <row r="165" spans="1:446" ht="13.5" customHeight="1">
      <c r="A165" s="12" t="s">
        <v>162</v>
      </c>
      <c r="B165" s="12" t="s">
        <v>345</v>
      </c>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69"/>
      <c r="DA165" s="23"/>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52"/>
      <c r="II165" s="52"/>
      <c r="IJ165" s="92"/>
      <c r="IK165" s="92"/>
      <c r="IL165" s="92"/>
      <c r="IM165" s="92"/>
      <c r="IN165" s="92"/>
      <c r="IO165" s="92"/>
      <c r="IP165" s="92"/>
      <c r="IQ165" s="92"/>
      <c r="IR165" s="92"/>
      <c r="IS165" s="92"/>
      <c r="IT165" s="92"/>
      <c r="IU165" s="92"/>
      <c r="IV165" s="52"/>
      <c r="IW165" s="52"/>
      <c r="IX165" s="52"/>
      <c r="IY165" s="52"/>
      <c r="IZ165" s="52"/>
      <c r="JA165" s="52"/>
      <c r="JB165" s="52"/>
      <c r="JC165" s="52"/>
      <c r="JD165" s="52"/>
      <c r="JE165" s="52"/>
      <c r="JF165" s="52"/>
      <c r="JG165" s="52"/>
      <c r="JH165" s="52"/>
      <c r="JI165" s="52"/>
      <c r="JJ165" s="52"/>
      <c r="JK165" s="52"/>
      <c r="JL165" s="52"/>
      <c r="JM165" s="52"/>
      <c r="JN165" s="52"/>
      <c r="JO165" s="52"/>
      <c r="JP165" s="52"/>
      <c r="JQ165" s="52"/>
      <c r="JR165" s="52"/>
      <c r="JS165" s="52"/>
      <c r="JT165" s="52"/>
      <c r="JU165" s="52"/>
      <c r="JV165" s="52"/>
      <c r="JW165" s="52"/>
      <c r="JX165" s="52"/>
      <c r="JY165" s="52"/>
      <c r="JZ165" s="52"/>
      <c r="KA165" s="52"/>
      <c r="KB165" s="52"/>
      <c r="KC165" s="52"/>
      <c r="KD165" s="52"/>
      <c r="KE165" s="52"/>
      <c r="KF165" s="52"/>
      <c r="KG165" s="52"/>
      <c r="KH165" s="52"/>
      <c r="KI165" s="52"/>
      <c r="KJ165" s="52"/>
      <c r="KK165" s="52"/>
      <c r="KL165" s="52"/>
      <c r="KM165" s="52"/>
      <c r="KN165" s="52"/>
      <c r="KO165" s="52"/>
      <c r="KP165" s="52"/>
      <c r="KQ165" s="52"/>
      <c r="KR165" s="52"/>
      <c r="KS165" s="52"/>
      <c r="KT165" s="52"/>
      <c r="KU165" s="52"/>
      <c r="KV165" s="52"/>
      <c r="KW165" s="52"/>
      <c r="KX165" s="52"/>
      <c r="KY165" s="52"/>
      <c r="KZ165" s="52"/>
      <c r="LA165" s="52"/>
      <c r="LB165" s="52"/>
      <c r="LC165" s="52"/>
      <c r="LD165" s="52"/>
      <c r="LE165" s="52"/>
      <c r="LF165" s="52"/>
      <c r="LG165" s="52"/>
      <c r="LH165" s="52"/>
      <c r="LI165" s="52"/>
      <c r="LJ165" s="52"/>
      <c r="LK165" s="52"/>
      <c r="LL165" s="52"/>
      <c r="LM165" s="52"/>
      <c r="LN165" s="52"/>
      <c r="LO165" s="52"/>
      <c r="LP165" s="52"/>
      <c r="LQ165" s="52"/>
      <c r="LR165" s="52"/>
      <c r="LS165" s="52"/>
      <c r="LT165" s="52"/>
      <c r="LU165" s="52"/>
      <c r="LV165" s="52"/>
      <c r="LW165" s="52"/>
      <c r="LX165" s="52"/>
      <c r="LY165" s="52"/>
      <c r="LZ165" s="52"/>
      <c r="MA165" s="52"/>
      <c r="MB165" s="52"/>
      <c r="MC165" s="52"/>
      <c r="MD165" s="52"/>
      <c r="ME165" s="52"/>
      <c r="MF165" s="52"/>
      <c r="MG165" s="52"/>
      <c r="MH165" s="100"/>
      <c r="MI165" s="100"/>
      <c r="MJ165" s="100"/>
      <c r="MK165" s="100"/>
      <c r="ML165" s="100"/>
      <c r="MM165" s="100"/>
      <c r="MN165" s="100"/>
      <c r="MO165" s="100"/>
      <c r="MP165" s="100"/>
      <c r="MQ165" s="100"/>
      <c r="MR165" s="100"/>
      <c r="MS165" s="100"/>
      <c r="MT165" s="100"/>
      <c r="MU165" s="100"/>
      <c r="MV165" s="100"/>
      <c r="MW165" s="100"/>
      <c r="MX165" s="100"/>
      <c r="MY165" s="100"/>
      <c r="MZ165" s="100"/>
      <c r="NA165" s="100"/>
      <c r="NB165" s="100"/>
      <c r="NC165" s="52"/>
      <c r="ND165" s="52"/>
      <c r="NE165" s="52"/>
      <c r="NF165" s="52"/>
      <c r="NG165" s="52"/>
      <c r="NH165" s="52"/>
      <c r="NI165" s="52"/>
      <c r="NJ165" s="52"/>
      <c r="NK165" s="52"/>
      <c r="NL165" s="52"/>
      <c r="NM165" s="52"/>
      <c r="NN165" s="52"/>
      <c r="NO165" s="52"/>
      <c r="NP165" s="52"/>
      <c r="NQ165" s="52"/>
      <c r="NR165" s="52"/>
      <c r="NS165" s="52"/>
      <c r="NT165" s="52"/>
      <c r="NU165" s="52"/>
      <c r="NV165" s="52"/>
      <c r="NW165" s="52"/>
      <c r="NX165" s="52"/>
      <c r="NY165" s="52"/>
      <c r="NZ165" s="52"/>
      <c r="OA165" s="52"/>
      <c r="OB165" s="52"/>
      <c r="OC165" s="52"/>
      <c r="OD165" s="52"/>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c r="PC165" s="52"/>
      <c r="PD165" s="52"/>
      <c r="PE165" s="52"/>
      <c r="PF165" s="52"/>
      <c r="PG165" s="52"/>
      <c r="PH165" s="52"/>
      <c r="PI165" s="52"/>
      <c r="PJ165" s="52"/>
      <c r="PK165" s="52"/>
      <c r="PL165" s="52"/>
      <c r="PM165" s="52"/>
      <c r="PN165" s="52"/>
      <c r="PO165" s="52"/>
      <c r="PP165" s="52"/>
      <c r="PQ165" s="52"/>
      <c r="PR165" s="52"/>
      <c r="PS165" s="52"/>
      <c r="PT165" s="52"/>
      <c r="PU165" s="52"/>
      <c r="PV165" s="52"/>
      <c r="PW165" s="52"/>
      <c r="PX165" s="52"/>
      <c r="PY165" s="52"/>
      <c r="PZ165" s="52"/>
      <c r="QA165" s="52"/>
      <c r="QB165" s="52"/>
      <c r="QC165" s="52"/>
      <c r="QD165" s="52"/>
    </row>
    <row r="166" spans="1:446" ht="13.5" customHeight="1">
      <c r="A166" s="12" t="s">
        <v>163</v>
      </c>
      <c r="B166" s="12" t="s">
        <v>347</v>
      </c>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69"/>
      <c r="DA166" s="23"/>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52"/>
      <c r="II166" s="52"/>
      <c r="IJ166" s="92"/>
      <c r="IK166" s="92"/>
      <c r="IL166" s="92"/>
      <c r="IM166" s="92"/>
      <c r="IN166" s="92"/>
      <c r="IO166" s="92"/>
      <c r="IP166" s="92"/>
      <c r="IQ166" s="92"/>
      <c r="IR166" s="92"/>
      <c r="IS166" s="92"/>
      <c r="IT166" s="92"/>
      <c r="IU166" s="92"/>
      <c r="IV166" s="52"/>
      <c r="IW166" s="52"/>
      <c r="IX166" s="52"/>
      <c r="IY166" s="52"/>
      <c r="IZ166" s="52"/>
      <c r="JA166" s="52"/>
      <c r="JB166" s="52"/>
      <c r="JC166" s="52"/>
      <c r="JD166" s="52"/>
      <c r="JE166" s="52"/>
      <c r="JF166" s="52"/>
      <c r="JG166" s="52"/>
      <c r="JH166" s="52"/>
      <c r="JI166" s="52"/>
      <c r="JJ166" s="52"/>
      <c r="JK166" s="52"/>
      <c r="JL166" s="52"/>
      <c r="JM166" s="52"/>
      <c r="JN166" s="52"/>
      <c r="JO166" s="52"/>
      <c r="JP166" s="52"/>
      <c r="JQ166" s="52"/>
      <c r="JR166" s="52"/>
      <c r="JS166" s="52"/>
      <c r="JT166" s="52"/>
      <c r="JU166" s="52"/>
      <c r="JV166" s="52"/>
      <c r="JW166" s="52"/>
      <c r="JX166" s="52"/>
      <c r="JY166" s="52"/>
      <c r="JZ166" s="52"/>
      <c r="KA166" s="52"/>
      <c r="KB166" s="52"/>
      <c r="KC166" s="52"/>
      <c r="KD166" s="52"/>
      <c r="KE166" s="52"/>
      <c r="KF166" s="52"/>
      <c r="KG166" s="52"/>
      <c r="KH166" s="52"/>
      <c r="KI166" s="52"/>
      <c r="KJ166" s="52"/>
      <c r="KK166" s="52"/>
      <c r="KL166" s="52"/>
      <c r="KM166" s="52"/>
      <c r="KN166" s="52"/>
      <c r="KO166" s="52"/>
      <c r="KP166" s="52"/>
      <c r="KQ166" s="52"/>
      <c r="KR166" s="52"/>
      <c r="KS166" s="52"/>
      <c r="KT166" s="52"/>
      <c r="KU166" s="52"/>
      <c r="KV166" s="52"/>
      <c r="KW166" s="52"/>
      <c r="KX166" s="52"/>
      <c r="KY166" s="52"/>
      <c r="KZ166" s="52"/>
      <c r="LA166" s="52"/>
      <c r="LB166" s="52"/>
      <c r="LC166" s="52"/>
      <c r="LD166" s="52"/>
      <c r="LE166" s="52"/>
      <c r="LF166" s="52"/>
      <c r="LG166" s="52"/>
      <c r="LH166" s="52"/>
      <c r="LI166" s="52"/>
      <c r="LJ166" s="52"/>
      <c r="LK166" s="52"/>
      <c r="LL166" s="52"/>
      <c r="LM166" s="52"/>
      <c r="LN166" s="52"/>
      <c r="LO166" s="52"/>
      <c r="LP166" s="52"/>
      <c r="LQ166" s="52"/>
      <c r="LR166" s="52"/>
      <c r="LS166" s="52"/>
      <c r="LT166" s="52"/>
      <c r="LU166" s="52"/>
      <c r="LV166" s="52"/>
      <c r="LW166" s="52"/>
      <c r="LX166" s="52"/>
      <c r="LY166" s="52"/>
      <c r="LZ166" s="52"/>
      <c r="MA166" s="52"/>
      <c r="MB166" s="52"/>
      <c r="MC166" s="52"/>
      <c r="MD166" s="52"/>
      <c r="ME166" s="52"/>
      <c r="MF166" s="52"/>
      <c r="MG166" s="52"/>
      <c r="MH166" s="100"/>
      <c r="MI166" s="100"/>
      <c r="MJ166" s="100"/>
      <c r="MK166" s="100"/>
      <c r="ML166" s="100"/>
      <c r="MM166" s="100"/>
      <c r="MN166" s="100"/>
      <c r="MO166" s="100"/>
      <c r="MP166" s="100"/>
      <c r="MQ166" s="100"/>
      <c r="MR166" s="100"/>
      <c r="MS166" s="100"/>
      <c r="MT166" s="100"/>
      <c r="MU166" s="100"/>
      <c r="MV166" s="100"/>
      <c r="MW166" s="100"/>
      <c r="MX166" s="100"/>
      <c r="MY166" s="100"/>
      <c r="MZ166" s="100"/>
      <c r="NA166" s="100"/>
      <c r="NB166" s="100"/>
      <c r="NC166" s="52"/>
      <c r="ND166" s="52"/>
      <c r="NE166" s="52"/>
      <c r="NF166" s="52"/>
      <c r="NG166" s="52"/>
      <c r="NH166" s="52"/>
      <c r="NI166" s="52"/>
      <c r="NJ166" s="52"/>
      <c r="NK166" s="52"/>
      <c r="NL166" s="52"/>
      <c r="NM166" s="52"/>
      <c r="NN166" s="52"/>
      <c r="NO166" s="52"/>
      <c r="NP166" s="52"/>
      <c r="NQ166" s="52"/>
      <c r="NR166" s="52"/>
      <c r="NS166" s="52"/>
      <c r="NT166" s="52"/>
      <c r="NU166" s="52"/>
      <c r="NV166" s="52"/>
      <c r="NW166" s="52"/>
      <c r="NX166" s="52"/>
      <c r="NY166" s="52"/>
      <c r="NZ166" s="52"/>
      <c r="OA166" s="52"/>
      <c r="OB166" s="52"/>
      <c r="OC166" s="52"/>
      <c r="OD166" s="52"/>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c r="PC166" s="52"/>
      <c r="PD166" s="52"/>
      <c r="PE166" s="52"/>
      <c r="PF166" s="52"/>
      <c r="PG166" s="52"/>
      <c r="PH166" s="52"/>
      <c r="PI166" s="52"/>
      <c r="PJ166" s="52"/>
      <c r="PK166" s="52"/>
      <c r="PL166" s="52"/>
      <c r="PM166" s="52"/>
      <c r="PN166" s="52"/>
      <c r="PO166" s="52"/>
      <c r="PP166" s="52"/>
      <c r="PQ166" s="52"/>
      <c r="PR166" s="52"/>
      <c r="PS166" s="52"/>
      <c r="PT166" s="52"/>
      <c r="PU166" s="52"/>
      <c r="PV166" s="52"/>
      <c r="PW166" s="52"/>
      <c r="PX166" s="52"/>
      <c r="PY166" s="52"/>
      <c r="PZ166" s="52"/>
      <c r="QA166" s="52"/>
      <c r="QB166" s="52"/>
      <c r="QC166" s="52"/>
      <c r="QD166" s="52"/>
    </row>
    <row r="167" spans="1:446" ht="13.5" customHeight="1">
      <c r="A167" s="12" t="s">
        <v>164</v>
      </c>
      <c r="B167" s="12" t="s">
        <v>348</v>
      </c>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69"/>
      <c r="DA167" s="23"/>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52"/>
      <c r="II167" s="52"/>
      <c r="IJ167" s="92"/>
      <c r="IK167" s="92"/>
      <c r="IL167" s="92"/>
      <c r="IM167" s="92"/>
      <c r="IN167" s="92"/>
      <c r="IO167" s="92"/>
      <c r="IP167" s="92"/>
      <c r="IQ167" s="92"/>
      <c r="IR167" s="92"/>
      <c r="IS167" s="92"/>
      <c r="IT167" s="92"/>
      <c r="IU167" s="92"/>
      <c r="IV167" s="52"/>
      <c r="IW167" s="52"/>
      <c r="IX167" s="52"/>
      <c r="IY167" s="52"/>
      <c r="IZ167" s="52"/>
      <c r="JA167" s="52"/>
      <c r="JB167" s="52"/>
      <c r="JC167" s="52"/>
      <c r="JD167" s="52"/>
      <c r="JE167" s="52"/>
      <c r="JF167" s="52"/>
      <c r="JG167" s="52"/>
      <c r="JH167" s="52"/>
      <c r="JI167" s="52"/>
      <c r="JJ167" s="52"/>
      <c r="JK167" s="52"/>
      <c r="JL167" s="52"/>
      <c r="JM167" s="52"/>
      <c r="JN167" s="52"/>
      <c r="JO167" s="52"/>
      <c r="JP167" s="52"/>
      <c r="JQ167" s="52"/>
      <c r="JR167" s="52"/>
      <c r="JS167" s="52"/>
      <c r="JT167" s="52"/>
      <c r="JU167" s="52"/>
      <c r="JV167" s="52"/>
      <c r="JW167" s="52"/>
      <c r="JX167" s="52"/>
      <c r="JY167" s="52"/>
      <c r="JZ167" s="52"/>
      <c r="KA167" s="52"/>
      <c r="KB167" s="52"/>
      <c r="KC167" s="52"/>
      <c r="KD167" s="52"/>
      <c r="KE167" s="52"/>
      <c r="KF167" s="52"/>
      <c r="KG167" s="52"/>
      <c r="KH167" s="52"/>
      <c r="KI167" s="52"/>
      <c r="KJ167" s="52"/>
      <c r="KK167" s="52"/>
      <c r="KL167" s="52"/>
      <c r="KM167" s="52"/>
      <c r="KN167" s="52"/>
      <c r="KO167" s="52"/>
      <c r="KP167" s="52"/>
      <c r="KQ167" s="52"/>
      <c r="KR167" s="52"/>
      <c r="KS167" s="52"/>
      <c r="KT167" s="52"/>
      <c r="KU167" s="52"/>
      <c r="KV167" s="52"/>
      <c r="KW167" s="52"/>
      <c r="KX167" s="52"/>
      <c r="KY167" s="52"/>
      <c r="KZ167" s="52"/>
      <c r="LA167" s="52"/>
      <c r="LB167" s="52"/>
      <c r="LC167" s="52"/>
      <c r="LD167" s="52"/>
      <c r="LE167" s="52"/>
      <c r="LF167" s="52"/>
      <c r="LG167" s="52"/>
      <c r="LH167" s="52"/>
      <c r="LI167" s="52"/>
      <c r="LJ167" s="52"/>
      <c r="LK167" s="52"/>
      <c r="LL167" s="52"/>
      <c r="LM167" s="52"/>
      <c r="LN167" s="52"/>
      <c r="LO167" s="52"/>
      <c r="LP167" s="52"/>
      <c r="LQ167" s="52"/>
      <c r="LR167" s="52"/>
      <c r="LS167" s="52"/>
      <c r="LT167" s="52"/>
      <c r="LU167" s="52"/>
      <c r="LV167" s="52"/>
      <c r="LW167" s="52"/>
      <c r="LX167" s="52"/>
      <c r="LY167" s="52"/>
      <c r="LZ167" s="52"/>
      <c r="MA167" s="52"/>
      <c r="MB167" s="52"/>
      <c r="MC167" s="52"/>
      <c r="MD167" s="52"/>
      <c r="ME167" s="52"/>
      <c r="MF167" s="52"/>
      <c r="MG167" s="52"/>
      <c r="MH167" s="100"/>
      <c r="MI167" s="100"/>
      <c r="MJ167" s="100"/>
      <c r="MK167" s="100"/>
      <c r="ML167" s="100"/>
      <c r="MM167" s="100"/>
      <c r="MN167" s="100"/>
      <c r="MO167" s="100"/>
      <c r="MP167" s="100"/>
      <c r="MQ167" s="100"/>
      <c r="MR167" s="100"/>
      <c r="MS167" s="100"/>
      <c r="MT167" s="100"/>
      <c r="MU167" s="100"/>
      <c r="MV167" s="100"/>
      <c r="MW167" s="100"/>
      <c r="MX167" s="100"/>
      <c r="MY167" s="100"/>
      <c r="MZ167" s="100"/>
      <c r="NA167" s="100"/>
      <c r="NB167" s="100"/>
      <c r="NC167" s="52"/>
      <c r="ND167" s="52"/>
      <c r="NE167" s="52"/>
      <c r="NF167" s="52"/>
      <c r="NG167" s="52"/>
      <c r="NH167" s="52"/>
      <c r="NI167" s="52"/>
      <c r="NJ167" s="52"/>
      <c r="NK167" s="52"/>
      <c r="NL167" s="52"/>
      <c r="NM167" s="52"/>
      <c r="NN167" s="52"/>
      <c r="NO167" s="52"/>
      <c r="NP167" s="52"/>
      <c r="NQ167" s="52"/>
      <c r="NR167" s="52"/>
      <c r="NS167" s="52"/>
      <c r="NT167" s="52"/>
      <c r="NU167" s="52"/>
      <c r="NV167" s="52"/>
      <c r="NW167" s="52"/>
      <c r="NX167" s="52"/>
      <c r="NY167" s="52"/>
      <c r="NZ167" s="52"/>
      <c r="OA167" s="52"/>
      <c r="OB167" s="52"/>
      <c r="OC167" s="52"/>
      <c r="OD167" s="52"/>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c r="PC167" s="52"/>
      <c r="PD167" s="52"/>
      <c r="PE167" s="52"/>
      <c r="PF167" s="52"/>
      <c r="PG167" s="52"/>
      <c r="PH167" s="52"/>
      <c r="PI167" s="52"/>
      <c r="PJ167" s="52"/>
      <c r="PK167" s="52"/>
      <c r="PL167" s="52"/>
      <c r="PM167" s="52"/>
      <c r="PN167" s="52"/>
      <c r="PO167" s="52"/>
      <c r="PP167" s="52"/>
      <c r="PQ167" s="52"/>
      <c r="PR167" s="52"/>
      <c r="PS167" s="52"/>
      <c r="PT167" s="52"/>
      <c r="PU167" s="52"/>
      <c r="PV167" s="52"/>
      <c r="PW167" s="52"/>
      <c r="PX167" s="52"/>
      <c r="PY167" s="52"/>
      <c r="PZ167" s="52"/>
      <c r="QA167" s="52"/>
      <c r="QB167" s="52"/>
      <c r="QC167" s="52"/>
      <c r="QD167" s="52"/>
    </row>
    <row r="168" spans="1:446" ht="13.5" customHeight="1">
      <c r="A168" s="12" t="s">
        <v>165</v>
      </c>
      <c r="B168" s="12" t="s">
        <v>345</v>
      </c>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69"/>
      <c r="DA168" s="23"/>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52"/>
      <c r="II168" s="52"/>
      <c r="IJ168" s="92"/>
      <c r="IK168" s="92"/>
      <c r="IL168" s="92"/>
      <c r="IM168" s="92"/>
      <c r="IN168" s="92"/>
      <c r="IO168" s="92"/>
      <c r="IP168" s="92"/>
      <c r="IQ168" s="92"/>
      <c r="IR168" s="92"/>
      <c r="IS168" s="92"/>
      <c r="IT168" s="92"/>
      <c r="IU168" s="92"/>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c r="JV168" s="52"/>
      <c r="JW168" s="52"/>
      <c r="JX168" s="52"/>
      <c r="JY168" s="52"/>
      <c r="JZ168" s="52"/>
      <c r="KA168" s="52"/>
      <c r="KB168" s="52"/>
      <c r="KC168" s="52"/>
      <c r="KD168" s="52"/>
      <c r="KE168" s="52"/>
      <c r="KF168" s="52"/>
      <c r="KG168" s="52"/>
      <c r="KH168" s="52"/>
      <c r="KI168" s="52"/>
      <c r="KJ168" s="52"/>
      <c r="KK168" s="52"/>
      <c r="KL168" s="52"/>
      <c r="KM168" s="52"/>
      <c r="KN168" s="52"/>
      <c r="KO168" s="52"/>
      <c r="KP168" s="52"/>
      <c r="KQ168" s="52"/>
      <c r="KR168" s="52"/>
      <c r="KS168" s="52"/>
      <c r="KT168" s="52"/>
      <c r="KU168" s="52"/>
      <c r="KV168" s="52"/>
      <c r="KW168" s="52"/>
      <c r="KX168" s="52"/>
      <c r="KY168" s="52"/>
      <c r="KZ168" s="52"/>
      <c r="LA168" s="52"/>
      <c r="LB168" s="52"/>
      <c r="LC168" s="52"/>
      <c r="LD168" s="52"/>
      <c r="LE168" s="52"/>
      <c r="LF168" s="52"/>
      <c r="LG168" s="52"/>
      <c r="LH168" s="52"/>
      <c r="LI168" s="52"/>
      <c r="LJ168" s="52"/>
      <c r="LK168" s="52"/>
      <c r="LL168" s="52"/>
      <c r="LM168" s="52"/>
      <c r="LN168" s="52"/>
      <c r="LO168" s="52"/>
      <c r="LP168" s="52"/>
      <c r="LQ168" s="52"/>
      <c r="LR168" s="52"/>
      <c r="LS168" s="52"/>
      <c r="LT168" s="52"/>
      <c r="LU168" s="52"/>
      <c r="LV168" s="52"/>
      <c r="LW168" s="52"/>
      <c r="LX168" s="52"/>
      <c r="LY168" s="52"/>
      <c r="LZ168" s="52"/>
      <c r="MA168" s="52"/>
      <c r="MB168" s="52"/>
      <c r="MC168" s="52"/>
      <c r="MD168" s="52"/>
      <c r="ME168" s="52"/>
      <c r="MF168" s="52"/>
      <c r="MG168" s="52"/>
      <c r="MH168" s="100"/>
      <c r="MI168" s="100"/>
      <c r="MJ168" s="100"/>
      <c r="MK168" s="100"/>
      <c r="ML168" s="100"/>
      <c r="MM168" s="100"/>
      <c r="MN168" s="100"/>
      <c r="MO168" s="100"/>
      <c r="MP168" s="100"/>
      <c r="MQ168" s="100"/>
      <c r="MR168" s="100"/>
      <c r="MS168" s="100"/>
      <c r="MT168" s="100"/>
      <c r="MU168" s="100"/>
      <c r="MV168" s="100"/>
      <c r="MW168" s="100"/>
      <c r="MX168" s="100"/>
      <c r="MY168" s="100"/>
      <c r="MZ168" s="100"/>
      <c r="NA168" s="100"/>
      <c r="NB168" s="100"/>
      <c r="NC168" s="52"/>
      <c r="ND168" s="52"/>
      <c r="NE168" s="52"/>
      <c r="NF168" s="52"/>
      <c r="NG168" s="52"/>
      <c r="NH168" s="52"/>
      <c r="NI168" s="52"/>
      <c r="NJ168" s="52"/>
      <c r="NK168" s="52"/>
      <c r="NL168" s="52"/>
      <c r="NM168" s="52"/>
      <c r="NN168" s="52"/>
      <c r="NO168" s="52"/>
      <c r="NP168" s="52"/>
      <c r="NQ168" s="52"/>
      <c r="NR168" s="52"/>
      <c r="NS168" s="52"/>
      <c r="NT168" s="52"/>
      <c r="NU168" s="52"/>
      <c r="NV168" s="52"/>
      <c r="NW168" s="52"/>
      <c r="NX168" s="52"/>
      <c r="NY168" s="52"/>
      <c r="NZ168" s="52"/>
      <c r="OA168" s="52"/>
      <c r="OB168" s="52"/>
      <c r="OC168" s="52"/>
      <c r="OD168" s="52"/>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c r="PC168" s="52"/>
      <c r="PD168" s="52"/>
      <c r="PE168" s="52"/>
      <c r="PF168" s="52"/>
      <c r="PG168" s="52"/>
      <c r="PH168" s="52"/>
      <c r="PI168" s="52"/>
      <c r="PJ168" s="52"/>
      <c r="PK168" s="52"/>
      <c r="PL168" s="52"/>
      <c r="PM168" s="52"/>
      <c r="PN168" s="52"/>
      <c r="PO168" s="52"/>
      <c r="PP168" s="52"/>
      <c r="PQ168" s="52"/>
      <c r="PR168" s="52"/>
      <c r="PS168" s="52"/>
      <c r="PT168" s="52"/>
      <c r="PU168" s="52"/>
      <c r="PV168" s="52"/>
      <c r="PW168" s="52"/>
      <c r="PX168" s="52"/>
      <c r="PY168" s="52"/>
      <c r="PZ168" s="52"/>
      <c r="QA168" s="52"/>
      <c r="QB168" s="52"/>
      <c r="QC168" s="52"/>
      <c r="QD168" s="52"/>
    </row>
    <row r="169" spans="1:446" ht="13.5" customHeight="1">
      <c r="A169" s="12" t="s">
        <v>166</v>
      </c>
      <c r="B169" s="12" t="s">
        <v>347</v>
      </c>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69"/>
      <c r="DA169" s="23"/>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52"/>
      <c r="II169" s="52"/>
      <c r="IJ169" s="92"/>
      <c r="IK169" s="92"/>
      <c r="IL169" s="92"/>
      <c r="IM169" s="92"/>
      <c r="IN169" s="92"/>
      <c r="IO169" s="92"/>
      <c r="IP169" s="92"/>
      <c r="IQ169" s="92"/>
      <c r="IR169" s="92"/>
      <c r="IS169" s="92"/>
      <c r="IT169" s="92"/>
      <c r="IU169" s="92"/>
      <c r="IV169" s="52"/>
      <c r="IW169" s="52"/>
      <c r="IX169" s="52"/>
      <c r="IY169" s="52"/>
      <c r="IZ169" s="52"/>
      <c r="JA169" s="52"/>
      <c r="JB169" s="52"/>
      <c r="JC169" s="52"/>
      <c r="JD169" s="52"/>
      <c r="JE169" s="52"/>
      <c r="JF169" s="52"/>
      <c r="JG169" s="52"/>
      <c r="JH169" s="52"/>
      <c r="JI169" s="52"/>
      <c r="JJ169" s="52"/>
      <c r="JK169" s="52"/>
      <c r="JL169" s="52"/>
      <c r="JM169" s="52"/>
      <c r="JN169" s="52"/>
      <c r="JO169" s="52"/>
      <c r="JP169" s="52"/>
      <c r="JQ169" s="52"/>
      <c r="JR169" s="52"/>
      <c r="JS169" s="52"/>
      <c r="JT169" s="52"/>
      <c r="JU169" s="52"/>
      <c r="JV169" s="52"/>
      <c r="JW169" s="52"/>
      <c r="JX169" s="52"/>
      <c r="JY169" s="52"/>
      <c r="JZ169" s="52"/>
      <c r="KA169" s="52"/>
      <c r="KB169" s="52"/>
      <c r="KC169" s="52"/>
      <c r="KD169" s="52"/>
      <c r="KE169" s="52"/>
      <c r="KF169" s="52"/>
      <c r="KG169" s="52"/>
      <c r="KH169" s="52"/>
      <c r="KI169" s="52"/>
      <c r="KJ169" s="52"/>
      <c r="KK169" s="52"/>
      <c r="KL169" s="52"/>
      <c r="KM169" s="52"/>
      <c r="KN169" s="52"/>
      <c r="KO169" s="52"/>
      <c r="KP169" s="52"/>
      <c r="KQ169" s="52"/>
      <c r="KR169" s="52"/>
      <c r="KS169" s="52"/>
      <c r="KT169" s="52"/>
      <c r="KU169" s="52"/>
      <c r="KV169" s="52"/>
      <c r="KW169" s="52"/>
      <c r="KX169" s="52"/>
      <c r="KY169" s="52"/>
      <c r="KZ169" s="52"/>
      <c r="LA169" s="52"/>
      <c r="LB169" s="52"/>
      <c r="LC169" s="52"/>
      <c r="LD169" s="52"/>
      <c r="LE169" s="52"/>
      <c r="LF169" s="52"/>
      <c r="LG169" s="52"/>
      <c r="LH169" s="52"/>
      <c r="LI169" s="52"/>
      <c r="LJ169" s="52"/>
      <c r="LK169" s="52"/>
      <c r="LL169" s="52"/>
      <c r="LM169" s="52"/>
      <c r="LN169" s="52"/>
      <c r="LO169" s="52"/>
      <c r="LP169" s="52"/>
      <c r="LQ169" s="52"/>
      <c r="LR169" s="52"/>
      <c r="LS169" s="52"/>
      <c r="LT169" s="52"/>
      <c r="LU169" s="52"/>
      <c r="LV169" s="52"/>
      <c r="LW169" s="52"/>
      <c r="LX169" s="52"/>
      <c r="LY169" s="52"/>
      <c r="LZ169" s="52"/>
      <c r="MA169" s="52"/>
      <c r="MB169" s="52"/>
      <c r="MC169" s="52"/>
      <c r="MD169" s="52"/>
      <c r="ME169" s="52"/>
      <c r="MF169" s="52"/>
      <c r="MG169" s="52"/>
      <c r="MH169" s="100"/>
      <c r="MI169" s="100"/>
      <c r="MJ169" s="100"/>
      <c r="MK169" s="100"/>
      <c r="ML169" s="100"/>
      <c r="MM169" s="100"/>
      <c r="MN169" s="100"/>
      <c r="MO169" s="100"/>
      <c r="MP169" s="100"/>
      <c r="MQ169" s="100"/>
      <c r="MR169" s="100"/>
      <c r="MS169" s="100"/>
      <c r="MT169" s="100"/>
      <c r="MU169" s="100"/>
      <c r="MV169" s="100"/>
      <c r="MW169" s="100"/>
      <c r="MX169" s="100"/>
      <c r="MY169" s="100"/>
      <c r="MZ169" s="100"/>
      <c r="NA169" s="100"/>
      <c r="NB169" s="100"/>
      <c r="NC169" s="52"/>
      <c r="ND169" s="52"/>
      <c r="NE169" s="52"/>
      <c r="NF169" s="52"/>
      <c r="NG169" s="52"/>
      <c r="NH169" s="52"/>
      <c r="NI169" s="52"/>
      <c r="NJ169" s="52"/>
      <c r="NK169" s="52"/>
      <c r="NL169" s="52"/>
      <c r="NM169" s="52"/>
      <c r="NN169" s="52"/>
      <c r="NO169" s="52"/>
      <c r="NP169" s="52"/>
      <c r="NQ169" s="52"/>
      <c r="NR169" s="52"/>
      <c r="NS169" s="52"/>
      <c r="NT169" s="52"/>
      <c r="NU169" s="52"/>
      <c r="NV169" s="52"/>
      <c r="NW169" s="52"/>
      <c r="NX169" s="52"/>
      <c r="NY169" s="52"/>
      <c r="NZ169" s="52"/>
      <c r="OA169" s="52"/>
      <c r="OB169" s="52"/>
      <c r="OC169" s="52"/>
      <c r="OD169" s="52"/>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c r="PC169" s="52"/>
      <c r="PD169" s="52"/>
      <c r="PE169" s="52"/>
      <c r="PF169" s="52"/>
      <c r="PG169" s="52"/>
      <c r="PH169" s="52"/>
      <c r="PI169" s="52"/>
      <c r="PJ169" s="52"/>
      <c r="PK169" s="52"/>
      <c r="PL169" s="52"/>
      <c r="PM169" s="52"/>
      <c r="PN169" s="52"/>
      <c r="PO169" s="52"/>
      <c r="PP169" s="52"/>
      <c r="PQ169" s="52"/>
      <c r="PR169" s="52"/>
      <c r="PS169" s="52"/>
      <c r="PT169" s="52"/>
      <c r="PU169" s="52"/>
      <c r="PV169" s="52"/>
      <c r="PW169" s="52"/>
      <c r="PX169" s="52"/>
      <c r="PY169" s="52"/>
      <c r="PZ169" s="52"/>
      <c r="QA169" s="52"/>
      <c r="QB169" s="52"/>
      <c r="QC169" s="52"/>
      <c r="QD169" s="52"/>
    </row>
    <row r="170" spans="1:446" ht="13.5" customHeight="1">
      <c r="A170" s="12" t="s">
        <v>167</v>
      </c>
      <c r="B170" s="12" t="s">
        <v>348</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69"/>
      <c r="DA170" s="23"/>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52"/>
      <c r="II170" s="52"/>
      <c r="IJ170" s="92"/>
      <c r="IK170" s="92"/>
      <c r="IL170" s="92"/>
      <c r="IM170" s="92"/>
      <c r="IN170" s="92"/>
      <c r="IO170" s="92"/>
      <c r="IP170" s="92"/>
      <c r="IQ170" s="92"/>
      <c r="IR170" s="92"/>
      <c r="IS170" s="92"/>
      <c r="IT170" s="92"/>
      <c r="IU170" s="92"/>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2"/>
      <c r="LZ170" s="52"/>
      <c r="MA170" s="52"/>
      <c r="MB170" s="52"/>
      <c r="MC170" s="52"/>
      <c r="MD170" s="52"/>
      <c r="ME170" s="52"/>
      <c r="MF170" s="52"/>
      <c r="MG170" s="52"/>
      <c r="MH170" s="100"/>
      <c r="MI170" s="100"/>
      <c r="MJ170" s="100"/>
      <c r="MK170" s="100"/>
      <c r="ML170" s="100"/>
      <c r="MM170" s="100"/>
      <c r="MN170" s="100"/>
      <c r="MO170" s="100"/>
      <c r="MP170" s="100"/>
      <c r="MQ170" s="100"/>
      <c r="MR170" s="100"/>
      <c r="MS170" s="100"/>
      <c r="MT170" s="100"/>
      <c r="MU170" s="100"/>
      <c r="MV170" s="100"/>
      <c r="MW170" s="100"/>
      <c r="MX170" s="100"/>
      <c r="MY170" s="100"/>
      <c r="MZ170" s="100"/>
      <c r="NA170" s="100"/>
      <c r="NB170" s="100"/>
      <c r="NC170" s="52"/>
      <c r="ND170" s="52"/>
      <c r="NE170" s="52"/>
      <c r="NF170" s="52"/>
      <c r="NG170" s="52"/>
      <c r="NH170" s="52"/>
      <c r="NI170" s="52"/>
      <c r="NJ170" s="52"/>
      <c r="NK170" s="52"/>
      <c r="NL170" s="52"/>
      <c r="NM170" s="52"/>
      <c r="NN170" s="52"/>
      <c r="NO170" s="52"/>
      <c r="NP170" s="52"/>
      <c r="NQ170" s="52"/>
      <c r="NR170" s="52"/>
      <c r="NS170" s="52"/>
      <c r="NT170" s="52"/>
      <c r="NU170" s="52"/>
      <c r="NV170" s="52"/>
      <c r="NW170" s="52"/>
      <c r="NX170" s="52"/>
      <c r="NY170" s="52"/>
      <c r="NZ170" s="52"/>
      <c r="OA170" s="52"/>
      <c r="OB170" s="52"/>
      <c r="OC170" s="52"/>
      <c r="OD170" s="52"/>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c r="PC170" s="52"/>
      <c r="PD170" s="52"/>
      <c r="PE170" s="52"/>
      <c r="PF170" s="52"/>
      <c r="PG170" s="52"/>
      <c r="PH170" s="52"/>
      <c r="PI170" s="52"/>
      <c r="PJ170" s="52"/>
      <c r="PK170" s="52"/>
      <c r="PL170" s="52"/>
      <c r="PM170" s="52"/>
      <c r="PN170" s="52"/>
      <c r="PO170" s="52"/>
      <c r="PP170" s="52"/>
      <c r="PQ170" s="52"/>
      <c r="PR170" s="52"/>
      <c r="PS170" s="52"/>
      <c r="PT170" s="52"/>
      <c r="PU170" s="52"/>
      <c r="PV170" s="52"/>
      <c r="PW170" s="52"/>
      <c r="PX170" s="52"/>
      <c r="PY170" s="52"/>
      <c r="PZ170" s="52"/>
      <c r="QA170" s="52"/>
      <c r="QB170" s="52"/>
      <c r="QC170" s="52"/>
      <c r="QD170" s="52"/>
    </row>
    <row r="171" spans="1:446" ht="13.5" customHeight="1">
      <c r="A171" s="12" t="s">
        <v>168</v>
      </c>
      <c r="B171" s="12" t="s">
        <v>345</v>
      </c>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69"/>
      <c r="DA171" s="23"/>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52"/>
      <c r="II171" s="52"/>
      <c r="IJ171" s="92"/>
      <c r="IK171" s="92"/>
      <c r="IL171" s="92"/>
      <c r="IM171" s="92"/>
      <c r="IN171" s="92"/>
      <c r="IO171" s="92"/>
      <c r="IP171" s="92"/>
      <c r="IQ171" s="92"/>
      <c r="IR171" s="92"/>
      <c r="IS171" s="92"/>
      <c r="IT171" s="92"/>
      <c r="IU171" s="92"/>
      <c r="IV171" s="52"/>
      <c r="IW171" s="52"/>
      <c r="IX171" s="52"/>
      <c r="IY171" s="52"/>
      <c r="IZ171" s="52"/>
      <c r="JA171" s="52"/>
      <c r="JB171" s="52"/>
      <c r="JC171" s="52"/>
      <c r="JD171" s="52"/>
      <c r="JE171" s="52"/>
      <c r="JF171" s="52"/>
      <c r="JG171" s="52"/>
      <c r="JH171" s="52"/>
      <c r="JI171" s="52"/>
      <c r="JJ171" s="52"/>
      <c r="JK171" s="52"/>
      <c r="JL171" s="52"/>
      <c r="JM171" s="52"/>
      <c r="JN171" s="52"/>
      <c r="JO171" s="52"/>
      <c r="JP171" s="52"/>
      <c r="JQ171" s="52"/>
      <c r="JR171" s="52"/>
      <c r="JS171" s="52"/>
      <c r="JT171" s="52"/>
      <c r="JU171" s="52"/>
      <c r="JV171" s="52"/>
      <c r="JW171" s="52"/>
      <c r="JX171" s="52"/>
      <c r="JY171" s="52"/>
      <c r="JZ171" s="52"/>
      <c r="KA171" s="52"/>
      <c r="KB171" s="52"/>
      <c r="KC171" s="52"/>
      <c r="KD171" s="52"/>
      <c r="KE171" s="52"/>
      <c r="KF171" s="52"/>
      <c r="KG171" s="52"/>
      <c r="KH171" s="52"/>
      <c r="KI171" s="52"/>
      <c r="KJ171" s="52"/>
      <c r="KK171" s="52"/>
      <c r="KL171" s="52"/>
      <c r="KM171" s="52"/>
      <c r="KN171" s="52"/>
      <c r="KO171" s="52"/>
      <c r="KP171" s="52"/>
      <c r="KQ171" s="52"/>
      <c r="KR171" s="52"/>
      <c r="KS171" s="52"/>
      <c r="KT171" s="52"/>
      <c r="KU171" s="52"/>
      <c r="KV171" s="52"/>
      <c r="KW171" s="52"/>
      <c r="KX171" s="52"/>
      <c r="KY171" s="52"/>
      <c r="KZ171" s="52"/>
      <c r="LA171" s="52"/>
      <c r="LB171" s="52"/>
      <c r="LC171" s="52"/>
      <c r="LD171" s="52"/>
      <c r="LE171" s="52"/>
      <c r="LF171" s="52"/>
      <c r="LG171" s="52"/>
      <c r="LH171" s="52"/>
      <c r="LI171" s="52"/>
      <c r="LJ171" s="52"/>
      <c r="LK171" s="52"/>
      <c r="LL171" s="52"/>
      <c r="LM171" s="52"/>
      <c r="LN171" s="52"/>
      <c r="LO171" s="52"/>
      <c r="LP171" s="52"/>
      <c r="LQ171" s="52"/>
      <c r="LR171" s="52"/>
      <c r="LS171" s="52"/>
      <c r="LT171" s="52"/>
      <c r="LU171" s="52"/>
      <c r="LV171" s="52"/>
      <c r="LW171" s="52"/>
      <c r="LX171" s="52"/>
      <c r="LY171" s="52"/>
      <c r="LZ171" s="52"/>
      <c r="MA171" s="52"/>
      <c r="MB171" s="52"/>
      <c r="MC171" s="52"/>
      <c r="MD171" s="52"/>
      <c r="ME171" s="52"/>
      <c r="MF171" s="52"/>
      <c r="MG171" s="52"/>
      <c r="MH171" s="100"/>
      <c r="MI171" s="100"/>
      <c r="MJ171" s="100"/>
      <c r="MK171" s="100"/>
      <c r="ML171" s="100"/>
      <c r="MM171" s="100"/>
      <c r="MN171" s="100"/>
      <c r="MO171" s="100"/>
      <c r="MP171" s="100"/>
      <c r="MQ171" s="100"/>
      <c r="MR171" s="100"/>
      <c r="MS171" s="100"/>
      <c r="MT171" s="100"/>
      <c r="MU171" s="100"/>
      <c r="MV171" s="100"/>
      <c r="MW171" s="100"/>
      <c r="MX171" s="100"/>
      <c r="MY171" s="100"/>
      <c r="MZ171" s="100"/>
      <c r="NA171" s="100"/>
      <c r="NB171" s="100"/>
      <c r="NC171" s="52"/>
      <c r="ND171" s="52"/>
      <c r="NE171" s="52"/>
      <c r="NF171" s="52"/>
      <c r="NG171" s="52"/>
      <c r="NH171" s="52"/>
      <c r="NI171" s="52"/>
      <c r="NJ171" s="52"/>
      <c r="NK171" s="52"/>
      <c r="NL171" s="52"/>
      <c r="NM171" s="52"/>
      <c r="NN171" s="52"/>
      <c r="NO171" s="52"/>
      <c r="NP171" s="52"/>
      <c r="NQ171" s="52"/>
      <c r="NR171" s="52"/>
      <c r="NS171" s="52"/>
      <c r="NT171" s="52"/>
      <c r="NU171" s="52"/>
      <c r="NV171" s="52"/>
      <c r="NW171" s="52"/>
      <c r="NX171" s="52"/>
      <c r="NY171" s="52"/>
      <c r="NZ171" s="52"/>
      <c r="OA171" s="52"/>
      <c r="OB171" s="52"/>
      <c r="OC171" s="52"/>
      <c r="OD171" s="52"/>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c r="PC171" s="52"/>
      <c r="PD171" s="52"/>
      <c r="PE171" s="52"/>
      <c r="PF171" s="52"/>
      <c r="PG171" s="52"/>
      <c r="PH171" s="52"/>
      <c r="PI171" s="52"/>
      <c r="PJ171" s="52"/>
      <c r="PK171" s="52"/>
      <c r="PL171" s="52"/>
      <c r="PM171" s="52"/>
      <c r="PN171" s="52"/>
      <c r="PO171" s="52"/>
      <c r="PP171" s="52"/>
      <c r="PQ171" s="52"/>
      <c r="PR171" s="52"/>
      <c r="PS171" s="52"/>
      <c r="PT171" s="52"/>
      <c r="PU171" s="52"/>
      <c r="PV171" s="52"/>
      <c r="PW171" s="52"/>
      <c r="PX171" s="52"/>
      <c r="PY171" s="52"/>
      <c r="PZ171" s="52"/>
      <c r="QA171" s="52"/>
      <c r="QB171" s="52"/>
      <c r="QC171" s="52"/>
      <c r="QD171" s="52"/>
    </row>
    <row r="172" spans="1:446" ht="13.5" customHeight="1">
      <c r="A172" s="12" t="s">
        <v>169</v>
      </c>
      <c r="B172" s="12" t="s">
        <v>347</v>
      </c>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69"/>
      <c r="DA172" s="23"/>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52"/>
      <c r="II172" s="52"/>
      <c r="IJ172" s="92"/>
      <c r="IK172" s="92"/>
      <c r="IL172" s="92"/>
      <c r="IM172" s="92"/>
      <c r="IN172" s="92"/>
      <c r="IO172" s="92"/>
      <c r="IP172" s="92"/>
      <c r="IQ172" s="92"/>
      <c r="IR172" s="92"/>
      <c r="IS172" s="92"/>
      <c r="IT172" s="92"/>
      <c r="IU172" s="92"/>
      <c r="IV172" s="52"/>
      <c r="IW172" s="52"/>
      <c r="IX172" s="52"/>
      <c r="IY172" s="52"/>
      <c r="IZ172" s="52"/>
      <c r="JA172" s="52"/>
      <c r="JB172" s="52"/>
      <c r="JC172" s="52"/>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100"/>
      <c r="MI172" s="100"/>
      <c r="MJ172" s="100"/>
      <c r="MK172" s="100"/>
      <c r="ML172" s="100"/>
      <c r="MM172" s="100"/>
      <c r="MN172" s="100"/>
      <c r="MO172" s="100"/>
      <c r="MP172" s="100"/>
      <c r="MQ172" s="100"/>
      <c r="MR172" s="100"/>
      <c r="MS172" s="100"/>
      <c r="MT172" s="100"/>
      <c r="MU172" s="100"/>
      <c r="MV172" s="100"/>
      <c r="MW172" s="100"/>
      <c r="MX172" s="100"/>
      <c r="MY172" s="100"/>
      <c r="MZ172" s="100"/>
      <c r="NA172" s="100"/>
      <c r="NB172" s="100"/>
      <c r="NC172" s="52"/>
      <c r="ND172" s="52"/>
      <c r="NE172" s="52"/>
      <c r="NF172" s="52"/>
      <c r="NG172" s="52"/>
      <c r="NH172" s="52"/>
      <c r="NI172" s="52"/>
      <c r="NJ172" s="52"/>
      <c r="NK172" s="52"/>
      <c r="NL172" s="52"/>
      <c r="NM172" s="52"/>
      <c r="NN172" s="52"/>
      <c r="NO172" s="52"/>
      <c r="NP172" s="52"/>
      <c r="NQ172" s="52"/>
      <c r="NR172" s="52"/>
      <c r="NS172" s="52"/>
      <c r="NT172" s="52"/>
      <c r="NU172" s="52"/>
      <c r="NV172" s="52"/>
      <c r="NW172" s="52"/>
      <c r="NX172" s="52"/>
      <c r="NY172" s="52"/>
      <c r="NZ172" s="52"/>
      <c r="OA172" s="52"/>
      <c r="OB172" s="52"/>
      <c r="OC172" s="52"/>
      <c r="OD172" s="52"/>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c r="PC172" s="52"/>
      <c r="PD172" s="52"/>
      <c r="PE172" s="52"/>
      <c r="PF172" s="52"/>
      <c r="PG172" s="52"/>
      <c r="PH172" s="52"/>
      <c r="PI172" s="52"/>
      <c r="PJ172" s="52"/>
      <c r="PK172" s="52"/>
      <c r="PL172" s="52"/>
      <c r="PM172" s="52"/>
      <c r="PN172" s="52"/>
      <c r="PO172" s="52"/>
      <c r="PP172" s="52"/>
      <c r="PQ172" s="52"/>
      <c r="PR172" s="52"/>
      <c r="PS172" s="52"/>
      <c r="PT172" s="52"/>
      <c r="PU172" s="52"/>
      <c r="PV172" s="52"/>
      <c r="PW172" s="52"/>
      <c r="PX172" s="52"/>
      <c r="PY172" s="52"/>
      <c r="PZ172" s="52"/>
      <c r="QA172" s="52"/>
      <c r="QB172" s="52"/>
      <c r="QC172" s="52"/>
      <c r="QD172" s="52"/>
    </row>
    <row r="173" spans="1:446" ht="13.5" customHeight="1">
      <c r="A173" s="12" t="s">
        <v>170</v>
      </c>
      <c r="B173" s="12" t="s">
        <v>348</v>
      </c>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69"/>
      <c r="DA173" s="23"/>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52"/>
      <c r="II173" s="52"/>
      <c r="IJ173" s="92"/>
      <c r="IK173" s="92"/>
      <c r="IL173" s="92"/>
      <c r="IM173" s="92"/>
      <c r="IN173" s="92"/>
      <c r="IO173" s="92"/>
      <c r="IP173" s="92"/>
      <c r="IQ173" s="92"/>
      <c r="IR173" s="92"/>
      <c r="IS173" s="92"/>
      <c r="IT173" s="92"/>
      <c r="IU173" s="92"/>
      <c r="IV173" s="52"/>
      <c r="IW173" s="52"/>
      <c r="IX173" s="52"/>
      <c r="IY173" s="52"/>
      <c r="IZ173" s="52"/>
      <c r="JA173" s="52"/>
      <c r="JB173" s="52"/>
      <c r="JC173" s="52"/>
      <c r="JD173" s="52"/>
      <c r="JE173" s="52"/>
      <c r="JF173" s="52"/>
      <c r="JG173" s="52"/>
      <c r="JH173" s="52"/>
      <c r="JI173" s="52"/>
      <c r="JJ173" s="52"/>
      <c r="JK173" s="52"/>
      <c r="JL173" s="52"/>
      <c r="JM173" s="52"/>
      <c r="JN173" s="52"/>
      <c r="JO173" s="52"/>
      <c r="JP173" s="52"/>
      <c r="JQ173" s="52"/>
      <c r="JR173" s="52"/>
      <c r="JS173" s="52"/>
      <c r="JT173" s="52"/>
      <c r="JU173" s="52"/>
      <c r="JV173" s="52"/>
      <c r="JW173" s="52"/>
      <c r="JX173" s="52"/>
      <c r="JY173" s="52"/>
      <c r="JZ173" s="52"/>
      <c r="KA173" s="52"/>
      <c r="KB173" s="52"/>
      <c r="KC173" s="52"/>
      <c r="KD173" s="52"/>
      <c r="KE173" s="52"/>
      <c r="KF173" s="52"/>
      <c r="KG173" s="52"/>
      <c r="KH173" s="52"/>
      <c r="KI173" s="52"/>
      <c r="KJ173" s="52"/>
      <c r="KK173" s="52"/>
      <c r="KL173" s="52"/>
      <c r="KM173" s="52"/>
      <c r="KN173" s="52"/>
      <c r="KO173" s="52"/>
      <c r="KP173" s="52"/>
      <c r="KQ173" s="52"/>
      <c r="KR173" s="52"/>
      <c r="KS173" s="52"/>
      <c r="KT173" s="52"/>
      <c r="KU173" s="52"/>
      <c r="KV173" s="52"/>
      <c r="KW173" s="52"/>
      <c r="KX173" s="52"/>
      <c r="KY173" s="52"/>
      <c r="KZ173" s="52"/>
      <c r="LA173" s="52"/>
      <c r="LB173" s="52"/>
      <c r="LC173" s="52"/>
      <c r="LD173" s="52"/>
      <c r="LE173" s="52"/>
      <c r="LF173" s="52"/>
      <c r="LG173" s="52"/>
      <c r="LH173" s="52"/>
      <c r="LI173" s="52"/>
      <c r="LJ173" s="52"/>
      <c r="LK173" s="52"/>
      <c r="LL173" s="52"/>
      <c r="LM173" s="52"/>
      <c r="LN173" s="52"/>
      <c r="LO173" s="52"/>
      <c r="LP173" s="52"/>
      <c r="LQ173" s="52"/>
      <c r="LR173" s="52"/>
      <c r="LS173" s="52"/>
      <c r="LT173" s="52"/>
      <c r="LU173" s="52"/>
      <c r="LV173" s="52"/>
      <c r="LW173" s="52"/>
      <c r="LX173" s="52"/>
      <c r="LY173" s="52"/>
      <c r="LZ173" s="52"/>
      <c r="MA173" s="52"/>
      <c r="MB173" s="52"/>
      <c r="MC173" s="52"/>
      <c r="MD173" s="52"/>
      <c r="ME173" s="52"/>
      <c r="MF173" s="52"/>
      <c r="MG173" s="52"/>
      <c r="MH173" s="100"/>
      <c r="MI173" s="100"/>
      <c r="MJ173" s="100"/>
      <c r="MK173" s="100"/>
      <c r="ML173" s="100"/>
      <c r="MM173" s="100"/>
      <c r="MN173" s="100"/>
      <c r="MO173" s="100"/>
      <c r="MP173" s="100"/>
      <c r="MQ173" s="100"/>
      <c r="MR173" s="100"/>
      <c r="MS173" s="100"/>
      <c r="MT173" s="100"/>
      <c r="MU173" s="100"/>
      <c r="MV173" s="100"/>
      <c r="MW173" s="100"/>
      <c r="MX173" s="100"/>
      <c r="MY173" s="100"/>
      <c r="MZ173" s="100"/>
      <c r="NA173" s="100"/>
      <c r="NB173" s="100"/>
      <c r="NC173" s="52"/>
      <c r="ND173" s="52"/>
      <c r="NE173" s="52"/>
      <c r="NF173" s="52"/>
      <c r="NG173" s="52"/>
      <c r="NH173" s="52"/>
      <c r="NI173" s="52"/>
      <c r="NJ173" s="52"/>
      <c r="NK173" s="52"/>
      <c r="NL173" s="52"/>
      <c r="NM173" s="52"/>
      <c r="NN173" s="52"/>
      <c r="NO173" s="52"/>
      <c r="NP173" s="52"/>
      <c r="NQ173" s="52"/>
      <c r="NR173" s="52"/>
      <c r="NS173" s="52"/>
      <c r="NT173" s="52"/>
      <c r="NU173" s="52"/>
      <c r="NV173" s="52"/>
      <c r="NW173" s="52"/>
      <c r="NX173" s="52"/>
      <c r="NY173" s="52"/>
      <c r="NZ173" s="52"/>
      <c r="OA173" s="52"/>
      <c r="OB173" s="52"/>
      <c r="OC173" s="52"/>
      <c r="OD173" s="52"/>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c r="PC173" s="52"/>
      <c r="PD173" s="52"/>
      <c r="PE173" s="52"/>
      <c r="PF173" s="52"/>
      <c r="PG173" s="52"/>
      <c r="PH173" s="52"/>
      <c r="PI173" s="52"/>
      <c r="PJ173" s="52"/>
      <c r="PK173" s="52"/>
      <c r="PL173" s="52"/>
      <c r="PM173" s="52"/>
      <c r="PN173" s="52"/>
      <c r="PO173" s="52"/>
      <c r="PP173" s="52"/>
      <c r="PQ173" s="52"/>
      <c r="PR173" s="52"/>
      <c r="PS173" s="52"/>
      <c r="PT173" s="52"/>
      <c r="PU173" s="52"/>
      <c r="PV173" s="52"/>
      <c r="PW173" s="52"/>
      <c r="PX173" s="52"/>
      <c r="PY173" s="52"/>
      <c r="PZ173" s="52"/>
      <c r="QA173" s="52"/>
      <c r="QB173" s="52"/>
      <c r="QC173" s="52"/>
      <c r="QD173" s="52"/>
    </row>
    <row r="174" spans="1:446" ht="13.5" customHeight="1">
      <c r="A174" s="2" t="s">
        <v>171</v>
      </c>
      <c r="B174" s="2" t="s">
        <v>335</v>
      </c>
      <c r="C174" s="2">
        <v>1</v>
      </c>
      <c r="D174" s="2">
        <v>1</v>
      </c>
      <c r="E174" s="2">
        <v>1</v>
      </c>
      <c r="F174" s="2">
        <v>1</v>
      </c>
      <c r="G174" s="2">
        <v>1</v>
      </c>
      <c r="H174" s="2">
        <v>1</v>
      </c>
      <c r="I174" s="2">
        <v>1</v>
      </c>
      <c r="J174" s="2">
        <v>1</v>
      </c>
      <c r="K174" s="2">
        <v>1</v>
      </c>
      <c r="L174" s="2">
        <v>1</v>
      </c>
      <c r="M174" s="2">
        <v>1</v>
      </c>
      <c r="N174" s="2">
        <v>1</v>
      </c>
      <c r="O174" s="2">
        <v>1</v>
      </c>
      <c r="P174" s="2">
        <v>1</v>
      </c>
      <c r="Q174" s="2">
        <v>1</v>
      </c>
      <c r="R174" s="2">
        <v>1</v>
      </c>
      <c r="S174" s="2">
        <v>1</v>
      </c>
      <c r="T174" s="2">
        <v>1</v>
      </c>
      <c r="U174" s="2">
        <v>1</v>
      </c>
      <c r="V174" s="2">
        <v>1</v>
      </c>
      <c r="W174" s="2">
        <v>1</v>
      </c>
      <c r="X174" s="2">
        <v>1</v>
      </c>
      <c r="Y174" s="2">
        <v>1</v>
      </c>
      <c r="Z174" s="2">
        <v>1</v>
      </c>
      <c r="AA174" s="2">
        <v>1</v>
      </c>
      <c r="AB174" s="2">
        <v>1</v>
      </c>
      <c r="AC174" s="2">
        <v>1</v>
      </c>
      <c r="AD174" s="2">
        <v>1</v>
      </c>
      <c r="AE174" s="2">
        <v>1</v>
      </c>
      <c r="AF174" s="2">
        <v>1</v>
      </c>
      <c r="AG174" s="2">
        <v>1</v>
      </c>
      <c r="AH174" s="2">
        <v>1</v>
      </c>
      <c r="AI174" s="2">
        <v>1</v>
      </c>
      <c r="AJ174" s="2">
        <v>1</v>
      </c>
      <c r="AK174" s="2">
        <v>1</v>
      </c>
      <c r="AL174" s="2">
        <v>1</v>
      </c>
      <c r="AM174" s="2">
        <v>1</v>
      </c>
      <c r="AN174" s="2">
        <v>1</v>
      </c>
      <c r="AO174" s="2">
        <v>1</v>
      </c>
      <c r="AP174" s="2">
        <v>1</v>
      </c>
      <c r="AQ174" s="2">
        <v>1</v>
      </c>
      <c r="AR174" s="2">
        <v>1</v>
      </c>
      <c r="AS174" s="2">
        <v>1</v>
      </c>
      <c r="AT174" s="2">
        <v>1</v>
      </c>
      <c r="AU174" s="2">
        <v>1</v>
      </c>
      <c r="AV174" s="2">
        <v>1</v>
      </c>
      <c r="AW174" s="2">
        <v>1</v>
      </c>
      <c r="AX174" s="2">
        <v>1</v>
      </c>
      <c r="AY174" s="2">
        <v>1</v>
      </c>
      <c r="AZ174" s="2">
        <v>1</v>
      </c>
      <c r="BA174" s="2">
        <v>1</v>
      </c>
      <c r="BB174" s="2">
        <v>1</v>
      </c>
      <c r="BC174" s="2">
        <v>1</v>
      </c>
      <c r="BD174" s="2">
        <v>1</v>
      </c>
      <c r="BE174" s="9">
        <v>1</v>
      </c>
      <c r="BF174" s="9">
        <v>1</v>
      </c>
      <c r="BG174" s="9">
        <v>1</v>
      </c>
      <c r="BH174" s="9">
        <v>1</v>
      </c>
      <c r="BI174" s="9">
        <v>1</v>
      </c>
      <c r="BJ174" s="9"/>
      <c r="BK174" s="9">
        <v>1</v>
      </c>
      <c r="BL174" s="9"/>
      <c r="BM174" s="9">
        <v>1</v>
      </c>
      <c r="BN174" s="9"/>
      <c r="BO174" s="9">
        <v>1</v>
      </c>
      <c r="BP174" s="9"/>
      <c r="BQ174" s="9">
        <v>1</v>
      </c>
      <c r="BR174" s="9"/>
      <c r="BS174" s="9">
        <v>1</v>
      </c>
      <c r="BT174" s="9"/>
      <c r="BU174" s="9">
        <v>1</v>
      </c>
      <c r="BV174" s="9"/>
      <c r="BW174" s="9">
        <v>1</v>
      </c>
      <c r="BX174" s="9"/>
      <c r="BY174" s="9">
        <v>1</v>
      </c>
      <c r="BZ174" s="9"/>
      <c r="CA174" s="9">
        <v>1</v>
      </c>
      <c r="CB174" s="9"/>
      <c r="CC174" s="9">
        <v>1</v>
      </c>
      <c r="CD174" s="9"/>
      <c r="CE174" s="9">
        <v>1</v>
      </c>
      <c r="CF174" s="9"/>
      <c r="CG174" s="9">
        <v>1</v>
      </c>
      <c r="CH174" s="9"/>
      <c r="CI174" s="9">
        <v>1</v>
      </c>
      <c r="CJ174" s="9"/>
      <c r="CK174" s="9">
        <v>1</v>
      </c>
      <c r="CL174" s="9"/>
      <c r="CM174" s="9">
        <v>1</v>
      </c>
      <c r="CN174" s="9"/>
      <c r="CO174" s="9">
        <v>1</v>
      </c>
      <c r="CP174" s="9"/>
      <c r="CQ174" s="9">
        <v>1</v>
      </c>
      <c r="CR174" s="9"/>
      <c r="CS174" s="9">
        <v>1</v>
      </c>
      <c r="CT174" s="9">
        <v>1</v>
      </c>
      <c r="CU174" s="9">
        <v>1</v>
      </c>
      <c r="CV174" s="81"/>
      <c r="CW174" s="81"/>
      <c r="CX174" s="9"/>
      <c r="CY174" s="9"/>
      <c r="CZ174" s="66"/>
      <c r="DA174" s="9">
        <v>1</v>
      </c>
      <c r="DB174" s="9">
        <v>1</v>
      </c>
      <c r="DC174" s="9">
        <v>1</v>
      </c>
      <c r="DD174" s="9">
        <v>1</v>
      </c>
      <c r="DE174" s="9">
        <v>1</v>
      </c>
      <c r="DF174" s="9">
        <v>1</v>
      </c>
      <c r="DG174" s="9">
        <v>1</v>
      </c>
      <c r="DH174" s="9">
        <v>1</v>
      </c>
      <c r="DI174" s="9">
        <v>1</v>
      </c>
      <c r="DJ174" s="9">
        <v>1</v>
      </c>
      <c r="DK174" s="9">
        <v>1</v>
      </c>
      <c r="DL174" s="9">
        <v>1</v>
      </c>
      <c r="DM174" s="9">
        <v>1</v>
      </c>
      <c r="DN174" s="9">
        <v>1</v>
      </c>
      <c r="DO174" s="9">
        <v>1</v>
      </c>
      <c r="DP174" s="9">
        <v>1</v>
      </c>
      <c r="DQ174" s="9">
        <v>1</v>
      </c>
      <c r="DR174" s="9">
        <v>1</v>
      </c>
      <c r="DS174" s="9">
        <v>1</v>
      </c>
      <c r="DT174" s="9">
        <v>1</v>
      </c>
      <c r="DU174" s="9">
        <v>1</v>
      </c>
      <c r="DV174" s="9">
        <v>1</v>
      </c>
      <c r="DW174" s="9">
        <v>1</v>
      </c>
      <c r="DX174" s="9">
        <v>1</v>
      </c>
      <c r="DY174" s="9">
        <v>1</v>
      </c>
      <c r="DZ174" s="9">
        <v>1</v>
      </c>
      <c r="EA174" s="9">
        <v>1</v>
      </c>
      <c r="EB174" s="9">
        <v>1</v>
      </c>
      <c r="EC174" s="9">
        <v>1</v>
      </c>
      <c r="ED174" s="9">
        <v>1</v>
      </c>
      <c r="EE174" s="9">
        <v>1</v>
      </c>
      <c r="EF174" s="9">
        <v>1</v>
      </c>
      <c r="EG174" s="9">
        <v>1</v>
      </c>
      <c r="EH174" s="9">
        <v>1</v>
      </c>
      <c r="EI174" s="9">
        <v>1</v>
      </c>
      <c r="EJ174" s="9">
        <v>1</v>
      </c>
      <c r="EK174" s="9">
        <v>1</v>
      </c>
      <c r="EL174" s="9">
        <v>1</v>
      </c>
      <c r="EM174" s="9">
        <v>1</v>
      </c>
      <c r="EN174" s="9">
        <v>1</v>
      </c>
      <c r="EO174" s="9">
        <v>1</v>
      </c>
      <c r="EP174" s="9">
        <v>1</v>
      </c>
      <c r="EQ174" s="9">
        <v>1</v>
      </c>
      <c r="ER174" s="9">
        <v>1</v>
      </c>
      <c r="ES174" s="9">
        <v>1</v>
      </c>
      <c r="ET174" s="9">
        <v>1</v>
      </c>
      <c r="EU174" s="9">
        <v>1</v>
      </c>
      <c r="EV174" s="9">
        <v>1</v>
      </c>
      <c r="EW174" s="9">
        <v>1</v>
      </c>
      <c r="EX174" s="9">
        <v>1</v>
      </c>
      <c r="EY174" s="9">
        <v>1</v>
      </c>
      <c r="EZ174" s="9">
        <v>1</v>
      </c>
      <c r="FA174" s="9">
        <v>1</v>
      </c>
      <c r="FB174" s="9">
        <v>1</v>
      </c>
      <c r="FC174" s="9">
        <v>1</v>
      </c>
      <c r="FD174" s="9">
        <v>1</v>
      </c>
      <c r="FE174" s="9">
        <v>1</v>
      </c>
      <c r="FF174" s="9">
        <v>1</v>
      </c>
      <c r="FG174" s="9">
        <v>1</v>
      </c>
      <c r="FH174" s="9">
        <v>1</v>
      </c>
      <c r="FI174" s="9">
        <v>1</v>
      </c>
      <c r="FJ174" s="9">
        <v>1</v>
      </c>
      <c r="FK174" s="9">
        <v>1</v>
      </c>
      <c r="FL174" s="9">
        <v>1</v>
      </c>
      <c r="FM174" s="9">
        <v>1</v>
      </c>
      <c r="FN174" s="9">
        <v>1</v>
      </c>
      <c r="FO174" s="9">
        <v>1</v>
      </c>
      <c r="FP174" s="9">
        <v>1</v>
      </c>
      <c r="FQ174" s="9">
        <v>1</v>
      </c>
      <c r="FR174" s="9">
        <v>1</v>
      </c>
      <c r="FS174" s="9">
        <v>1</v>
      </c>
      <c r="FT174" s="9">
        <v>1</v>
      </c>
      <c r="FU174" s="9">
        <v>1</v>
      </c>
      <c r="FV174" s="9">
        <v>1</v>
      </c>
      <c r="FW174" s="9">
        <v>1</v>
      </c>
      <c r="FX174" s="9">
        <v>1</v>
      </c>
      <c r="FY174" s="9">
        <v>1</v>
      </c>
      <c r="FZ174" s="9">
        <v>1</v>
      </c>
      <c r="GA174" s="9">
        <v>1</v>
      </c>
      <c r="GB174" s="9">
        <v>1</v>
      </c>
      <c r="GC174" s="9">
        <v>1</v>
      </c>
      <c r="GD174" s="9">
        <v>1</v>
      </c>
      <c r="GE174" s="9">
        <v>1</v>
      </c>
      <c r="GF174" s="9">
        <v>1</v>
      </c>
      <c r="GG174" s="9">
        <v>1</v>
      </c>
      <c r="GH174" s="9">
        <v>1</v>
      </c>
      <c r="GI174" s="9">
        <v>1</v>
      </c>
      <c r="GJ174" s="9">
        <v>1</v>
      </c>
      <c r="GK174" s="9">
        <v>1</v>
      </c>
      <c r="GL174" s="9">
        <v>1</v>
      </c>
      <c r="GM174" s="9">
        <v>1</v>
      </c>
      <c r="GN174" s="9">
        <v>1</v>
      </c>
      <c r="GO174" s="9">
        <v>1</v>
      </c>
      <c r="GP174" s="9">
        <v>1</v>
      </c>
      <c r="GQ174" s="9">
        <v>1</v>
      </c>
      <c r="GR174" s="9">
        <v>1</v>
      </c>
      <c r="GS174" s="9">
        <v>1</v>
      </c>
      <c r="GT174" s="9">
        <v>1</v>
      </c>
      <c r="GU174" s="9">
        <v>1</v>
      </c>
      <c r="GV174" s="9">
        <v>1</v>
      </c>
      <c r="GW174" s="9">
        <v>1</v>
      </c>
      <c r="GX174" s="9">
        <v>1</v>
      </c>
      <c r="GY174" s="9">
        <v>1</v>
      </c>
      <c r="GZ174" s="9">
        <v>1</v>
      </c>
      <c r="HA174" s="9">
        <v>1</v>
      </c>
      <c r="HB174" s="9">
        <v>1</v>
      </c>
      <c r="HC174" s="9">
        <v>1</v>
      </c>
      <c r="HD174" s="9">
        <v>1</v>
      </c>
      <c r="HE174" s="9">
        <v>1</v>
      </c>
      <c r="HF174" s="9">
        <v>1</v>
      </c>
      <c r="HG174" s="9">
        <v>1</v>
      </c>
      <c r="HH174" s="9">
        <v>1</v>
      </c>
      <c r="HI174" s="9">
        <v>1</v>
      </c>
      <c r="HJ174" s="9">
        <v>1</v>
      </c>
      <c r="HK174" s="9">
        <v>1</v>
      </c>
      <c r="HL174" s="9">
        <v>1</v>
      </c>
      <c r="HM174" s="9">
        <v>1</v>
      </c>
      <c r="HN174" s="32">
        <v>1</v>
      </c>
      <c r="HO174" s="32"/>
      <c r="HP174" s="32">
        <v>1</v>
      </c>
      <c r="HQ174" s="32"/>
      <c r="HR174" s="9">
        <v>1</v>
      </c>
      <c r="HS174" s="32"/>
      <c r="HT174" s="9">
        <v>1</v>
      </c>
      <c r="HU174" s="32"/>
      <c r="HV174" s="9">
        <v>1</v>
      </c>
      <c r="HW174" s="32"/>
      <c r="HX174" s="9">
        <v>1</v>
      </c>
      <c r="HY174" s="32"/>
      <c r="HZ174" s="9">
        <v>1</v>
      </c>
      <c r="IA174" s="32"/>
      <c r="IB174" s="9">
        <v>1</v>
      </c>
      <c r="IC174" s="9"/>
      <c r="ID174" s="9">
        <v>1</v>
      </c>
      <c r="IE174" s="9"/>
      <c r="IF174" s="9">
        <f>2662/IF21</f>
        <v>1</v>
      </c>
      <c r="IG174" s="9"/>
      <c r="IH174" s="92"/>
      <c r="II174" s="92"/>
      <c r="IJ174" s="92"/>
      <c r="IK174" s="92"/>
      <c r="IL174" s="92"/>
      <c r="IM174" s="92"/>
      <c r="IN174" s="92"/>
      <c r="IO174" s="92"/>
      <c r="IP174" s="92"/>
      <c r="IQ174" s="92"/>
      <c r="IR174" s="92"/>
      <c r="IS174" s="92"/>
      <c r="IT174" s="92"/>
      <c r="IU174" s="92"/>
      <c r="IV174" s="92">
        <v>1</v>
      </c>
      <c r="IW174" s="92">
        <v>1</v>
      </c>
      <c r="IX174" s="92">
        <v>1</v>
      </c>
      <c r="IY174" s="92">
        <v>1</v>
      </c>
      <c r="IZ174" s="92">
        <v>1</v>
      </c>
      <c r="JA174" s="92">
        <v>1</v>
      </c>
      <c r="JB174" s="92">
        <v>1</v>
      </c>
      <c r="JC174" s="92">
        <v>1</v>
      </c>
      <c r="JD174" s="92">
        <v>1</v>
      </c>
      <c r="JE174" s="92">
        <v>1</v>
      </c>
      <c r="JF174" s="92">
        <v>1</v>
      </c>
      <c r="JG174" s="92">
        <v>1</v>
      </c>
      <c r="JH174" s="92">
        <v>1</v>
      </c>
      <c r="JI174" s="92">
        <v>1</v>
      </c>
      <c r="JJ174" s="92">
        <v>1</v>
      </c>
      <c r="JK174" s="92">
        <v>1</v>
      </c>
      <c r="JL174" s="92">
        <v>1</v>
      </c>
      <c r="JM174" s="92">
        <v>1</v>
      </c>
      <c r="JN174" s="92">
        <v>1</v>
      </c>
      <c r="JO174" s="92">
        <v>1</v>
      </c>
      <c r="JP174" s="92">
        <v>1</v>
      </c>
      <c r="JQ174" s="92">
        <v>1</v>
      </c>
      <c r="JR174" s="92">
        <v>1</v>
      </c>
      <c r="JS174" s="92">
        <v>1</v>
      </c>
      <c r="JT174" s="92">
        <v>1</v>
      </c>
      <c r="JU174" s="92">
        <v>1</v>
      </c>
      <c r="JV174" s="92">
        <v>1</v>
      </c>
      <c r="JW174" s="92">
        <v>1</v>
      </c>
      <c r="JX174" s="92">
        <v>1</v>
      </c>
      <c r="JY174" s="92">
        <v>1</v>
      </c>
      <c r="JZ174" s="92">
        <v>1</v>
      </c>
      <c r="KA174" s="92">
        <v>1</v>
      </c>
      <c r="KB174" s="92">
        <v>1</v>
      </c>
      <c r="KC174" s="92">
        <v>1</v>
      </c>
      <c r="KD174" s="92">
        <v>1</v>
      </c>
      <c r="KE174" s="92">
        <v>1</v>
      </c>
      <c r="KF174" s="92">
        <v>1</v>
      </c>
      <c r="KG174" s="92">
        <v>1</v>
      </c>
      <c r="KH174" s="92">
        <v>1</v>
      </c>
      <c r="KI174" s="92">
        <v>1</v>
      </c>
      <c r="KJ174" s="92">
        <v>1</v>
      </c>
      <c r="KK174" s="92">
        <v>1</v>
      </c>
      <c r="KL174" s="92">
        <v>1</v>
      </c>
      <c r="KM174" s="92">
        <v>1</v>
      </c>
      <c r="KN174" s="92">
        <v>1</v>
      </c>
      <c r="KO174" s="92">
        <v>1</v>
      </c>
      <c r="KP174" s="92">
        <v>1</v>
      </c>
      <c r="KQ174" s="92">
        <v>1</v>
      </c>
      <c r="KR174" s="92">
        <v>1</v>
      </c>
      <c r="KS174" s="92">
        <v>1</v>
      </c>
      <c r="KT174" s="92">
        <v>1</v>
      </c>
      <c r="KU174" s="92">
        <v>1</v>
      </c>
      <c r="KV174" s="92">
        <v>1</v>
      </c>
      <c r="KW174" s="92">
        <v>1</v>
      </c>
      <c r="KX174" s="92">
        <v>1</v>
      </c>
      <c r="KY174" s="92">
        <v>1</v>
      </c>
      <c r="KZ174" s="92">
        <v>1</v>
      </c>
      <c r="LA174" s="92">
        <v>1</v>
      </c>
      <c r="LB174" s="92">
        <v>1</v>
      </c>
      <c r="LC174" s="92">
        <v>1</v>
      </c>
      <c r="LD174" s="92">
        <v>1</v>
      </c>
      <c r="LE174" s="92">
        <v>1</v>
      </c>
      <c r="LF174" s="92">
        <v>1</v>
      </c>
      <c r="LG174" s="92">
        <v>1</v>
      </c>
      <c r="LH174" s="92">
        <v>1</v>
      </c>
      <c r="LI174" s="92">
        <v>1</v>
      </c>
      <c r="LJ174" s="92">
        <v>1</v>
      </c>
      <c r="LK174" s="92">
        <v>1</v>
      </c>
      <c r="LL174" s="92">
        <v>1</v>
      </c>
      <c r="LM174" s="92">
        <v>1</v>
      </c>
      <c r="LN174" s="92">
        <v>1</v>
      </c>
      <c r="LO174" s="92">
        <v>1</v>
      </c>
      <c r="LP174" s="92">
        <v>1</v>
      </c>
      <c r="LQ174" s="92">
        <v>1</v>
      </c>
      <c r="LR174" s="92">
        <v>1</v>
      </c>
      <c r="LS174" s="92">
        <v>1</v>
      </c>
      <c r="LT174" s="92">
        <v>1</v>
      </c>
      <c r="LU174" s="92">
        <v>1</v>
      </c>
      <c r="LV174" s="92">
        <v>1</v>
      </c>
      <c r="LW174" s="92">
        <v>1</v>
      </c>
      <c r="LX174" s="92">
        <v>1</v>
      </c>
      <c r="LY174" s="92">
        <v>1</v>
      </c>
      <c r="LZ174" s="92">
        <v>1</v>
      </c>
      <c r="MA174" s="92">
        <v>1</v>
      </c>
      <c r="MB174" s="92">
        <v>1</v>
      </c>
      <c r="MC174" s="92">
        <v>1</v>
      </c>
      <c r="MD174" s="92">
        <v>1</v>
      </c>
      <c r="ME174" s="92">
        <v>1</v>
      </c>
      <c r="MF174" s="92">
        <v>1</v>
      </c>
      <c r="MG174" s="92">
        <v>1</v>
      </c>
      <c r="MH174" s="93">
        <v>1</v>
      </c>
      <c r="MI174" s="93">
        <v>1</v>
      </c>
      <c r="MJ174" s="93">
        <v>1</v>
      </c>
      <c r="MK174" s="93">
        <v>1</v>
      </c>
      <c r="ML174" s="93">
        <v>1</v>
      </c>
      <c r="MM174" s="93"/>
      <c r="MN174" s="93"/>
      <c r="MO174" s="93">
        <v>1</v>
      </c>
      <c r="MP174" s="93">
        <v>1</v>
      </c>
      <c r="MQ174" s="93">
        <v>1</v>
      </c>
      <c r="MR174" s="93">
        <v>1</v>
      </c>
      <c r="MS174" s="93">
        <v>1</v>
      </c>
      <c r="MT174" s="93"/>
      <c r="MU174" s="93"/>
      <c r="MV174" s="93">
        <v>1</v>
      </c>
      <c r="MW174" s="93">
        <v>1</v>
      </c>
      <c r="MX174" s="93">
        <v>1</v>
      </c>
      <c r="MY174" s="93">
        <v>1</v>
      </c>
      <c r="MZ174" s="93">
        <v>1</v>
      </c>
      <c r="NA174" s="93"/>
      <c r="NB174" s="93"/>
      <c r="NC174" s="92">
        <v>1</v>
      </c>
      <c r="ND174" s="92">
        <v>1</v>
      </c>
      <c r="NE174" s="92">
        <v>1</v>
      </c>
      <c r="NF174" s="92">
        <v>1</v>
      </c>
      <c r="NG174" s="92">
        <v>1</v>
      </c>
      <c r="NH174" s="92">
        <v>1</v>
      </c>
      <c r="NI174" s="92"/>
      <c r="NJ174" s="92"/>
      <c r="NK174" s="92"/>
      <c r="NL174" s="94">
        <v>1</v>
      </c>
      <c r="NM174" s="94">
        <v>1</v>
      </c>
      <c r="NN174" s="94">
        <v>1</v>
      </c>
      <c r="NO174" s="94">
        <v>1</v>
      </c>
      <c r="NP174" s="94">
        <v>1</v>
      </c>
      <c r="NQ174" s="94">
        <v>1</v>
      </c>
      <c r="NR174" s="94">
        <v>1</v>
      </c>
      <c r="NS174" s="94">
        <v>1</v>
      </c>
      <c r="NT174" s="94">
        <v>1</v>
      </c>
      <c r="NU174" s="94">
        <v>1</v>
      </c>
      <c r="NV174" s="94">
        <v>1</v>
      </c>
      <c r="NW174" s="94">
        <v>1</v>
      </c>
      <c r="NX174" s="94">
        <v>1</v>
      </c>
      <c r="NY174" s="94">
        <v>1</v>
      </c>
      <c r="NZ174" s="94">
        <v>1</v>
      </c>
      <c r="OA174" s="94">
        <v>1</v>
      </c>
      <c r="OB174" s="94">
        <v>1</v>
      </c>
      <c r="OC174" s="94">
        <v>1</v>
      </c>
      <c r="OD174" s="94">
        <v>1</v>
      </c>
      <c r="OE174" s="94">
        <v>1</v>
      </c>
      <c r="OF174" s="94">
        <v>1</v>
      </c>
      <c r="OG174" s="94">
        <v>1</v>
      </c>
      <c r="OH174" s="94">
        <v>1</v>
      </c>
      <c r="OI174" s="94">
        <v>1</v>
      </c>
      <c r="OJ174" s="94">
        <v>1</v>
      </c>
      <c r="OK174" s="94">
        <v>1</v>
      </c>
      <c r="OL174" s="92">
        <v>1</v>
      </c>
      <c r="OM174" s="92">
        <v>1</v>
      </c>
      <c r="ON174" s="92">
        <v>1</v>
      </c>
      <c r="OO174" s="92">
        <v>1</v>
      </c>
      <c r="OP174" s="94">
        <v>1</v>
      </c>
      <c r="OQ174" s="94">
        <v>1</v>
      </c>
      <c r="OR174" s="94">
        <v>1</v>
      </c>
      <c r="OS174" s="94">
        <v>1</v>
      </c>
      <c r="OT174" s="94">
        <v>1</v>
      </c>
      <c r="OU174" s="94">
        <v>1</v>
      </c>
      <c r="OV174" s="94">
        <v>1</v>
      </c>
      <c r="OW174" s="94">
        <v>1</v>
      </c>
      <c r="OX174" s="94">
        <v>1</v>
      </c>
      <c r="OY174" s="94">
        <v>1</v>
      </c>
      <c r="OZ174" s="94">
        <v>1</v>
      </c>
      <c r="PA174" s="94">
        <v>1</v>
      </c>
      <c r="PB174" s="94">
        <v>1</v>
      </c>
      <c r="PC174" s="94">
        <v>1</v>
      </c>
      <c r="PD174" s="94">
        <v>1</v>
      </c>
      <c r="PE174" s="94">
        <v>1</v>
      </c>
      <c r="PF174" s="94">
        <v>1</v>
      </c>
      <c r="PG174" s="94">
        <v>1</v>
      </c>
      <c r="PH174" s="94">
        <v>1</v>
      </c>
      <c r="PI174" s="94">
        <v>1</v>
      </c>
      <c r="PJ174" s="94">
        <v>1</v>
      </c>
      <c r="PK174" s="94">
        <v>1</v>
      </c>
      <c r="PL174" s="94">
        <v>1</v>
      </c>
      <c r="PM174" s="94">
        <v>1</v>
      </c>
      <c r="PN174" s="94">
        <v>1</v>
      </c>
      <c r="PO174" s="94">
        <v>1</v>
      </c>
      <c r="PP174" s="94">
        <v>1</v>
      </c>
      <c r="PQ174" s="94">
        <v>1</v>
      </c>
      <c r="PR174" s="94">
        <v>1</v>
      </c>
      <c r="PS174" s="94">
        <v>1</v>
      </c>
      <c r="PT174" s="94">
        <v>1</v>
      </c>
      <c r="PU174" s="94">
        <v>1</v>
      </c>
      <c r="PV174" s="94">
        <v>1</v>
      </c>
      <c r="PW174" s="94">
        <v>1</v>
      </c>
      <c r="PX174" s="94">
        <v>1</v>
      </c>
      <c r="PY174" s="94">
        <v>1</v>
      </c>
      <c r="PZ174" s="94">
        <v>1</v>
      </c>
      <c r="QA174" s="94">
        <v>1</v>
      </c>
      <c r="QB174" s="94">
        <v>1</v>
      </c>
      <c r="QC174" s="94">
        <v>1</v>
      </c>
      <c r="QD174" s="94">
        <v>1</v>
      </c>
    </row>
    <row r="175" spans="1:446" ht="13.5" customHeight="1">
      <c r="A175" s="2" t="s">
        <v>172</v>
      </c>
      <c r="B175" s="2" t="s">
        <v>335</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9"/>
      <c r="BF175" s="9"/>
      <c r="BG175" s="9"/>
      <c r="BH175" s="9"/>
      <c r="BI175" s="9"/>
      <c r="BJ175" s="9">
        <v>1</v>
      </c>
      <c r="BK175" s="9"/>
      <c r="BL175" s="9">
        <v>1</v>
      </c>
      <c r="BM175" s="9"/>
      <c r="BN175" s="9">
        <v>1</v>
      </c>
      <c r="BO175" s="9"/>
      <c r="BP175" s="9">
        <v>1</v>
      </c>
      <c r="BQ175" s="9"/>
      <c r="BR175" s="9">
        <v>1</v>
      </c>
      <c r="BS175" s="9"/>
      <c r="BT175" s="9">
        <v>1</v>
      </c>
      <c r="BU175" s="9"/>
      <c r="BV175" s="9">
        <v>1</v>
      </c>
      <c r="BW175" s="9"/>
      <c r="BX175" s="9">
        <v>1</v>
      </c>
      <c r="BY175" s="9"/>
      <c r="BZ175" s="9">
        <v>1</v>
      </c>
      <c r="CA175" s="9"/>
      <c r="CB175" s="9">
        <v>1</v>
      </c>
      <c r="CC175" s="9"/>
      <c r="CD175" s="9">
        <v>1</v>
      </c>
      <c r="CE175" s="9"/>
      <c r="CF175" s="9">
        <v>1</v>
      </c>
      <c r="CG175" s="9"/>
      <c r="CH175" s="9">
        <v>1</v>
      </c>
      <c r="CI175" s="9"/>
      <c r="CJ175" s="9">
        <v>1</v>
      </c>
      <c r="CK175" s="9"/>
      <c r="CL175" s="9">
        <v>1</v>
      </c>
      <c r="CM175" s="9"/>
      <c r="CN175" s="9">
        <v>1</v>
      </c>
      <c r="CO175" s="9"/>
      <c r="CP175" s="9">
        <v>1</v>
      </c>
      <c r="CQ175" s="9"/>
      <c r="CR175" s="9">
        <v>1</v>
      </c>
      <c r="CS175" s="9"/>
      <c r="CT175" s="9"/>
      <c r="CU175" s="9"/>
      <c r="CV175" s="81"/>
      <c r="CW175" s="81"/>
      <c r="CX175" s="9"/>
      <c r="CY175" s="9"/>
      <c r="CZ175" s="66"/>
      <c r="DA175" s="20"/>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v>1</v>
      </c>
      <c r="HP175" s="9"/>
      <c r="HQ175" s="9">
        <v>1</v>
      </c>
      <c r="HR175" s="9"/>
      <c r="HS175" s="9">
        <v>1</v>
      </c>
      <c r="HT175" s="9"/>
      <c r="HU175" s="9">
        <v>1</v>
      </c>
      <c r="HV175" s="9"/>
      <c r="HW175" s="9">
        <v>1</v>
      </c>
      <c r="HX175" s="9"/>
      <c r="HY175" s="9">
        <v>1</v>
      </c>
      <c r="HZ175" s="9"/>
      <c r="IA175" s="9">
        <v>1</v>
      </c>
      <c r="IB175" s="9"/>
      <c r="IC175" s="9">
        <v>1</v>
      </c>
      <c r="ID175" s="9"/>
      <c r="IE175" s="9">
        <v>1</v>
      </c>
      <c r="IF175" s="9"/>
      <c r="IG175" s="9">
        <f>1-IG26</f>
        <v>1</v>
      </c>
      <c r="IH175" s="92"/>
      <c r="II175" s="92"/>
      <c r="IJ175" s="92"/>
      <c r="IK175" s="92"/>
      <c r="IL175" s="92"/>
      <c r="IM175" s="92"/>
      <c r="IN175" s="92"/>
      <c r="IO175" s="92"/>
      <c r="IP175" s="92"/>
      <c r="IQ175" s="92"/>
      <c r="IR175" s="92"/>
      <c r="IS175" s="92"/>
      <c r="IT175" s="92"/>
      <c r="IU175" s="92"/>
      <c r="IV175" s="92"/>
      <c r="IW175" s="92"/>
      <c r="IX175" s="92"/>
      <c r="IY175" s="92"/>
      <c r="IZ175" s="92"/>
      <c r="JA175" s="92"/>
      <c r="JB175" s="92"/>
      <c r="JC175" s="92"/>
      <c r="JD175" s="92"/>
      <c r="JE175" s="92"/>
      <c r="JF175" s="92"/>
      <c r="JG175" s="92"/>
      <c r="JH175" s="92"/>
      <c r="JI175" s="92"/>
      <c r="JJ175" s="92"/>
      <c r="JK175" s="92"/>
      <c r="JL175" s="92"/>
      <c r="JM175" s="92"/>
      <c r="JN175" s="92"/>
      <c r="JO175" s="92"/>
      <c r="JP175" s="92"/>
      <c r="JQ175" s="92"/>
      <c r="JR175" s="92"/>
      <c r="JS175" s="92"/>
      <c r="JT175" s="92"/>
      <c r="JU175" s="92"/>
      <c r="JV175" s="92"/>
      <c r="JW175" s="92"/>
      <c r="JX175" s="92"/>
      <c r="JY175" s="92"/>
      <c r="JZ175" s="92"/>
      <c r="KA175" s="92"/>
      <c r="KB175" s="92"/>
      <c r="KC175" s="92"/>
      <c r="KD175" s="92"/>
      <c r="KE175" s="92"/>
      <c r="KF175" s="92"/>
      <c r="KG175" s="92"/>
      <c r="KH175" s="92"/>
      <c r="KI175" s="92"/>
      <c r="KJ175" s="92"/>
      <c r="KK175" s="92"/>
      <c r="KL175" s="92"/>
      <c r="KM175" s="92"/>
      <c r="KN175" s="92"/>
      <c r="KO175" s="92"/>
      <c r="KP175" s="92"/>
      <c r="KQ175" s="92"/>
      <c r="KR175" s="92"/>
      <c r="KS175" s="92"/>
      <c r="KT175" s="92"/>
      <c r="KU175" s="92"/>
      <c r="KV175" s="92"/>
      <c r="KW175" s="92"/>
      <c r="KX175" s="92"/>
      <c r="KY175" s="92"/>
      <c r="KZ175" s="92"/>
      <c r="LA175" s="92"/>
      <c r="LB175" s="92"/>
      <c r="LC175" s="92"/>
      <c r="LD175" s="92"/>
      <c r="LE175" s="92"/>
      <c r="LF175" s="92"/>
      <c r="LG175" s="92"/>
      <c r="LH175" s="92"/>
      <c r="LI175" s="92"/>
      <c r="LJ175" s="92"/>
      <c r="LK175" s="92"/>
      <c r="LL175" s="92"/>
      <c r="LM175" s="92"/>
      <c r="LN175" s="92"/>
      <c r="LO175" s="92"/>
      <c r="LP175" s="92"/>
      <c r="LQ175" s="92"/>
      <c r="LR175" s="92"/>
      <c r="LS175" s="92"/>
      <c r="LT175" s="92"/>
      <c r="LU175" s="92"/>
      <c r="LV175" s="92"/>
      <c r="LW175" s="92"/>
      <c r="LX175" s="92"/>
      <c r="LY175" s="92"/>
      <c r="LZ175" s="92"/>
      <c r="MA175" s="92"/>
      <c r="MB175" s="92"/>
      <c r="MC175" s="92"/>
      <c r="MD175" s="92"/>
      <c r="ME175" s="92"/>
      <c r="MF175" s="92"/>
      <c r="MG175" s="92"/>
      <c r="MH175" s="93"/>
      <c r="MI175" s="93"/>
      <c r="MJ175" s="93"/>
      <c r="MK175" s="93"/>
      <c r="ML175" s="93"/>
      <c r="MM175" s="93">
        <v>1</v>
      </c>
      <c r="MN175" s="93">
        <v>1</v>
      </c>
      <c r="MO175" s="93"/>
      <c r="MP175" s="93"/>
      <c r="MQ175" s="93"/>
      <c r="MR175" s="93"/>
      <c r="MS175" s="93"/>
      <c r="MT175" s="93">
        <v>1</v>
      </c>
      <c r="MU175" s="93">
        <v>1</v>
      </c>
      <c r="MV175" s="93"/>
      <c r="MW175" s="93"/>
      <c r="MX175" s="93"/>
      <c r="MY175" s="93"/>
      <c r="MZ175" s="93"/>
      <c r="NA175" s="93">
        <v>1</v>
      </c>
      <c r="NB175" s="93">
        <v>1</v>
      </c>
      <c r="NC175" s="92"/>
      <c r="ND175" s="92"/>
      <c r="NE175" s="92"/>
      <c r="NF175" s="92"/>
      <c r="NG175" s="92"/>
      <c r="NH175" s="92"/>
      <c r="NI175" s="92">
        <v>1</v>
      </c>
      <c r="NJ175" s="92">
        <v>1</v>
      </c>
      <c r="NK175" s="92">
        <v>1</v>
      </c>
      <c r="NL175" s="94"/>
      <c r="NM175" s="94"/>
      <c r="NN175" s="94"/>
      <c r="NO175" s="94"/>
      <c r="NP175" s="94"/>
      <c r="NQ175" s="94"/>
      <c r="NR175" s="94"/>
      <c r="NS175" s="94"/>
      <c r="NT175" s="94"/>
      <c r="NU175" s="94"/>
      <c r="NV175" s="94"/>
      <c r="NW175" s="94"/>
      <c r="NX175" s="94"/>
      <c r="NY175" s="94"/>
      <c r="NZ175" s="94"/>
      <c r="OA175" s="94"/>
      <c r="OB175" s="94"/>
      <c r="OC175" s="94"/>
      <c r="OD175" s="94"/>
      <c r="OE175" s="94"/>
      <c r="OF175" s="94"/>
      <c r="OG175" s="94"/>
      <c r="OH175" s="94"/>
      <c r="OI175" s="94"/>
      <c r="OJ175" s="94"/>
      <c r="OK175" s="94"/>
      <c r="OL175" s="92"/>
      <c r="OM175" s="92"/>
      <c r="ON175" s="92"/>
      <c r="OO175" s="92"/>
      <c r="OP175" s="94"/>
      <c r="OQ175" s="94"/>
      <c r="OR175" s="94"/>
      <c r="OS175" s="94"/>
      <c r="OT175" s="94"/>
      <c r="OU175" s="94"/>
      <c r="OV175" s="94"/>
      <c r="OW175" s="94"/>
      <c r="OX175" s="94"/>
      <c r="OY175" s="94"/>
      <c r="OZ175" s="94"/>
      <c r="PA175" s="94"/>
      <c r="PB175" s="94"/>
      <c r="PC175" s="94"/>
      <c r="PD175" s="94"/>
      <c r="PE175" s="94"/>
      <c r="PF175" s="94"/>
      <c r="PG175" s="94"/>
      <c r="PH175" s="94"/>
      <c r="PI175" s="94"/>
      <c r="PJ175" s="94"/>
      <c r="PK175" s="94"/>
      <c r="PL175" s="94"/>
      <c r="PM175" s="94"/>
      <c r="PN175" s="94"/>
      <c r="PO175" s="94"/>
      <c r="PP175" s="94"/>
      <c r="PQ175" s="94"/>
      <c r="PR175" s="94"/>
      <c r="PS175" s="94"/>
      <c r="PT175" s="94"/>
      <c r="PU175" s="94"/>
      <c r="PV175" s="94"/>
      <c r="PW175" s="94"/>
      <c r="PX175" s="94"/>
      <c r="PY175" s="94"/>
      <c r="PZ175" s="94"/>
      <c r="QA175" s="94"/>
      <c r="QB175" s="94"/>
      <c r="QC175" s="94"/>
      <c r="QD175" s="94"/>
    </row>
    <row r="176" spans="1:446" ht="13.5" customHeight="1">
      <c r="A176" s="12" t="s">
        <v>173</v>
      </c>
      <c r="B176" s="12" t="s">
        <v>335</v>
      </c>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69"/>
      <c r="DA176" s="23"/>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37"/>
      <c r="HO176" s="37"/>
      <c r="HP176" s="37"/>
      <c r="HQ176" s="37"/>
      <c r="HR176" s="37"/>
      <c r="HS176" s="37"/>
      <c r="HT176" s="37"/>
      <c r="HU176" s="37"/>
      <c r="HV176" s="14"/>
      <c r="HW176" s="37"/>
      <c r="HX176" s="37"/>
      <c r="HY176" s="37"/>
      <c r="HZ176" s="37"/>
      <c r="IA176" s="37"/>
      <c r="IB176" s="14"/>
      <c r="IC176" s="14"/>
      <c r="ID176" s="14"/>
      <c r="IE176" s="14"/>
      <c r="IF176" s="14"/>
      <c r="IG176" s="14"/>
      <c r="IH176" s="52"/>
      <c r="II176" s="52"/>
      <c r="IJ176" s="92"/>
      <c r="IK176" s="92"/>
      <c r="IL176" s="92"/>
      <c r="IM176" s="92"/>
      <c r="IN176" s="92"/>
      <c r="IO176" s="92"/>
      <c r="IP176" s="92"/>
      <c r="IQ176" s="92"/>
      <c r="IR176" s="92"/>
      <c r="IS176" s="92"/>
      <c r="IT176" s="92"/>
      <c r="IU176" s="92"/>
      <c r="IV176" s="52"/>
      <c r="IW176" s="52"/>
      <c r="IX176" s="52"/>
      <c r="IY176" s="52"/>
      <c r="IZ176" s="52"/>
      <c r="JA176" s="52"/>
      <c r="JB176" s="52"/>
      <c r="JC176" s="52"/>
      <c r="JD176" s="52"/>
      <c r="JE176" s="52"/>
      <c r="JF176" s="52"/>
      <c r="JG176" s="52"/>
      <c r="JH176" s="52"/>
      <c r="JI176" s="52"/>
      <c r="JJ176" s="52"/>
      <c r="JK176" s="52"/>
      <c r="JL176" s="52"/>
      <c r="JM176" s="52"/>
      <c r="JN176" s="52"/>
      <c r="JO176" s="52"/>
      <c r="JP176" s="52"/>
      <c r="JQ176" s="52"/>
      <c r="JR176" s="52"/>
      <c r="JS176" s="52"/>
      <c r="JT176" s="52"/>
      <c r="JU176" s="52"/>
      <c r="JV176" s="52"/>
      <c r="JW176" s="52"/>
      <c r="JX176" s="52"/>
      <c r="JY176" s="52"/>
      <c r="JZ176" s="52"/>
      <c r="KA176" s="52"/>
      <c r="KB176" s="52"/>
      <c r="KC176" s="52"/>
      <c r="KD176" s="52"/>
      <c r="KE176" s="52"/>
      <c r="KF176" s="52"/>
      <c r="KG176" s="52"/>
      <c r="KH176" s="52"/>
      <c r="KI176" s="52"/>
      <c r="KJ176" s="52"/>
      <c r="KK176" s="52"/>
      <c r="KL176" s="52"/>
      <c r="KM176" s="52"/>
      <c r="KN176" s="52"/>
      <c r="KO176" s="52"/>
      <c r="KP176" s="52"/>
      <c r="KQ176" s="52"/>
      <c r="KR176" s="52"/>
      <c r="KS176" s="52"/>
      <c r="KT176" s="52"/>
      <c r="KU176" s="52"/>
      <c r="KV176" s="52"/>
      <c r="KW176" s="52"/>
      <c r="KX176" s="52"/>
      <c r="KY176" s="52"/>
      <c r="KZ176" s="52"/>
      <c r="LA176" s="52"/>
      <c r="LB176" s="52"/>
      <c r="LC176" s="52"/>
      <c r="LD176" s="52"/>
      <c r="LE176" s="52"/>
      <c r="LF176" s="52"/>
      <c r="LG176" s="52"/>
      <c r="LH176" s="52"/>
      <c r="LI176" s="52"/>
      <c r="LJ176" s="52"/>
      <c r="LK176" s="52"/>
      <c r="LL176" s="52"/>
      <c r="LM176" s="52"/>
      <c r="LN176" s="52"/>
      <c r="LO176" s="52"/>
      <c r="LP176" s="52"/>
      <c r="LQ176" s="52"/>
      <c r="LR176" s="52"/>
      <c r="LS176" s="52"/>
      <c r="LT176" s="52"/>
      <c r="LU176" s="52"/>
      <c r="LV176" s="52"/>
      <c r="LW176" s="52"/>
      <c r="LX176" s="52"/>
      <c r="LY176" s="52"/>
      <c r="LZ176" s="52"/>
      <c r="MA176" s="52"/>
      <c r="MB176" s="52"/>
      <c r="MC176" s="52"/>
      <c r="MD176" s="52"/>
      <c r="ME176" s="52"/>
      <c r="MF176" s="52"/>
      <c r="MG176" s="52"/>
      <c r="MH176" s="100"/>
      <c r="MI176" s="100"/>
      <c r="MJ176" s="100"/>
      <c r="MK176" s="100"/>
      <c r="ML176" s="100"/>
      <c r="MM176" s="100"/>
      <c r="MN176" s="100"/>
      <c r="MO176" s="100"/>
      <c r="MP176" s="100"/>
      <c r="MQ176" s="100"/>
      <c r="MR176" s="100"/>
      <c r="MS176" s="100"/>
      <c r="MT176" s="100"/>
      <c r="MU176" s="100"/>
      <c r="MV176" s="100"/>
      <c r="MW176" s="100"/>
      <c r="MX176" s="100"/>
      <c r="MY176" s="100"/>
      <c r="MZ176" s="100"/>
      <c r="NA176" s="100"/>
      <c r="NB176" s="100"/>
      <c r="NC176" s="52"/>
      <c r="ND176" s="52"/>
      <c r="NE176" s="52"/>
      <c r="NF176" s="52"/>
      <c r="NG176" s="52"/>
      <c r="NH176" s="52"/>
      <c r="NI176" s="52"/>
      <c r="NJ176" s="52"/>
      <c r="NK176" s="52"/>
      <c r="NL176" s="52"/>
      <c r="NM176" s="52"/>
      <c r="NN176" s="52"/>
      <c r="NO176" s="52"/>
      <c r="NP176" s="52"/>
      <c r="NQ176" s="52"/>
      <c r="NR176" s="52"/>
      <c r="NS176" s="52"/>
      <c r="NT176" s="52"/>
      <c r="NU176" s="52"/>
      <c r="NV176" s="52"/>
      <c r="NW176" s="52"/>
      <c r="NX176" s="52"/>
      <c r="NY176" s="52"/>
      <c r="NZ176" s="52"/>
      <c r="OA176" s="52"/>
      <c r="OB176" s="52"/>
      <c r="OC176" s="52"/>
      <c r="OD176" s="52"/>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c r="PC176" s="52"/>
      <c r="PD176" s="52"/>
      <c r="PE176" s="52"/>
      <c r="PF176" s="52"/>
      <c r="PG176" s="52"/>
      <c r="PH176" s="52"/>
      <c r="PI176" s="52"/>
      <c r="PJ176" s="52"/>
      <c r="PK176" s="52"/>
      <c r="PL176" s="52"/>
      <c r="PM176" s="52"/>
      <c r="PN176" s="52"/>
      <c r="PO176" s="52"/>
      <c r="PP176" s="52"/>
      <c r="PQ176" s="52"/>
      <c r="PR176" s="52"/>
      <c r="PS176" s="52"/>
      <c r="PT176" s="52"/>
      <c r="PU176" s="52"/>
      <c r="PV176" s="52"/>
      <c r="PW176" s="52"/>
      <c r="PX176" s="52"/>
      <c r="PY176" s="52"/>
      <c r="PZ176" s="52"/>
      <c r="QA176" s="52"/>
      <c r="QB176" s="52"/>
      <c r="QC176" s="52"/>
      <c r="QD176" s="52"/>
    </row>
    <row r="177" spans="1:446" ht="13.5" customHeight="1">
      <c r="A177" s="2" t="s">
        <v>174</v>
      </c>
      <c r="B177" s="2" t="s">
        <v>335</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81"/>
      <c r="CW177" s="81"/>
      <c r="CX177" s="9"/>
      <c r="CY177" s="9"/>
      <c r="CZ177" s="66"/>
      <c r="DA177" s="20"/>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32"/>
      <c r="HO177" s="32"/>
      <c r="HP177" s="32"/>
      <c r="HQ177" s="32"/>
      <c r="HR177" s="32"/>
      <c r="HS177" s="32"/>
      <c r="HT177" s="32"/>
      <c r="HU177" s="32"/>
      <c r="HV177" s="9"/>
      <c r="HW177" s="32"/>
      <c r="HX177" s="32"/>
      <c r="HY177" s="32"/>
      <c r="HZ177" s="32"/>
      <c r="IA177" s="32"/>
      <c r="IB177" s="9"/>
      <c r="IC177" s="9"/>
      <c r="ID177" s="9"/>
      <c r="IE177" s="9"/>
      <c r="IF177" s="9"/>
      <c r="IG177" s="9"/>
      <c r="IH177" s="92"/>
      <c r="II177" s="92"/>
      <c r="IJ177" s="92"/>
      <c r="IK177" s="92"/>
      <c r="IL177" s="92"/>
      <c r="IM177" s="92"/>
      <c r="IN177" s="92"/>
      <c r="IO177" s="92"/>
      <c r="IP177" s="92"/>
      <c r="IQ177" s="92"/>
      <c r="IR177" s="92"/>
      <c r="IS177" s="92"/>
      <c r="IT177" s="92"/>
      <c r="IU177" s="92"/>
      <c r="IV177" s="92"/>
      <c r="IW177" s="92"/>
      <c r="IX177" s="92"/>
      <c r="IY177" s="92"/>
      <c r="IZ177" s="92"/>
      <c r="JA177" s="92"/>
      <c r="JB177" s="92"/>
      <c r="JC177" s="92"/>
      <c r="JD177" s="92"/>
      <c r="JE177" s="92"/>
      <c r="JF177" s="92"/>
      <c r="JG177" s="92"/>
      <c r="JH177" s="92"/>
      <c r="JI177" s="92"/>
      <c r="JJ177" s="92"/>
      <c r="JK177" s="92"/>
      <c r="JL177" s="92"/>
      <c r="JM177" s="92"/>
      <c r="JN177" s="92"/>
      <c r="JO177" s="92"/>
      <c r="JP177" s="92"/>
      <c r="JQ177" s="92"/>
      <c r="JR177" s="92"/>
      <c r="JS177" s="92"/>
      <c r="JT177" s="92"/>
      <c r="JU177" s="92"/>
      <c r="JV177" s="92"/>
      <c r="JW177" s="92"/>
      <c r="JX177" s="92"/>
      <c r="JY177" s="92"/>
      <c r="JZ177" s="92"/>
      <c r="KA177" s="92"/>
      <c r="KB177" s="92"/>
      <c r="KC177" s="92"/>
      <c r="KD177" s="92"/>
      <c r="KE177" s="92"/>
      <c r="KF177" s="92"/>
      <c r="KG177" s="92"/>
      <c r="KH177" s="92"/>
      <c r="KI177" s="92"/>
      <c r="KJ177" s="92"/>
      <c r="KK177" s="92"/>
      <c r="KL177" s="92"/>
      <c r="KM177" s="92"/>
      <c r="KN177" s="92"/>
      <c r="KO177" s="92"/>
      <c r="KP177" s="92"/>
      <c r="KQ177" s="92"/>
      <c r="KR177" s="92"/>
      <c r="KS177" s="92"/>
      <c r="KT177" s="92"/>
      <c r="KU177" s="92"/>
      <c r="KV177" s="92"/>
      <c r="KW177" s="92"/>
      <c r="KX177" s="92"/>
      <c r="KY177" s="92"/>
      <c r="KZ177" s="92"/>
      <c r="LA177" s="92"/>
      <c r="LB177" s="92"/>
      <c r="LC177" s="92"/>
      <c r="LD177" s="92"/>
      <c r="LE177" s="92"/>
      <c r="LF177" s="92"/>
      <c r="LG177" s="92"/>
      <c r="LH177" s="92"/>
      <c r="LI177" s="92"/>
      <c r="LJ177" s="92"/>
      <c r="LK177" s="92"/>
      <c r="LL177" s="92"/>
      <c r="LM177" s="92"/>
      <c r="LN177" s="92"/>
      <c r="LO177" s="92"/>
      <c r="LP177" s="92"/>
      <c r="LQ177" s="92"/>
      <c r="LR177" s="92"/>
      <c r="LS177" s="92"/>
      <c r="LT177" s="92"/>
      <c r="LU177" s="92"/>
      <c r="LV177" s="92"/>
      <c r="LW177" s="92"/>
      <c r="LX177" s="92"/>
      <c r="LY177" s="92"/>
      <c r="LZ177" s="92"/>
      <c r="MA177" s="92"/>
      <c r="MB177" s="92"/>
      <c r="MC177" s="92"/>
      <c r="MD177" s="92"/>
      <c r="ME177" s="92"/>
      <c r="MF177" s="92"/>
      <c r="MG177" s="92"/>
      <c r="MH177" s="93"/>
      <c r="MI177" s="93"/>
      <c r="MJ177" s="93"/>
      <c r="MK177" s="93"/>
      <c r="ML177" s="93"/>
      <c r="MM177" s="93"/>
      <c r="MN177" s="93"/>
      <c r="MO177" s="93"/>
      <c r="MP177" s="93"/>
      <c r="MQ177" s="93"/>
      <c r="MR177" s="93"/>
      <c r="MS177" s="93"/>
      <c r="MT177" s="93"/>
      <c r="MU177" s="93"/>
      <c r="MV177" s="93"/>
      <c r="MW177" s="93"/>
      <c r="MX177" s="93"/>
      <c r="MY177" s="93"/>
      <c r="MZ177" s="93"/>
      <c r="NA177" s="93"/>
      <c r="NB177" s="93"/>
      <c r="NC177" s="92"/>
      <c r="ND177" s="92"/>
      <c r="NE177" s="92"/>
      <c r="NF177" s="92"/>
      <c r="NG177" s="92"/>
      <c r="NH177" s="92"/>
      <c r="NI177" s="92"/>
      <c r="NJ177" s="92"/>
      <c r="NK177" s="92"/>
      <c r="NL177" s="94"/>
      <c r="NM177" s="94"/>
      <c r="NN177" s="94"/>
      <c r="NO177" s="94"/>
      <c r="NP177" s="94"/>
      <c r="NQ177" s="94"/>
      <c r="NR177" s="94"/>
      <c r="NS177" s="94"/>
      <c r="NT177" s="94"/>
      <c r="NU177" s="94"/>
      <c r="NV177" s="94"/>
      <c r="NW177" s="94"/>
      <c r="NX177" s="94"/>
      <c r="NY177" s="94"/>
      <c r="NZ177" s="94"/>
      <c r="OA177" s="94"/>
      <c r="OB177" s="94"/>
      <c r="OC177" s="94"/>
      <c r="OD177" s="94"/>
      <c r="OE177" s="94"/>
      <c r="OF177" s="94"/>
      <c r="OG177" s="94"/>
      <c r="OH177" s="94"/>
      <c r="OI177" s="94"/>
      <c r="OJ177" s="94"/>
      <c r="OK177" s="94"/>
      <c r="OL177" s="92"/>
      <c r="OM177" s="92"/>
      <c r="ON177" s="92"/>
      <c r="OO177" s="92"/>
      <c r="OP177" s="94"/>
      <c r="OQ177" s="94"/>
      <c r="OR177" s="94"/>
      <c r="OS177" s="94"/>
      <c r="OT177" s="94"/>
      <c r="OU177" s="94"/>
      <c r="OV177" s="94"/>
      <c r="OW177" s="94"/>
      <c r="OX177" s="94"/>
      <c r="OY177" s="94"/>
      <c r="OZ177" s="94"/>
      <c r="PA177" s="94"/>
      <c r="PB177" s="94"/>
      <c r="PC177" s="94"/>
      <c r="PD177" s="94"/>
      <c r="PE177" s="94"/>
      <c r="PF177" s="94"/>
      <c r="PG177" s="94"/>
      <c r="PH177" s="94"/>
      <c r="PI177" s="94"/>
      <c r="PJ177" s="94"/>
      <c r="PK177" s="94"/>
      <c r="PL177" s="94"/>
      <c r="PM177" s="94"/>
      <c r="PN177" s="94"/>
      <c r="PO177" s="94"/>
      <c r="PP177" s="94"/>
      <c r="PQ177" s="94"/>
      <c r="PR177" s="94"/>
      <c r="PS177" s="94"/>
      <c r="PT177" s="94"/>
      <c r="PU177" s="94"/>
      <c r="PV177" s="94"/>
      <c r="PW177" s="94"/>
      <c r="PX177" s="94"/>
      <c r="PY177" s="94"/>
      <c r="PZ177" s="94"/>
      <c r="QA177" s="94"/>
      <c r="QB177" s="94"/>
      <c r="QC177" s="94"/>
      <c r="QD177" s="94"/>
    </row>
    <row r="178" spans="1:446" ht="13.5" customHeight="1">
      <c r="A178" s="2" t="s">
        <v>175</v>
      </c>
      <c r="B178" s="2" t="s">
        <v>335</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81">
        <v>1</v>
      </c>
      <c r="CW178" s="81">
        <v>1</v>
      </c>
      <c r="CX178" s="9">
        <v>1</v>
      </c>
      <c r="CY178" s="9">
        <v>1</v>
      </c>
      <c r="CZ178" s="66">
        <v>1</v>
      </c>
      <c r="DA178" s="20"/>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32"/>
      <c r="HO178" s="32"/>
      <c r="HP178" s="32"/>
      <c r="HQ178" s="32"/>
      <c r="HR178" s="32"/>
      <c r="HS178" s="32"/>
      <c r="HT178" s="32"/>
      <c r="HU178" s="32"/>
      <c r="HV178" s="9"/>
      <c r="HW178" s="32"/>
      <c r="HX178" s="32"/>
      <c r="HY178" s="32"/>
      <c r="HZ178" s="32"/>
      <c r="IA178" s="32"/>
      <c r="IB178" s="9"/>
      <c r="IC178" s="9"/>
      <c r="ID178" s="9"/>
      <c r="IE178" s="9"/>
      <c r="IF178" s="9"/>
      <c r="IG178" s="9"/>
      <c r="IH178" s="92">
        <v>1</v>
      </c>
      <c r="II178" s="92">
        <v>1</v>
      </c>
      <c r="IJ178" s="92">
        <v>1</v>
      </c>
      <c r="IK178" s="92">
        <v>1</v>
      </c>
      <c r="IL178" s="92">
        <v>1</v>
      </c>
      <c r="IM178" s="92">
        <v>1</v>
      </c>
      <c r="IN178" s="92">
        <v>1</v>
      </c>
      <c r="IO178" s="92">
        <v>1</v>
      </c>
      <c r="IP178" s="92">
        <v>1</v>
      </c>
      <c r="IQ178" s="92">
        <v>1</v>
      </c>
      <c r="IR178" s="92">
        <v>1</v>
      </c>
      <c r="IS178" s="92">
        <v>1</v>
      </c>
      <c r="IT178" s="92">
        <v>1</v>
      </c>
      <c r="IU178" s="92">
        <v>1</v>
      </c>
      <c r="IV178" s="92"/>
      <c r="IW178" s="92"/>
      <c r="IX178" s="92"/>
      <c r="IY178" s="92"/>
      <c r="IZ178" s="92"/>
      <c r="JA178" s="92"/>
      <c r="JB178" s="92"/>
      <c r="JC178" s="92"/>
      <c r="JD178" s="92"/>
      <c r="JE178" s="92"/>
      <c r="JF178" s="92"/>
      <c r="JG178" s="92"/>
      <c r="JH178" s="92"/>
      <c r="JI178" s="92"/>
      <c r="JJ178" s="92"/>
      <c r="JK178" s="92"/>
      <c r="JL178" s="92"/>
      <c r="JM178" s="92"/>
      <c r="JN178" s="92"/>
      <c r="JO178" s="92"/>
      <c r="JP178" s="92"/>
      <c r="JQ178" s="92"/>
      <c r="JR178" s="92"/>
      <c r="JS178" s="92"/>
      <c r="JT178" s="92"/>
      <c r="JU178" s="92"/>
      <c r="JV178" s="92"/>
      <c r="JW178" s="92"/>
      <c r="JX178" s="92"/>
      <c r="JY178" s="92"/>
      <c r="JZ178" s="92"/>
      <c r="KA178" s="92"/>
      <c r="KB178" s="92"/>
      <c r="KC178" s="92"/>
      <c r="KD178" s="92"/>
      <c r="KE178" s="92"/>
      <c r="KF178" s="92"/>
      <c r="KG178" s="92"/>
      <c r="KH178" s="92"/>
      <c r="KI178" s="92"/>
      <c r="KJ178" s="92"/>
      <c r="KK178" s="92"/>
      <c r="KL178" s="92"/>
      <c r="KM178" s="92"/>
      <c r="KN178" s="92"/>
      <c r="KO178" s="92"/>
      <c r="KP178" s="92"/>
      <c r="KQ178" s="92"/>
      <c r="KR178" s="92"/>
      <c r="KS178" s="92"/>
      <c r="KT178" s="92"/>
      <c r="KU178" s="92"/>
      <c r="KV178" s="92"/>
      <c r="KW178" s="92"/>
      <c r="KX178" s="92"/>
      <c r="KY178" s="92"/>
      <c r="KZ178" s="92"/>
      <c r="LA178" s="92"/>
      <c r="LB178" s="92"/>
      <c r="LC178" s="92"/>
      <c r="LD178" s="92"/>
      <c r="LE178" s="92"/>
      <c r="LF178" s="92"/>
      <c r="LG178" s="92"/>
      <c r="LH178" s="92"/>
      <c r="LI178" s="92"/>
      <c r="LJ178" s="92"/>
      <c r="LK178" s="92"/>
      <c r="LL178" s="92"/>
      <c r="LM178" s="92"/>
      <c r="LN178" s="92"/>
      <c r="LO178" s="92"/>
      <c r="LP178" s="92"/>
      <c r="LQ178" s="92"/>
      <c r="LR178" s="92"/>
      <c r="LS178" s="92"/>
      <c r="LT178" s="92"/>
      <c r="LU178" s="92"/>
      <c r="LV178" s="92"/>
      <c r="LW178" s="92"/>
      <c r="LX178" s="92"/>
      <c r="LY178" s="92"/>
      <c r="LZ178" s="92"/>
      <c r="MA178" s="92"/>
      <c r="MB178" s="92"/>
      <c r="MC178" s="92"/>
      <c r="MD178" s="92"/>
      <c r="ME178" s="92"/>
      <c r="MF178" s="92"/>
      <c r="MG178" s="92"/>
      <c r="MH178" s="93"/>
      <c r="MI178" s="93"/>
      <c r="MJ178" s="93"/>
      <c r="MK178" s="93"/>
      <c r="ML178" s="93"/>
      <c r="MM178" s="93"/>
      <c r="MN178" s="93"/>
      <c r="MO178" s="93"/>
      <c r="MP178" s="93"/>
      <c r="MQ178" s="93"/>
      <c r="MR178" s="93"/>
      <c r="MS178" s="93"/>
      <c r="MT178" s="93"/>
      <c r="MU178" s="93"/>
      <c r="MV178" s="93"/>
      <c r="MW178" s="93"/>
      <c r="MX178" s="93"/>
      <c r="MY178" s="93"/>
      <c r="MZ178" s="93"/>
      <c r="NA178" s="93"/>
      <c r="NB178" s="93"/>
      <c r="NC178" s="92"/>
      <c r="ND178" s="92"/>
      <c r="NE178" s="92"/>
      <c r="NF178" s="92"/>
      <c r="NG178" s="92"/>
      <c r="NH178" s="92"/>
      <c r="NI178" s="92"/>
      <c r="NJ178" s="92"/>
      <c r="NK178" s="92"/>
      <c r="NL178" s="94"/>
      <c r="NM178" s="94"/>
      <c r="NN178" s="94"/>
      <c r="NO178" s="94"/>
      <c r="NP178" s="94"/>
      <c r="NQ178" s="94"/>
      <c r="NR178" s="94"/>
      <c r="NS178" s="94"/>
      <c r="NT178" s="94"/>
      <c r="NU178" s="94"/>
      <c r="NV178" s="94"/>
      <c r="NW178" s="94"/>
      <c r="NX178" s="94"/>
      <c r="NY178" s="94"/>
      <c r="NZ178" s="94"/>
      <c r="OA178" s="94"/>
      <c r="OB178" s="94"/>
      <c r="OC178" s="94"/>
      <c r="OD178" s="94"/>
      <c r="OE178" s="94"/>
      <c r="OF178" s="94"/>
      <c r="OG178" s="94"/>
      <c r="OH178" s="94"/>
      <c r="OI178" s="94"/>
      <c r="OJ178" s="94"/>
      <c r="OK178" s="94"/>
      <c r="OL178" s="92"/>
      <c r="OM178" s="92"/>
      <c r="ON178" s="92"/>
      <c r="OO178" s="92"/>
      <c r="OP178" s="94"/>
      <c r="OQ178" s="94"/>
      <c r="OR178" s="94"/>
      <c r="OS178" s="94"/>
      <c r="OT178" s="94"/>
      <c r="OU178" s="94"/>
      <c r="OV178" s="94"/>
      <c r="OW178" s="94"/>
      <c r="OX178" s="94"/>
      <c r="OY178" s="94"/>
      <c r="OZ178" s="94"/>
      <c r="PA178" s="94"/>
      <c r="PB178" s="94"/>
      <c r="PC178" s="94"/>
      <c r="PD178" s="94"/>
      <c r="PE178" s="94"/>
      <c r="PF178" s="94"/>
      <c r="PG178" s="94"/>
      <c r="PH178" s="94"/>
      <c r="PI178" s="94"/>
      <c r="PJ178" s="94"/>
      <c r="PK178" s="94"/>
      <c r="PL178" s="94"/>
      <c r="PM178" s="94"/>
      <c r="PN178" s="94"/>
      <c r="PO178" s="94"/>
      <c r="PP178" s="94"/>
      <c r="PQ178" s="94"/>
      <c r="PR178" s="94"/>
      <c r="PS178" s="94"/>
      <c r="PT178" s="94"/>
      <c r="PU178" s="94"/>
      <c r="PV178" s="94"/>
      <c r="PW178" s="94"/>
      <c r="PX178" s="94"/>
      <c r="PY178" s="94"/>
      <c r="PZ178" s="94"/>
      <c r="QA178" s="94"/>
      <c r="QB178" s="94"/>
      <c r="QC178" s="94"/>
      <c r="QD178" s="94"/>
    </row>
    <row r="179" spans="1:446" ht="13.5" customHeight="1">
      <c r="A179" s="2" t="s">
        <v>176</v>
      </c>
      <c r="B179" s="2" t="s">
        <v>335</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81"/>
      <c r="CW179" s="81"/>
      <c r="CX179" s="9"/>
      <c r="CY179" s="9"/>
      <c r="CZ179" s="66"/>
      <c r="DA179" s="20"/>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32"/>
      <c r="HO179" s="32"/>
      <c r="HP179" s="32"/>
      <c r="HQ179" s="32"/>
      <c r="HR179" s="32"/>
      <c r="HS179" s="32"/>
      <c r="HT179" s="32"/>
      <c r="HU179" s="32"/>
      <c r="HV179" s="9"/>
      <c r="HW179" s="32"/>
      <c r="HX179" s="32"/>
      <c r="HY179" s="32"/>
      <c r="HZ179" s="32"/>
      <c r="IA179" s="32"/>
      <c r="IB179" s="9"/>
      <c r="IC179" s="9"/>
      <c r="ID179" s="9"/>
      <c r="IE179" s="9"/>
      <c r="IF179" s="9"/>
      <c r="IG179" s="9"/>
      <c r="IH179" s="92"/>
      <c r="II179" s="92"/>
      <c r="IJ179" s="92"/>
      <c r="IK179" s="92"/>
      <c r="IL179" s="92"/>
      <c r="IM179" s="92"/>
      <c r="IN179" s="92"/>
      <c r="IO179" s="92"/>
      <c r="IP179" s="92"/>
      <c r="IQ179" s="92"/>
      <c r="IR179" s="92"/>
      <c r="IS179" s="92"/>
      <c r="IT179" s="92"/>
      <c r="IU179" s="92"/>
      <c r="IV179" s="92"/>
      <c r="IW179" s="92"/>
      <c r="IX179" s="92"/>
      <c r="IY179" s="92"/>
      <c r="IZ179" s="92"/>
      <c r="JA179" s="92"/>
      <c r="JB179" s="92"/>
      <c r="JC179" s="92"/>
      <c r="JD179" s="92"/>
      <c r="JE179" s="92"/>
      <c r="JF179" s="92"/>
      <c r="JG179" s="92"/>
      <c r="JH179" s="92"/>
      <c r="JI179" s="92"/>
      <c r="JJ179" s="92"/>
      <c r="JK179" s="92"/>
      <c r="JL179" s="92"/>
      <c r="JM179" s="92"/>
      <c r="JN179" s="92"/>
      <c r="JO179" s="92"/>
      <c r="JP179" s="92"/>
      <c r="JQ179" s="92"/>
      <c r="JR179" s="92"/>
      <c r="JS179" s="92"/>
      <c r="JT179" s="92"/>
      <c r="JU179" s="92"/>
      <c r="JV179" s="92"/>
      <c r="JW179" s="92"/>
      <c r="JX179" s="92"/>
      <c r="JY179" s="92"/>
      <c r="JZ179" s="92"/>
      <c r="KA179" s="92"/>
      <c r="KB179" s="92"/>
      <c r="KC179" s="92"/>
      <c r="KD179" s="92"/>
      <c r="KE179" s="92"/>
      <c r="KF179" s="92"/>
      <c r="KG179" s="92"/>
      <c r="KH179" s="92"/>
      <c r="KI179" s="92"/>
      <c r="KJ179" s="92"/>
      <c r="KK179" s="92"/>
      <c r="KL179" s="92"/>
      <c r="KM179" s="92"/>
      <c r="KN179" s="92"/>
      <c r="KO179" s="92"/>
      <c r="KP179" s="92"/>
      <c r="KQ179" s="92"/>
      <c r="KR179" s="92"/>
      <c r="KS179" s="92"/>
      <c r="KT179" s="92"/>
      <c r="KU179" s="92"/>
      <c r="KV179" s="92"/>
      <c r="KW179" s="92"/>
      <c r="KX179" s="92"/>
      <c r="KY179" s="92"/>
      <c r="KZ179" s="92"/>
      <c r="LA179" s="92"/>
      <c r="LB179" s="92"/>
      <c r="LC179" s="92"/>
      <c r="LD179" s="92"/>
      <c r="LE179" s="92"/>
      <c r="LF179" s="92"/>
      <c r="LG179" s="92"/>
      <c r="LH179" s="92"/>
      <c r="LI179" s="92"/>
      <c r="LJ179" s="92"/>
      <c r="LK179" s="92"/>
      <c r="LL179" s="92"/>
      <c r="LM179" s="92"/>
      <c r="LN179" s="92"/>
      <c r="LO179" s="92"/>
      <c r="LP179" s="92"/>
      <c r="LQ179" s="92"/>
      <c r="LR179" s="92"/>
      <c r="LS179" s="92"/>
      <c r="LT179" s="92"/>
      <c r="LU179" s="92"/>
      <c r="LV179" s="92"/>
      <c r="LW179" s="92"/>
      <c r="LX179" s="92"/>
      <c r="LY179" s="92"/>
      <c r="LZ179" s="92"/>
      <c r="MA179" s="92"/>
      <c r="MB179" s="92"/>
      <c r="MC179" s="92"/>
      <c r="MD179" s="92"/>
      <c r="ME179" s="92"/>
      <c r="MF179" s="92"/>
      <c r="MG179" s="92"/>
      <c r="MH179" s="93"/>
      <c r="MI179" s="93"/>
      <c r="MJ179" s="93"/>
      <c r="MK179" s="93"/>
      <c r="ML179" s="93"/>
      <c r="MM179" s="93"/>
      <c r="MN179" s="93"/>
      <c r="MO179" s="93"/>
      <c r="MP179" s="93"/>
      <c r="MQ179" s="93"/>
      <c r="MR179" s="93"/>
      <c r="MS179" s="93"/>
      <c r="MT179" s="93"/>
      <c r="MU179" s="93"/>
      <c r="MV179" s="93"/>
      <c r="MW179" s="93"/>
      <c r="MX179" s="93"/>
      <c r="MY179" s="93"/>
      <c r="MZ179" s="93"/>
      <c r="NA179" s="93"/>
      <c r="NB179" s="93"/>
      <c r="NC179" s="92"/>
      <c r="ND179" s="92"/>
      <c r="NE179" s="92"/>
      <c r="NF179" s="92"/>
      <c r="NG179" s="92"/>
      <c r="NH179" s="92"/>
      <c r="NI179" s="92"/>
      <c r="NJ179" s="92"/>
      <c r="NK179" s="92"/>
      <c r="NL179" s="94"/>
      <c r="NM179" s="94"/>
      <c r="NN179" s="94"/>
      <c r="NO179" s="94"/>
      <c r="NP179" s="94"/>
      <c r="NQ179" s="94"/>
      <c r="NR179" s="94"/>
      <c r="NS179" s="94"/>
      <c r="NT179" s="94"/>
      <c r="NU179" s="94"/>
      <c r="NV179" s="94"/>
      <c r="NW179" s="94"/>
      <c r="NX179" s="94"/>
      <c r="NY179" s="94"/>
      <c r="NZ179" s="94"/>
      <c r="OA179" s="94"/>
      <c r="OB179" s="94"/>
      <c r="OC179" s="94"/>
      <c r="OD179" s="94"/>
      <c r="OE179" s="94"/>
      <c r="OF179" s="94"/>
      <c r="OG179" s="94"/>
      <c r="OH179" s="94"/>
      <c r="OI179" s="94"/>
      <c r="OJ179" s="94"/>
      <c r="OK179" s="94"/>
      <c r="OL179" s="92"/>
      <c r="OM179" s="92"/>
      <c r="ON179" s="92"/>
      <c r="OO179" s="92"/>
      <c r="OP179" s="94"/>
      <c r="OQ179" s="94"/>
      <c r="OR179" s="94"/>
      <c r="OS179" s="94"/>
      <c r="OT179" s="94"/>
      <c r="OU179" s="94"/>
      <c r="OV179" s="94"/>
      <c r="OW179" s="94"/>
      <c r="OX179" s="94"/>
      <c r="OY179" s="94"/>
      <c r="OZ179" s="94"/>
      <c r="PA179" s="94"/>
      <c r="PB179" s="94"/>
      <c r="PC179" s="94"/>
      <c r="PD179" s="94"/>
      <c r="PE179" s="94"/>
      <c r="PF179" s="94"/>
      <c r="PG179" s="94"/>
      <c r="PH179" s="94"/>
      <c r="PI179" s="94"/>
      <c r="PJ179" s="94"/>
      <c r="PK179" s="94"/>
      <c r="PL179" s="94"/>
      <c r="PM179" s="94"/>
      <c r="PN179" s="94"/>
      <c r="PO179" s="94"/>
      <c r="PP179" s="94"/>
      <c r="PQ179" s="94"/>
      <c r="PR179" s="94"/>
      <c r="PS179" s="94"/>
      <c r="PT179" s="94"/>
      <c r="PU179" s="94"/>
      <c r="PV179" s="94"/>
      <c r="PW179" s="94"/>
      <c r="PX179" s="94"/>
      <c r="PY179" s="94"/>
      <c r="PZ179" s="94"/>
      <c r="QA179" s="94"/>
      <c r="QB179" s="94"/>
      <c r="QC179" s="94"/>
      <c r="QD179" s="94"/>
    </row>
    <row r="180" spans="1:446" ht="13.5" customHeight="1">
      <c r="A180" s="2" t="s">
        <v>177</v>
      </c>
      <c r="B180" s="2" t="s">
        <v>335</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81"/>
      <c r="CW180" s="81"/>
      <c r="CX180" s="9"/>
      <c r="CY180" s="9"/>
      <c r="CZ180" s="66"/>
      <c r="DA180" s="20"/>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38"/>
      <c r="GV180" s="38"/>
      <c r="GW180" s="9"/>
      <c r="GX180" s="9"/>
      <c r="GY180" s="9"/>
      <c r="GZ180" s="9"/>
      <c r="HA180" s="9"/>
      <c r="HB180" s="9"/>
      <c r="HC180" s="9"/>
      <c r="HD180" s="9"/>
      <c r="HE180" s="9"/>
      <c r="HF180" s="9"/>
      <c r="HG180" s="9"/>
      <c r="HH180" s="9"/>
      <c r="HI180" s="9"/>
      <c r="HJ180" s="9"/>
      <c r="HK180" s="9"/>
      <c r="HL180" s="9"/>
      <c r="HM180" s="9"/>
      <c r="HN180" s="32"/>
      <c r="HO180" s="32"/>
      <c r="HP180" s="32"/>
      <c r="HQ180" s="32"/>
      <c r="HR180" s="32"/>
      <c r="HS180" s="32"/>
      <c r="HT180" s="32"/>
      <c r="HU180" s="32"/>
      <c r="HV180" s="9"/>
      <c r="HW180" s="32"/>
      <c r="HX180" s="32"/>
      <c r="HY180" s="32"/>
      <c r="HZ180" s="32"/>
      <c r="IA180" s="32"/>
      <c r="IB180" s="9"/>
      <c r="IC180" s="9"/>
      <c r="ID180" s="9"/>
      <c r="IE180" s="9"/>
      <c r="IF180" s="9"/>
      <c r="IG180" s="9"/>
      <c r="IH180" s="92"/>
      <c r="II180" s="92"/>
      <c r="IJ180" s="92"/>
      <c r="IK180" s="92"/>
      <c r="IL180" s="92"/>
      <c r="IM180" s="92"/>
      <c r="IN180" s="92"/>
      <c r="IO180" s="92"/>
      <c r="IP180" s="92"/>
      <c r="IQ180" s="92"/>
      <c r="IR180" s="92"/>
      <c r="IS180" s="92"/>
      <c r="IT180" s="92"/>
      <c r="IU180" s="92"/>
      <c r="IV180" s="92"/>
      <c r="IW180" s="92"/>
      <c r="IX180" s="92"/>
      <c r="IY180" s="92"/>
      <c r="IZ180" s="92"/>
      <c r="JA180" s="92"/>
      <c r="JB180" s="92"/>
      <c r="JC180" s="92"/>
      <c r="JD180" s="92"/>
      <c r="JE180" s="92"/>
      <c r="JF180" s="92"/>
      <c r="JG180" s="92"/>
      <c r="JH180" s="92"/>
      <c r="JI180" s="92"/>
      <c r="JJ180" s="92"/>
      <c r="JK180" s="92"/>
      <c r="JL180" s="92"/>
      <c r="JM180" s="92"/>
      <c r="JN180" s="92"/>
      <c r="JO180" s="92"/>
      <c r="JP180" s="92"/>
      <c r="JQ180" s="92"/>
      <c r="JR180" s="92"/>
      <c r="JS180" s="92"/>
      <c r="JT180" s="92"/>
      <c r="JU180" s="92"/>
      <c r="JV180" s="92"/>
      <c r="JW180" s="92"/>
      <c r="JX180" s="92"/>
      <c r="JY180" s="92"/>
      <c r="JZ180" s="92"/>
      <c r="KA180" s="92"/>
      <c r="KB180" s="92"/>
      <c r="KC180" s="92"/>
      <c r="KD180" s="92"/>
      <c r="KE180" s="92"/>
      <c r="KF180" s="92"/>
      <c r="KG180" s="92"/>
      <c r="KH180" s="92"/>
      <c r="KI180" s="92"/>
      <c r="KJ180" s="92"/>
      <c r="KK180" s="92"/>
      <c r="KL180" s="92"/>
      <c r="KM180" s="92"/>
      <c r="KN180" s="92"/>
      <c r="KO180" s="92"/>
      <c r="KP180" s="92"/>
      <c r="KQ180" s="92"/>
      <c r="KR180" s="92"/>
      <c r="KS180" s="92"/>
      <c r="KT180" s="92"/>
      <c r="KU180" s="92"/>
      <c r="KV180" s="92"/>
      <c r="KW180" s="92"/>
      <c r="KX180" s="92"/>
      <c r="KY180" s="92"/>
      <c r="KZ180" s="92"/>
      <c r="LA180" s="92"/>
      <c r="LB180" s="92"/>
      <c r="LC180" s="92"/>
      <c r="LD180" s="92"/>
      <c r="LE180" s="92"/>
      <c r="LF180" s="92"/>
      <c r="LG180" s="92"/>
      <c r="LH180" s="92"/>
      <c r="LI180" s="92"/>
      <c r="LJ180" s="92"/>
      <c r="LK180" s="92"/>
      <c r="LL180" s="92"/>
      <c r="LM180" s="92"/>
      <c r="LN180" s="92"/>
      <c r="LO180" s="92"/>
      <c r="LP180" s="92"/>
      <c r="LQ180" s="92"/>
      <c r="LR180" s="92"/>
      <c r="LS180" s="92"/>
      <c r="LT180" s="92"/>
      <c r="LU180" s="92"/>
      <c r="LV180" s="92"/>
      <c r="LW180" s="92"/>
      <c r="LX180" s="92"/>
      <c r="LY180" s="92"/>
      <c r="LZ180" s="92"/>
      <c r="MA180" s="92"/>
      <c r="MB180" s="92"/>
      <c r="MC180" s="92"/>
      <c r="MD180" s="92"/>
      <c r="ME180" s="92"/>
      <c r="MF180" s="92"/>
      <c r="MG180" s="92"/>
      <c r="MH180" s="93"/>
      <c r="MI180" s="93"/>
      <c r="MJ180" s="93"/>
      <c r="MK180" s="93"/>
      <c r="ML180" s="93"/>
      <c r="MM180" s="93"/>
      <c r="MN180" s="93"/>
      <c r="MO180" s="93"/>
      <c r="MP180" s="93"/>
      <c r="MQ180" s="93"/>
      <c r="MR180" s="93"/>
      <c r="MS180" s="93"/>
      <c r="MT180" s="93"/>
      <c r="MU180" s="93"/>
      <c r="MV180" s="93"/>
      <c r="MW180" s="93"/>
      <c r="MX180" s="93"/>
      <c r="MY180" s="93"/>
      <c r="MZ180" s="93"/>
      <c r="NA180" s="93"/>
      <c r="NB180" s="93"/>
      <c r="NC180" s="92"/>
      <c r="ND180" s="92"/>
      <c r="NE180" s="92"/>
      <c r="NF180" s="92"/>
      <c r="NG180" s="92"/>
      <c r="NH180" s="92"/>
      <c r="NI180" s="92"/>
      <c r="NJ180" s="92"/>
      <c r="NK180" s="92"/>
      <c r="NL180" s="94"/>
      <c r="NM180" s="94"/>
      <c r="NN180" s="94"/>
      <c r="NO180" s="94"/>
      <c r="NP180" s="94"/>
      <c r="NQ180" s="94"/>
      <c r="NR180" s="94"/>
      <c r="NS180" s="94"/>
      <c r="NT180" s="94"/>
      <c r="NU180" s="94"/>
      <c r="NV180" s="94"/>
      <c r="NW180" s="94"/>
      <c r="NX180" s="94"/>
      <c r="NY180" s="94"/>
      <c r="NZ180" s="94"/>
      <c r="OA180" s="94"/>
      <c r="OB180" s="94"/>
      <c r="OC180" s="94"/>
      <c r="OD180" s="94"/>
      <c r="OE180" s="94"/>
      <c r="OF180" s="94"/>
      <c r="OG180" s="94"/>
      <c r="OH180" s="94"/>
      <c r="OI180" s="94"/>
      <c r="OJ180" s="94"/>
      <c r="OK180" s="94"/>
      <c r="OL180" s="92"/>
      <c r="OM180" s="92"/>
      <c r="ON180" s="92"/>
      <c r="OO180" s="92"/>
      <c r="OP180" s="94"/>
      <c r="OQ180" s="94"/>
      <c r="OR180" s="94"/>
      <c r="OS180" s="94"/>
      <c r="OT180" s="94"/>
      <c r="OU180" s="94"/>
      <c r="OV180" s="94"/>
      <c r="OW180" s="94"/>
      <c r="OX180" s="94"/>
      <c r="OY180" s="94"/>
      <c r="OZ180" s="94"/>
      <c r="PA180" s="94"/>
      <c r="PB180" s="94"/>
      <c r="PC180" s="94"/>
      <c r="PD180" s="94"/>
      <c r="PE180" s="94"/>
      <c r="PF180" s="94"/>
      <c r="PG180" s="94"/>
      <c r="PH180" s="94"/>
      <c r="PI180" s="94"/>
      <c r="PJ180" s="94"/>
      <c r="PK180" s="94"/>
      <c r="PL180" s="94"/>
      <c r="PM180" s="94"/>
      <c r="PN180" s="94"/>
      <c r="PO180" s="94"/>
      <c r="PP180" s="94"/>
      <c r="PQ180" s="94"/>
      <c r="PR180" s="94"/>
      <c r="PS180" s="94"/>
      <c r="PT180" s="94"/>
      <c r="PU180" s="94"/>
      <c r="PV180" s="94"/>
      <c r="PW180" s="94"/>
      <c r="PX180" s="94"/>
      <c r="PY180" s="94"/>
      <c r="PZ180" s="94"/>
      <c r="QA180" s="94"/>
      <c r="QB180" s="94"/>
      <c r="QC180" s="94"/>
      <c r="QD180" s="94"/>
    </row>
    <row r="181" spans="1:446" ht="13.5" customHeight="1">
      <c r="A181" s="2" t="s">
        <v>178</v>
      </c>
      <c r="B181" s="2" t="s">
        <v>339</v>
      </c>
      <c r="C181" s="26">
        <v>3.8136986301369862</v>
      </c>
      <c r="D181" s="26">
        <v>3.8136986301369862</v>
      </c>
      <c r="E181" s="26">
        <v>3.8136986301369862</v>
      </c>
      <c r="F181" s="26">
        <v>3.8136986301369862</v>
      </c>
      <c r="G181" s="26">
        <v>3.8136986301369862</v>
      </c>
      <c r="H181" s="26">
        <v>3.8136986301369875</v>
      </c>
      <c r="I181" s="26">
        <v>3.7041095890410967</v>
      </c>
      <c r="J181" s="26">
        <v>3.7041095890410967</v>
      </c>
      <c r="K181" s="26">
        <v>3.7041095890410967</v>
      </c>
      <c r="L181" s="26">
        <v>3.7041095890410967</v>
      </c>
      <c r="M181" s="26">
        <v>3.7041095890410967</v>
      </c>
      <c r="N181" s="26">
        <v>3.7041095890410967</v>
      </c>
      <c r="O181" s="26">
        <v>3.7041095890410967</v>
      </c>
      <c r="P181" s="26">
        <v>3.7041095890410967</v>
      </c>
      <c r="Q181" s="26">
        <v>3.7041095890410967</v>
      </c>
      <c r="R181" s="26">
        <v>3.7041095890410967</v>
      </c>
      <c r="S181" s="26">
        <v>3.7041095890410967</v>
      </c>
      <c r="T181" s="26">
        <v>3.7041095890410967</v>
      </c>
      <c r="U181" s="26">
        <v>3.7041095890410967</v>
      </c>
      <c r="V181" s="26">
        <v>3.7041095890410967</v>
      </c>
      <c r="W181" s="26">
        <v>3.7041095890410967</v>
      </c>
      <c r="X181" s="26">
        <v>3.7041095890410967</v>
      </c>
      <c r="Y181" s="26">
        <v>3.7041095890410967</v>
      </c>
      <c r="Z181" s="26">
        <v>3.7041095890410967</v>
      </c>
      <c r="AA181" s="26">
        <v>3.7041095890410967</v>
      </c>
      <c r="AB181" s="26">
        <v>3.7041095890410967</v>
      </c>
      <c r="AC181" s="26">
        <v>3.7041095890410967</v>
      </c>
      <c r="AD181" s="26">
        <v>3.7041095890410967</v>
      </c>
      <c r="AE181" s="26">
        <v>3.7041095890410967</v>
      </c>
      <c r="AF181" s="26">
        <v>3.7041095890410967</v>
      </c>
      <c r="AG181" s="26">
        <v>3.7041095890410967</v>
      </c>
      <c r="AH181" s="26">
        <v>3.7041095890410967</v>
      </c>
      <c r="AI181" s="26">
        <v>3.7041095890410967</v>
      </c>
      <c r="AJ181" s="26">
        <v>3.7041095890410967</v>
      </c>
      <c r="AK181" s="26">
        <v>3.7041095890410967</v>
      </c>
      <c r="AL181" s="26">
        <v>3.7041095890410967</v>
      </c>
      <c r="AM181" s="26">
        <v>3.7041095890410967</v>
      </c>
      <c r="AN181" s="26">
        <v>3.7041095890410967</v>
      </c>
      <c r="AO181" s="26">
        <v>3.7041095890410967</v>
      </c>
      <c r="AP181" s="26">
        <v>3.7041095890410967</v>
      </c>
      <c r="AQ181" s="26">
        <v>3.7041095890410967</v>
      </c>
      <c r="AR181" s="26">
        <v>3.7024504720842653</v>
      </c>
      <c r="AS181" s="26">
        <v>3.7024504720842653</v>
      </c>
      <c r="AT181" s="26">
        <v>3.7024504720842653</v>
      </c>
      <c r="AU181" s="26">
        <v>3.7024504720842653</v>
      </c>
      <c r="AV181" s="26">
        <v>3.7024504720842653</v>
      </c>
      <c r="AW181" s="26">
        <v>3.7024504720842653</v>
      </c>
      <c r="AX181" s="26">
        <v>3.7024504720842653</v>
      </c>
      <c r="AY181" s="26">
        <v>3.7024504720842653</v>
      </c>
      <c r="AZ181" s="26">
        <v>3.7024504720842653</v>
      </c>
      <c r="BA181" s="26">
        <v>3.7024504720842653</v>
      </c>
      <c r="BB181" s="26">
        <v>3.7024504720842653</v>
      </c>
      <c r="BC181" s="26">
        <v>3.7024504720842653</v>
      </c>
      <c r="BD181" s="26">
        <v>3.7024504720842653</v>
      </c>
      <c r="BE181" s="26">
        <v>7.1649392760605792</v>
      </c>
      <c r="BF181" s="26">
        <v>6.4970645792563602</v>
      </c>
      <c r="BG181" s="26">
        <v>6.2987460733675542</v>
      </c>
      <c r="BH181" s="26">
        <v>6.3016911879021418</v>
      </c>
      <c r="BI181" s="32">
        <v>3.1623931623931623</v>
      </c>
      <c r="BJ181" s="32"/>
      <c r="BK181" s="32">
        <v>3.1623931623931623</v>
      </c>
      <c r="BL181" s="32"/>
      <c r="BM181" s="32">
        <v>3.1623931623931623</v>
      </c>
      <c r="BN181" s="32"/>
      <c r="BO181" s="26">
        <v>4.9623427834569886</v>
      </c>
      <c r="BP181" s="26"/>
      <c r="BQ181" s="26">
        <v>4.9623427834569886</v>
      </c>
      <c r="BR181" s="26"/>
      <c r="BS181" s="26">
        <v>4.9623427834569886</v>
      </c>
      <c r="BT181" s="26"/>
      <c r="BU181" s="26">
        <v>1.7919339627046158</v>
      </c>
      <c r="BV181" s="26"/>
      <c r="BW181" s="26">
        <v>3.2478632478632474</v>
      </c>
      <c r="BX181" s="26"/>
      <c r="BY181" s="26">
        <v>3.2478632478632474</v>
      </c>
      <c r="BZ181" s="26"/>
      <c r="CA181" s="26">
        <v>5.0188303004815085</v>
      </c>
      <c r="CB181" s="26"/>
      <c r="CC181" s="26">
        <v>5.0188303004815085</v>
      </c>
      <c r="CD181" s="26"/>
      <c r="CE181" s="26">
        <v>5.0188303004815085</v>
      </c>
      <c r="CF181" s="26"/>
      <c r="CG181" s="26">
        <v>5.0188303004815085</v>
      </c>
      <c r="CH181" s="26"/>
      <c r="CI181" s="26">
        <v>5.0188303004815085</v>
      </c>
      <c r="CJ181" s="26"/>
      <c r="CK181" s="26">
        <v>5.0188303004815085</v>
      </c>
      <c r="CL181" s="26"/>
      <c r="CM181" s="26">
        <v>3.1623931623931623</v>
      </c>
      <c r="CN181" s="26"/>
      <c r="CO181" s="26">
        <v>3.1623931623931623</v>
      </c>
      <c r="CP181" s="26"/>
      <c r="CQ181" s="26">
        <v>3.1623931623931623</v>
      </c>
      <c r="CR181" s="26"/>
      <c r="CS181" s="26">
        <v>5.7902613100034541</v>
      </c>
      <c r="CT181" s="26">
        <v>4.7194595608932257</v>
      </c>
      <c r="CU181" s="26">
        <v>4.7324251091374379</v>
      </c>
      <c r="CV181" s="86"/>
      <c r="CW181" s="86"/>
      <c r="CX181" s="26"/>
      <c r="CY181" s="26"/>
      <c r="CZ181" s="73"/>
      <c r="DA181" s="26">
        <v>4.4594811006005424</v>
      </c>
      <c r="DB181" s="26">
        <v>4.4594811006005424</v>
      </c>
      <c r="DC181" s="26">
        <v>4.4594811006005424</v>
      </c>
      <c r="DD181" s="26">
        <v>4.4594811006005424</v>
      </c>
      <c r="DE181" s="26">
        <v>4.4594811006005424</v>
      </c>
      <c r="DF181" s="26">
        <v>4.4594811006005424</v>
      </c>
      <c r="DG181" s="26">
        <v>4.4594811006005424</v>
      </c>
      <c r="DH181" s="26">
        <v>4.4594811006005424</v>
      </c>
      <c r="DI181" s="26">
        <v>4.4594811006005424</v>
      </c>
      <c r="DJ181" s="26">
        <v>4.4594811006005424</v>
      </c>
      <c r="DK181" s="26">
        <v>4.4594811006005424</v>
      </c>
      <c r="DL181" s="26">
        <v>4.4594811006005424</v>
      </c>
      <c r="DM181" s="26">
        <v>4.4594811006005424</v>
      </c>
      <c r="DN181" s="26">
        <v>4.4594811006005424</v>
      </c>
      <c r="DO181" s="26">
        <v>4.4594811006005424</v>
      </c>
      <c r="DP181" s="26">
        <v>4.4594811006005424</v>
      </c>
      <c r="DQ181" s="26">
        <v>4.4594811006005424</v>
      </c>
      <c r="DR181" s="26">
        <v>4.4594811006005424</v>
      </c>
      <c r="DS181" s="26">
        <v>4.4594811006005424</v>
      </c>
      <c r="DT181" s="26">
        <v>4.4594811006005424</v>
      </c>
      <c r="DU181" s="26">
        <v>4.4594811006005424</v>
      </c>
      <c r="DV181" s="26">
        <v>4.4594811006005424</v>
      </c>
      <c r="DW181" s="26">
        <v>4.4177090664478831</v>
      </c>
      <c r="DX181" s="26">
        <v>4.4177090664478831</v>
      </c>
      <c r="DY181" s="26">
        <v>4.4177090664478831</v>
      </c>
      <c r="DZ181" s="26">
        <v>4.4177090664478831</v>
      </c>
      <c r="EA181" s="26">
        <v>4.4177090664478831</v>
      </c>
      <c r="EB181" s="26">
        <v>4.4177090664478831</v>
      </c>
      <c r="EC181" s="26">
        <v>4.4177090664478831</v>
      </c>
      <c r="ED181" s="26">
        <v>4.4177090664478831</v>
      </c>
      <c r="EE181" s="26">
        <v>4.4177090664478831</v>
      </c>
      <c r="EF181" s="26">
        <v>4.4177090664478831</v>
      </c>
      <c r="EG181" s="26">
        <v>4.4177090664478831</v>
      </c>
      <c r="EH181" s="26">
        <v>4.4177090664478831</v>
      </c>
      <c r="EI181" s="26">
        <v>4.4177090664478831</v>
      </c>
      <c r="EJ181" s="26">
        <v>4.4177090664478831</v>
      </c>
      <c r="EK181" s="26">
        <v>4.4177090664478831</v>
      </c>
      <c r="EL181" s="26">
        <v>4.4177090664478831</v>
      </c>
      <c r="EM181" s="26">
        <v>4.4177090664478831</v>
      </c>
      <c r="EN181" s="26">
        <v>4.4177090664478831</v>
      </c>
      <c r="EO181" s="26">
        <v>4.4177090664478831</v>
      </c>
      <c r="EP181" s="26">
        <v>4.4177090664478831</v>
      </c>
      <c r="EQ181" s="26">
        <v>4.4177090664478831</v>
      </c>
      <c r="ER181" s="26">
        <v>4.4177090664478831</v>
      </c>
      <c r="ES181" s="26">
        <v>4.3256223015830715</v>
      </c>
      <c r="ET181" s="26">
        <v>4.3256223015830715</v>
      </c>
      <c r="EU181" s="26">
        <v>4.3256223015830715</v>
      </c>
      <c r="EV181" s="26">
        <v>4.3256223015830715</v>
      </c>
      <c r="EW181" s="26">
        <v>4.3256223015830715</v>
      </c>
      <c r="EX181" s="26">
        <v>4.3256223015830715</v>
      </c>
      <c r="EY181" s="26">
        <v>4.3256223015830715</v>
      </c>
      <c r="EZ181" s="26">
        <v>4.3256223015830715</v>
      </c>
      <c r="FA181" s="26">
        <v>4.3256223015830715</v>
      </c>
      <c r="FB181" s="26">
        <v>4.3256223015830715</v>
      </c>
      <c r="FC181" s="26">
        <v>4.3256223015830715</v>
      </c>
      <c r="FD181" s="26">
        <v>4.3256223015830715</v>
      </c>
      <c r="FE181" s="26">
        <v>4.3256223015830715</v>
      </c>
      <c r="FF181" s="26">
        <v>4.3256223015830715</v>
      </c>
      <c r="FG181" s="26">
        <v>4.3256223015830715</v>
      </c>
      <c r="FH181" s="26">
        <v>4.3256223015830715</v>
      </c>
      <c r="FI181" s="26">
        <v>4.3256223015830715</v>
      </c>
      <c r="FJ181" s="26">
        <v>4.3256223015830715</v>
      </c>
      <c r="FK181" s="26">
        <v>4.3256223015830715</v>
      </c>
      <c r="FL181" s="26">
        <v>4.3256223015830715</v>
      </c>
      <c r="FM181" s="26">
        <v>4.3256223015830715</v>
      </c>
      <c r="FN181" s="26">
        <v>4.3256223015830715</v>
      </c>
      <c r="FO181" s="26">
        <v>4.6871405198054976</v>
      </c>
      <c r="FP181" s="26">
        <v>3.675213675213675</v>
      </c>
      <c r="FQ181" s="26">
        <v>3.675213675213675</v>
      </c>
      <c r="FR181" s="26">
        <v>5.1939879247760983</v>
      </c>
      <c r="FS181" s="26">
        <v>5.1939879247760983</v>
      </c>
      <c r="FT181" s="26">
        <v>3.675213675213675</v>
      </c>
      <c r="FU181" s="26">
        <v>3.675213675213675</v>
      </c>
      <c r="FV181" s="26">
        <v>3.675213675213675</v>
      </c>
      <c r="FW181" s="26">
        <v>3.675213675213675</v>
      </c>
      <c r="FX181" s="26">
        <v>3.675213675213675</v>
      </c>
      <c r="FY181" s="26">
        <v>5.3636093936154694</v>
      </c>
      <c r="FZ181" s="26">
        <v>5.3636093936154694</v>
      </c>
      <c r="GA181" s="26">
        <v>3.675213675213675</v>
      </c>
      <c r="GB181" s="26">
        <v>3.675213675213675</v>
      </c>
      <c r="GC181" s="26">
        <v>3.675213675213675</v>
      </c>
      <c r="GD181" s="26">
        <v>3.675213675213675</v>
      </c>
      <c r="GE181" s="26">
        <v>3.675213675213675</v>
      </c>
      <c r="GF181" s="26">
        <v>4.93601383297292</v>
      </c>
      <c r="GG181" s="26">
        <v>5.1888060279439303</v>
      </c>
      <c r="GH181" s="26">
        <v>4.93601383297292</v>
      </c>
      <c r="GI181" s="26">
        <v>5.1888060279439303</v>
      </c>
      <c r="GJ181" s="26">
        <v>3.675213675213675</v>
      </c>
      <c r="GK181" s="26">
        <v>3.675213675213675</v>
      </c>
      <c r="GL181" s="26">
        <v>3.675213675213675</v>
      </c>
      <c r="GM181" s="26">
        <v>3.675213675213675</v>
      </c>
      <c r="GN181" s="26">
        <v>3.675213675213675</v>
      </c>
      <c r="GO181" s="26">
        <v>3.675213675213675</v>
      </c>
      <c r="GP181" s="26">
        <v>3.675213675213675</v>
      </c>
      <c r="GQ181" s="26">
        <v>4.3589743589743586</v>
      </c>
      <c r="GR181" s="26">
        <v>4.3589743589743586</v>
      </c>
      <c r="GS181" s="26">
        <v>4.3589743589743586</v>
      </c>
      <c r="GT181" s="26">
        <v>4.7397260273972588</v>
      </c>
      <c r="GU181" s="26">
        <v>4.3589743589743586</v>
      </c>
      <c r="GV181" s="26">
        <v>4.3589743589743586</v>
      </c>
      <c r="GW181" s="26">
        <v>3.1623931623931623</v>
      </c>
      <c r="GX181" s="26">
        <v>3.1623931623931623</v>
      </c>
      <c r="GY181" s="26">
        <v>3.242913664123928</v>
      </c>
      <c r="GZ181" s="26">
        <v>5.985074348541187</v>
      </c>
      <c r="HA181" s="26">
        <v>4.2315359002435811</v>
      </c>
      <c r="HB181" s="26">
        <v>5.985074348541187</v>
      </c>
      <c r="HC181" s="26">
        <v>4.2315359002435811</v>
      </c>
      <c r="HD181" s="26">
        <v>5.985074348541187</v>
      </c>
      <c r="HE181" s="26">
        <v>4.2315359002435811</v>
      </c>
      <c r="HF181" s="26">
        <v>5.985074348541187</v>
      </c>
      <c r="HG181" s="26">
        <v>4.2315359002435811</v>
      </c>
      <c r="HH181" s="26">
        <v>5.985074348541187</v>
      </c>
      <c r="HI181" s="26">
        <v>4.2315359002435811</v>
      </c>
      <c r="HJ181" s="26">
        <v>5.985074348541187</v>
      </c>
      <c r="HK181" s="26">
        <v>4.2315359002435811</v>
      </c>
      <c r="HL181" s="26">
        <v>5.985074348541187</v>
      </c>
      <c r="HM181" s="26">
        <v>4.2315359002435811</v>
      </c>
      <c r="HN181" s="32">
        <v>3.2478632478632474</v>
      </c>
      <c r="HO181" s="32"/>
      <c r="HP181" s="32">
        <v>3.1623931623931623</v>
      </c>
      <c r="HQ181" s="32"/>
      <c r="HR181" s="32">
        <v>3.1623931623931623</v>
      </c>
      <c r="HS181" s="32"/>
      <c r="HT181" s="32">
        <v>3.1623931623931623</v>
      </c>
      <c r="HU181" s="32"/>
      <c r="HV181" s="32">
        <v>5.0890482829996122</v>
      </c>
      <c r="HW181" s="32"/>
      <c r="HX181" s="32">
        <v>5.0890482829996122</v>
      </c>
      <c r="HY181" s="32"/>
      <c r="HZ181" s="32">
        <v>5.0890482829996122</v>
      </c>
      <c r="IA181" s="32"/>
      <c r="IB181" s="32">
        <v>3.2478632478632474</v>
      </c>
      <c r="IC181" s="9"/>
      <c r="ID181" s="32">
        <v>3.2478632478632474</v>
      </c>
      <c r="IE181" s="9"/>
      <c r="IF181" s="32">
        <v>3.2478632478632474</v>
      </c>
      <c r="IG181" s="9"/>
      <c r="IH181" s="107"/>
      <c r="II181" s="107"/>
      <c r="IJ181" s="107"/>
      <c r="IK181" s="107"/>
      <c r="IL181" s="107"/>
      <c r="IM181" s="107"/>
      <c r="IN181" s="107"/>
      <c r="IO181" s="107"/>
      <c r="IP181" s="107"/>
      <c r="IQ181" s="107"/>
      <c r="IR181" s="107"/>
      <c r="IS181" s="107"/>
      <c r="IT181" s="107"/>
      <c r="IU181" s="107"/>
      <c r="IV181" s="107">
        <v>4.0170940169999998</v>
      </c>
      <c r="IW181" s="107">
        <v>3.9316239319999999</v>
      </c>
      <c r="IX181" s="107">
        <v>3.9316239319999999</v>
      </c>
      <c r="IY181" s="107">
        <v>3.9316239319999999</v>
      </c>
      <c r="IZ181" s="107">
        <v>3.9316239319999999</v>
      </c>
      <c r="JA181" s="107">
        <v>4.0170940169999998</v>
      </c>
      <c r="JB181" s="107">
        <v>4.0170940169999998</v>
      </c>
      <c r="JC181" s="107">
        <v>3.9316239319999999</v>
      </c>
      <c r="JD181" s="107">
        <v>3.9316239319999999</v>
      </c>
      <c r="JE181" s="107">
        <v>3.9316239319999999</v>
      </c>
      <c r="JF181" s="107">
        <v>4.0170940169999998</v>
      </c>
      <c r="JG181" s="107">
        <v>4.0170940169999998</v>
      </c>
      <c r="JH181" s="107">
        <v>4.0170940169999998</v>
      </c>
      <c r="JI181" s="107">
        <v>2.9059829060000002</v>
      </c>
      <c r="JJ181" s="107">
        <v>2.9059829060000002</v>
      </c>
      <c r="JK181" s="107">
        <v>2.9059829060000002</v>
      </c>
      <c r="JL181" s="107">
        <v>2.9059829060000002</v>
      </c>
      <c r="JM181" s="107">
        <v>2.9059829060000002</v>
      </c>
      <c r="JN181" s="107">
        <v>2.9059829060000002</v>
      </c>
      <c r="JO181" s="107">
        <v>2.9059829060000002</v>
      </c>
      <c r="JP181" s="107">
        <v>2.9059829060000002</v>
      </c>
      <c r="JQ181" s="107">
        <v>2.9059829060000002</v>
      </c>
      <c r="JR181" s="107">
        <v>2.9059829060000002</v>
      </c>
      <c r="JS181" s="107">
        <v>2.9059829060000002</v>
      </c>
      <c r="JT181" s="107">
        <v>2.9059829060000002</v>
      </c>
      <c r="JU181" s="107">
        <v>2.9059829060000002</v>
      </c>
      <c r="JV181" s="107">
        <v>2.9059829060000002</v>
      </c>
      <c r="JW181" s="107">
        <v>2.9059829060000002</v>
      </c>
      <c r="JX181" s="107">
        <v>2.9059829060000002</v>
      </c>
      <c r="JY181" s="107">
        <v>2.9059829060000002</v>
      </c>
      <c r="JZ181" s="107">
        <v>2.9059829060000002</v>
      </c>
      <c r="KA181" s="107">
        <v>2.9059829060000002</v>
      </c>
      <c r="KB181" s="107">
        <v>2.9059829060000002</v>
      </c>
      <c r="KC181" s="107">
        <v>2.9059829060000002</v>
      </c>
      <c r="KD181" s="107">
        <v>2.9059829060000002</v>
      </c>
      <c r="KE181" s="107">
        <v>2.9059829060000002</v>
      </c>
      <c r="KF181" s="107">
        <v>2.9059829060000002</v>
      </c>
      <c r="KG181" s="107">
        <v>2.9059829060000002</v>
      </c>
      <c r="KH181" s="107">
        <v>2.9059829060000002</v>
      </c>
      <c r="KI181" s="107">
        <v>2.9059829060000002</v>
      </c>
      <c r="KJ181" s="107">
        <v>2.9059829060000002</v>
      </c>
      <c r="KK181" s="107">
        <v>2.9059829060000002</v>
      </c>
      <c r="KL181" s="107">
        <v>2.9059829060000002</v>
      </c>
      <c r="KM181" s="107">
        <v>2.9059829060000002</v>
      </c>
      <c r="KN181" s="107">
        <v>2.9059829060000002</v>
      </c>
      <c r="KO181" s="107">
        <v>2.9059829060000002</v>
      </c>
      <c r="KP181" s="107">
        <v>2.9059829060000002</v>
      </c>
      <c r="KQ181" s="107">
        <v>2.9059829060000002</v>
      </c>
      <c r="KR181" s="107">
        <v>2.9059829060000002</v>
      </c>
      <c r="KS181" s="107">
        <v>2.9059829060000002</v>
      </c>
      <c r="KT181" s="107">
        <v>2.9059829060000002</v>
      </c>
      <c r="KU181" s="107">
        <v>2.9059829060000002</v>
      </c>
      <c r="KV181" s="107">
        <v>2.9059829060000002</v>
      </c>
      <c r="KW181" s="107">
        <v>2.9059829060000002</v>
      </c>
      <c r="KX181" s="107">
        <v>2.9059829060000002</v>
      </c>
      <c r="KY181" s="107">
        <v>2.9059829060000002</v>
      </c>
      <c r="KZ181" s="107">
        <v>2.9059829060000002</v>
      </c>
      <c r="LA181" s="107">
        <v>2.9059829060000002</v>
      </c>
      <c r="LB181" s="107">
        <v>2.9059829060000002</v>
      </c>
      <c r="LC181" s="107">
        <v>2.9059829060000002</v>
      </c>
      <c r="LD181" s="107">
        <v>2.9059829060000002</v>
      </c>
      <c r="LE181" s="107">
        <v>2.9059829060000002</v>
      </c>
      <c r="LF181" s="107">
        <v>2.9059829060000002</v>
      </c>
      <c r="LG181" s="107">
        <v>2.9059829060000002</v>
      </c>
      <c r="LH181" s="107">
        <v>2.9059829060000002</v>
      </c>
      <c r="LI181" s="107">
        <v>2.9059829060000002</v>
      </c>
      <c r="LJ181" s="107">
        <v>2.9059829060000002</v>
      </c>
      <c r="LK181" s="107">
        <v>2.9059829060000002</v>
      </c>
      <c r="LL181" s="107">
        <v>2.9059829060000002</v>
      </c>
      <c r="LM181" s="107">
        <v>2.9059829060000002</v>
      </c>
      <c r="LN181" s="107">
        <v>2.9059829060000002</v>
      </c>
      <c r="LO181" s="107">
        <v>2.9059829060000002</v>
      </c>
      <c r="LP181" s="107">
        <v>2.9059829060000002</v>
      </c>
      <c r="LQ181" s="107">
        <v>2.9059829060000002</v>
      </c>
      <c r="LR181" s="107">
        <v>2.9059829060000002</v>
      </c>
      <c r="LS181" s="107">
        <v>2.9059829060000002</v>
      </c>
      <c r="LT181" s="107">
        <v>2.9059829060000002</v>
      </c>
      <c r="LU181" s="107">
        <v>2.9059829060000002</v>
      </c>
      <c r="LV181" s="107">
        <v>3.931623931623931</v>
      </c>
      <c r="LW181" s="107">
        <v>3.6752136750000002</v>
      </c>
      <c r="LX181" s="107">
        <v>3.6752136750000002</v>
      </c>
      <c r="LY181" s="107">
        <v>3.6752136750000002</v>
      </c>
      <c r="LZ181" s="107">
        <v>3.6752136750000002</v>
      </c>
      <c r="MA181" s="107">
        <v>3.6752136750000002</v>
      </c>
      <c r="MB181" s="107">
        <v>3.6752136750000002</v>
      </c>
      <c r="MC181" s="107">
        <v>3.6752136750000002</v>
      </c>
      <c r="MD181" s="107">
        <v>3.5897435899999999</v>
      </c>
      <c r="ME181" s="107">
        <v>3.5897435899999999</v>
      </c>
      <c r="MF181" s="107">
        <v>3.5897435899999999</v>
      </c>
      <c r="MG181" s="107">
        <v>3.5897435899999999</v>
      </c>
      <c r="MH181" s="108">
        <v>3.2478632478632474</v>
      </c>
      <c r="MI181" s="108">
        <v>3.2478632478632474</v>
      </c>
      <c r="MJ181" s="108">
        <v>3.2478632478632474</v>
      </c>
      <c r="MK181" s="108">
        <v>3.2478632478632474</v>
      </c>
      <c r="ML181" s="108">
        <v>3.2478632478632474</v>
      </c>
      <c r="MM181" s="109"/>
      <c r="MN181" s="109"/>
      <c r="MO181" s="108">
        <v>3.2478632478632474</v>
      </c>
      <c r="MP181" s="108">
        <v>3.2478632478632474</v>
      </c>
      <c r="MQ181" s="108">
        <v>3.2478632478632474</v>
      </c>
      <c r="MR181" s="108">
        <v>3.2478632478632474</v>
      </c>
      <c r="MS181" s="108">
        <v>3.2478632478632474</v>
      </c>
      <c r="MT181" s="109"/>
      <c r="MU181" s="109"/>
      <c r="MV181" s="108">
        <v>3.2478632478632474</v>
      </c>
      <c r="MW181" s="108">
        <v>3.2478632478632474</v>
      </c>
      <c r="MX181" s="108">
        <v>3.2478632478632474</v>
      </c>
      <c r="MY181" s="108">
        <v>3.2478632478632474</v>
      </c>
      <c r="MZ181" s="108">
        <v>3.2478632478632474</v>
      </c>
      <c r="NA181" s="109"/>
      <c r="NB181" s="109"/>
      <c r="NC181" s="107">
        <v>3.9316239319999999</v>
      </c>
      <c r="ND181" s="107">
        <v>3.9316239319999999</v>
      </c>
      <c r="NE181" s="107">
        <v>3.9316239319999999</v>
      </c>
      <c r="NF181" s="107">
        <v>3.9316239319999999</v>
      </c>
      <c r="NG181" s="107">
        <v>3.5897435899999999</v>
      </c>
      <c r="NH181" s="107">
        <v>3.5897435899999999</v>
      </c>
      <c r="NI181" s="107"/>
      <c r="NJ181" s="107"/>
      <c r="NK181" s="107"/>
      <c r="NL181" s="111">
        <v>3.846153846</v>
      </c>
      <c r="NM181" s="111">
        <v>3.846153846</v>
      </c>
      <c r="NN181" s="111">
        <v>3.846153846</v>
      </c>
      <c r="NO181" s="111">
        <v>3.846153846</v>
      </c>
      <c r="NP181" s="111">
        <v>3.846153846</v>
      </c>
      <c r="NQ181" s="111">
        <v>3.846153846</v>
      </c>
      <c r="NR181" s="111">
        <v>3.846153846</v>
      </c>
      <c r="NS181" s="111">
        <v>3.846153846</v>
      </c>
      <c r="NT181" s="111">
        <v>3.846153846</v>
      </c>
      <c r="NU181" s="111">
        <v>3.846153846</v>
      </c>
      <c r="NV181" s="111">
        <v>3.846153846</v>
      </c>
      <c r="NW181" s="111">
        <v>3.846153846</v>
      </c>
      <c r="NX181" s="111">
        <v>3.846153846</v>
      </c>
      <c r="NY181" s="111">
        <v>3.846153846</v>
      </c>
      <c r="NZ181" s="111">
        <v>3.846153846</v>
      </c>
      <c r="OA181" s="111">
        <v>3.846153846</v>
      </c>
      <c r="OB181" s="111">
        <v>3.846153846</v>
      </c>
      <c r="OC181" s="111">
        <v>3.846153846</v>
      </c>
      <c r="OD181" s="111">
        <v>3.846153846</v>
      </c>
      <c r="OE181" s="111">
        <v>3.846153846</v>
      </c>
      <c r="OF181" s="111">
        <v>3.846153846</v>
      </c>
      <c r="OG181" s="111">
        <v>3.846153846</v>
      </c>
      <c r="OH181" s="111">
        <v>3.846153846</v>
      </c>
      <c r="OI181" s="111">
        <v>3.846153846</v>
      </c>
      <c r="OJ181" s="111">
        <v>3.846153846</v>
      </c>
      <c r="OK181" s="111">
        <v>3.846153846</v>
      </c>
      <c r="OL181" s="107">
        <v>3.846153846</v>
      </c>
      <c r="OM181" s="107">
        <v>3.846153846</v>
      </c>
      <c r="ON181" s="107">
        <v>3.846153846</v>
      </c>
      <c r="OO181" s="107">
        <v>3.846153846</v>
      </c>
      <c r="OP181" s="111">
        <v>3.5897435896999998</v>
      </c>
      <c r="OQ181" s="111">
        <v>3.5897435896999998</v>
      </c>
      <c r="OR181" s="111">
        <v>3.5897435896999998</v>
      </c>
      <c r="OS181" s="111">
        <v>3.5897435896999998</v>
      </c>
      <c r="OT181" s="111">
        <v>3.5897435896999998</v>
      </c>
      <c r="OU181" s="111">
        <v>3.5897435896999998</v>
      </c>
      <c r="OV181" s="111">
        <v>3.5897435896999998</v>
      </c>
      <c r="OW181" s="111">
        <v>3.5897435896999998</v>
      </c>
      <c r="OX181" s="111">
        <v>3.5897435896999998</v>
      </c>
      <c r="OY181" s="111">
        <v>3.5897435896999998</v>
      </c>
      <c r="OZ181" s="111">
        <v>3.5897435896999998</v>
      </c>
      <c r="PA181" s="111">
        <v>3.5897435896999998</v>
      </c>
      <c r="PB181" s="111">
        <v>3.5897435896999998</v>
      </c>
      <c r="PC181" s="111">
        <v>3.5897435896999998</v>
      </c>
      <c r="PD181" s="111">
        <v>3.5897435896999998</v>
      </c>
      <c r="PE181" s="111">
        <v>3.5897435896999998</v>
      </c>
      <c r="PF181" s="111">
        <v>3.5897435896999998</v>
      </c>
      <c r="PG181" s="111">
        <v>3.5897435896999998</v>
      </c>
      <c r="PH181" s="111">
        <v>3.5897435896999998</v>
      </c>
      <c r="PI181" s="111">
        <v>3.5897435896999998</v>
      </c>
      <c r="PJ181" s="111">
        <v>3.5897435896999998</v>
      </c>
      <c r="PK181" s="111">
        <v>3.5897435896999998</v>
      </c>
      <c r="PL181" s="111">
        <v>3.5897435896999998</v>
      </c>
      <c r="PM181" s="111">
        <v>3.5897435896999998</v>
      </c>
      <c r="PN181" s="111">
        <v>3.5897435896999998</v>
      </c>
      <c r="PO181" s="111">
        <v>3.5897435896999998</v>
      </c>
      <c r="PP181" s="111">
        <v>3.5897435896999998</v>
      </c>
      <c r="PQ181" s="111">
        <v>3.5897435896999998</v>
      </c>
      <c r="PR181" s="111">
        <v>3.5897435896999998</v>
      </c>
      <c r="PS181" s="111">
        <v>3.5897435896999998</v>
      </c>
      <c r="PT181" s="111">
        <v>3.5897435896999998</v>
      </c>
      <c r="PU181" s="111">
        <v>3.5897435896999998</v>
      </c>
      <c r="PV181" s="111">
        <v>3.5897435896999998</v>
      </c>
      <c r="PW181" s="111">
        <v>3.5897435896999998</v>
      </c>
      <c r="PX181" s="111">
        <v>3.5897435896999998</v>
      </c>
      <c r="PY181" s="111">
        <v>3.5897435896999998</v>
      </c>
      <c r="PZ181" s="111">
        <v>3.5897435896999998</v>
      </c>
      <c r="QA181" s="111">
        <v>3.5897435896999998</v>
      </c>
      <c r="QB181" s="111">
        <v>3.5897435896999998</v>
      </c>
      <c r="QC181" s="111">
        <v>3.5897435896999998</v>
      </c>
      <c r="QD181" s="111">
        <v>3.5897435896999998</v>
      </c>
    </row>
    <row r="182" spans="1:446" ht="13.5" customHeight="1">
      <c r="A182" s="2" t="s">
        <v>179</v>
      </c>
      <c r="B182" s="2" t="s">
        <v>339</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9"/>
      <c r="BF182" s="9"/>
      <c r="BG182" s="9"/>
      <c r="BH182" s="9"/>
      <c r="BI182" s="32"/>
      <c r="BJ182" s="32">
        <v>1.063050847457627</v>
      </c>
      <c r="BK182" s="32"/>
      <c r="BL182" s="32">
        <v>1.063050847457627</v>
      </c>
      <c r="BM182" s="32"/>
      <c r="BN182" s="32">
        <v>1.063050847457627</v>
      </c>
      <c r="BO182" s="9"/>
      <c r="BP182" s="26">
        <v>1.063050847457627</v>
      </c>
      <c r="BQ182" s="9"/>
      <c r="BR182" s="26">
        <v>1.063050847457627</v>
      </c>
      <c r="BS182" s="9"/>
      <c r="BT182" s="26">
        <v>1.063050847457627</v>
      </c>
      <c r="BU182" s="9"/>
      <c r="BV182" s="26">
        <v>0.56192201483170157</v>
      </c>
      <c r="BW182" s="9"/>
      <c r="BX182" s="26">
        <v>1.063050847457627</v>
      </c>
      <c r="BY182" s="9"/>
      <c r="BZ182" s="26">
        <v>1.063050847457627</v>
      </c>
      <c r="CA182" s="9"/>
      <c r="CB182" s="26">
        <v>1.063050847457627</v>
      </c>
      <c r="CC182" s="9"/>
      <c r="CD182" s="26">
        <v>1.063050847457627</v>
      </c>
      <c r="CE182" s="9"/>
      <c r="CF182" s="26">
        <v>1.063050847457627</v>
      </c>
      <c r="CG182" s="9"/>
      <c r="CH182" s="26">
        <v>1.063050847457627</v>
      </c>
      <c r="CI182" s="9"/>
      <c r="CJ182" s="26">
        <v>1.063050847457627</v>
      </c>
      <c r="CK182" s="9"/>
      <c r="CL182" s="26">
        <v>1.063050847457627</v>
      </c>
      <c r="CM182" s="9"/>
      <c r="CN182" s="26">
        <v>1.063050847457627</v>
      </c>
      <c r="CO182" s="9"/>
      <c r="CP182" s="26">
        <v>1.063050847457627</v>
      </c>
      <c r="CQ182" s="9"/>
      <c r="CR182" s="26">
        <v>1.063050847457627</v>
      </c>
      <c r="CS182" s="9"/>
      <c r="CT182" s="9"/>
      <c r="CU182" s="9"/>
      <c r="CV182" s="81"/>
      <c r="CW182" s="81"/>
      <c r="CX182" s="9"/>
      <c r="CY182" s="9"/>
      <c r="CZ182" s="66"/>
      <c r="DA182" s="20"/>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38"/>
      <c r="GV182" s="38"/>
      <c r="GW182" s="9"/>
      <c r="GX182" s="9"/>
      <c r="GY182" s="9"/>
      <c r="GZ182" s="9"/>
      <c r="HA182" s="9"/>
      <c r="HB182" s="9"/>
      <c r="HC182" s="9"/>
      <c r="HD182" s="9"/>
      <c r="HE182" s="9"/>
      <c r="HF182" s="9"/>
      <c r="HG182" s="9"/>
      <c r="HH182" s="9"/>
      <c r="HI182" s="9"/>
      <c r="HJ182" s="9"/>
      <c r="HK182" s="9"/>
      <c r="HL182" s="9"/>
      <c r="HM182" s="9"/>
      <c r="HN182" s="32"/>
      <c r="HO182" s="32">
        <v>1.171232876712329</v>
      </c>
      <c r="HP182" s="32"/>
      <c r="HQ182" s="32">
        <v>1.0140286877109392</v>
      </c>
      <c r="HR182" s="32"/>
      <c r="HS182" s="32">
        <v>1.0103679343257013</v>
      </c>
      <c r="HT182" s="32"/>
      <c r="HU182" s="32">
        <v>1.063050847457627</v>
      </c>
      <c r="HV182" s="9"/>
      <c r="HW182" s="32">
        <v>1.063050847457627</v>
      </c>
      <c r="HX182" s="9"/>
      <c r="HY182" s="32">
        <v>1.063050847457627</v>
      </c>
      <c r="HZ182" s="9"/>
      <c r="IA182" s="32">
        <v>1.063050847457627</v>
      </c>
      <c r="IB182" s="9"/>
      <c r="IC182" s="32">
        <v>1.063050847457627</v>
      </c>
      <c r="ID182" s="9"/>
      <c r="IE182" s="32">
        <v>1.063050847457627</v>
      </c>
      <c r="IF182" s="9"/>
      <c r="IG182" s="32">
        <v>1.063050847457627</v>
      </c>
      <c r="IH182" s="92"/>
      <c r="II182" s="92"/>
      <c r="IJ182" s="92"/>
      <c r="IK182" s="92"/>
      <c r="IL182" s="92"/>
      <c r="IM182" s="92"/>
      <c r="IN182" s="92"/>
      <c r="IO182" s="92"/>
      <c r="IP182" s="92"/>
      <c r="IQ182" s="92"/>
      <c r="IR182" s="92"/>
      <c r="IS182" s="92"/>
      <c r="IT182" s="92"/>
      <c r="IU182" s="92"/>
      <c r="IV182" s="92"/>
      <c r="IW182" s="92"/>
      <c r="IX182" s="92"/>
      <c r="IY182" s="92"/>
      <c r="IZ182" s="92"/>
      <c r="JA182" s="92"/>
      <c r="JB182" s="92"/>
      <c r="JC182" s="92"/>
      <c r="JD182" s="92"/>
      <c r="JE182" s="92"/>
      <c r="JF182" s="92"/>
      <c r="JG182" s="92"/>
      <c r="JH182" s="92"/>
      <c r="JI182" s="92"/>
      <c r="JJ182" s="92"/>
      <c r="JK182" s="92"/>
      <c r="JL182" s="92"/>
      <c r="JM182" s="92"/>
      <c r="JN182" s="92"/>
      <c r="JO182" s="92"/>
      <c r="JP182" s="92"/>
      <c r="JQ182" s="92"/>
      <c r="JR182" s="92"/>
      <c r="JS182" s="92"/>
      <c r="JT182" s="92"/>
      <c r="JU182" s="92"/>
      <c r="JV182" s="92"/>
      <c r="JW182" s="92"/>
      <c r="JX182" s="92"/>
      <c r="JY182" s="92"/>
      <c r="JZ182" s="92"/>
      <c r="KA182" s="92"/>
      <c r="KB182" s="92"/>
      <c r="KC182" s="92"/>
      <c r="KD182" s="92"/>
      <c r="KE182" s="92"/>
      <c r="KF182" s="92"/>
      <c r="KG182" s="92"/>
      <c r="KH182" s="92"/>
      <c r="KI182" s="92"/>
      <c r="KJ182" s="92"/>
      <c r="KK182" s="92"/>
      <c r="KL182" s="92"/>
      <c r="KM182" s="92"/>
      <c r="KN182" s="92"/>
      <c r="KO182" s="92"/>
      <c r="KP182" s="92"/>
      <c r="KQ182" s="92"/>
      <c r="KR182" s="92"/>
      <c r="KS182" s="92"/>
      <c r="KT182" s="92"/>
      <c r="KU182" s="92"/>
      <c r="KV182" s="92"/>
      <c r="KW182" s="92"/>
      <c r="KX182" s="92"/>
      <c r="KY182" s="92"/>
      <c r="KZ182" s="92"/>
      <c r="LA182" s="92"/>
      <c r="LB182" s="92"/>
      <c r="LC182" s="92"/>
      <c r="LD182" s="92"/>
      <c r="LE182" s="92"/>
      <c r="LF182" s="92"/>
      <c r="LG182" s="92"/>
      <c r="LH182" s="92"/>
      <c r="LI182" s="92"/>
      <c r="LJ182" s="92"/>
      <c r="LK182" s="92"/>
      <c r="LL182" s="92"/>
      <c r="LM182" s="92"/>
      <c r="LN182" s="92"/>
      <c r="LO182" s="92"/>
      <c r="LP182" s="92"/>
      <c r="LQ182" s="92"/>
      <c r="LR182" s="92"/>
      <c r="LS182" s="92"/>
      <c r="LT182" s="92"/>
      <c r="LU182" s="92"/>
      <c r="LV182" s="92"/>
      <c r="LW182" s="92"/>
      <c r="LX182" s="92"/>
      <c r="LY182" s="92"/>
      <c r="LZ182" s="92"/>
      <c r="MA182" s="92"/>
      <c r="MB182" s="92"/>
      <c r="MC182" s="92"/>
      <c r="MD182" s="92"/>
      <c r="ME182" s="92"/>
      <c r="MF182" s="92"/>
      <c r="MG182" s="92"/>
      <c r="MH182" s="108"/>
      <c r="MI182" s="108"/>
      <c r="MJ182" s="108"/>
      <c r="MK182" s="108"/>
      <c r="ML182" s="108"/>
      <c r="MM182" s="109">
        <v>1.0305084745762711</v>
      </c>
      <c r="MN182" s="109">
        <v>1.0305084745762711</v>
      </c>
      <c r="MO182" s="108"/>
      <c r="MP182" s="108"/>
      <c r="MQ182" s="108"/>
      <c r="MR182" s="108"/>
      <c r="MS182" s="108"/>
      <c r="MT182" s="109">
        <v>1.0305084745762711</v>
      </c>
      <c r="MU182" s="109">
        <v>1.0305084745762711</v>
      </c>
      <c r="MV182" s="108"/>
      <c r="MW182" s="108"/>
      <c r="MX182" s="108"/>
      <c r="MY182" s="108"/>
      <c r="MZ182" s="108"/>
      <c r="NA182" s="109">
        <v>1.0305084745762711</v>
      </c>
      <c r="NB182" s="109">
        <v>1.0305084745762711</v>
      </c>
      <c r="NC182" s="92"/>
      <c r="ND182" s="92"/>
      <c r="NE182" s="92"/>
      <c r="NF182" s="92"/>
      <c r="NG182" s="92"/>
      <c r="NH182" s="92"/>
      <c r="NI182" s="92">
        <f t="shared" ref="NI182:NK182" si="29">NI41-NI41*(1-NI57/NI204)</f>
        <v>1.4488339105744474</v>
      </c>
      <c r="NJ182" s="92">
        <f t="shared" si="29"/>
        <v>1.1534604333019944</v>
      </c>
      <c r="NK182" s="92">
        <f t="shared" si="29"/>
        <v>1.0726489919204705</v>
      </c>
      <c r="NL182" s="94"/>
      <c r="NM182" s="94"/>
      <c r="NN182" s="94"/>
      <c r="NO182" s="94"/>
      <c r="NP182" s="94"/>
      <c r="NQ182" s="94"/>
      <c r="NR182" s="94"/>
      <c r="NS182" s="94"/>
      <c r="NT182" s="94"/>
      <c r="NU182" s="94"/>
      <c r="NV182" s="94"/>
      <c r="NW182" s="94"/>
      <c r="NX182" s="94"/>
      <c r="NY182" s="94"/>
      <c r="NZ182" s="94"/>
      <c r="OA182" s="94"/>
      <c r="OB182" s="94"/>
      <c r="OC182" s="94"/>
      <c r="OD182" s="94"/>
      <c r="OE182" s="94"/>
      <c r="OF182" s="94"/>
      <c r="OG182" s="94"/>
      <c r="OH182" s="94"/>
      <c r="OI182" s="94"/>
      <c r="OJ182" s="94"/>
      <c r="OK182" s="94"/>
      <c r="OL182" s="92"/>
      <c r="OM182" s="92"/>
      <c r="ON182" s="92"/>
      <c r="OO182" s="92"/>
      <c r="OP182" s="94"/>
      <c r="OQ182" s="94"/>
      <c r="OR182" s="94"/>
      <c r="OS182" s="94"/>
      <c r="OT182" s="94"/>
      <c r="OU182" s="94"/>
      <c r="OV182" s="94"/>
      <c r="OW182" s="94"/>
      <c r="OX182" s="94"/>
      <c r="OY182" s="94"/>
      <c r="OZ182" s="94"/>
      <c r="PA182" s="94"/>
      <c r="PB182" s="94"/>
      <c r="PC182" s="94"/>
      <c r="PD182" s="94"/>
      <c r="PE182" s="94"/>
      <c r="PF182" s="94"/>
      <c r="PG182" s="94"/>
      <c r="PH182" s="94"/>
      <c r="PI182" s="94"/>
      <c r="PJ182" s="94"/>
      <c r="PK182" s="94"/>
      <c r="PL182" s="94"/>
      <c r="PM182" s="94"/>
      <c r="PN182" s="94"/>
      <c r="PO182" s="94"/>
      <c r="PP182" s="94"/>
      <c r="PQ182" s="94"/>
      <c r="PR182" s="94"/>
      <c r="PS182" s="94"/>
      <c r="PT182" s="94"/>
      <c r="PU182" s="94"/>
      <c r="PV182" s="94"/>
      <c r="PW182" s="94"/>
      <c r="PX182" s="94"/>
      <c r="PY182" s="94"/>
      <c r="PZ182" s="94"/>
      <c r="QA182" s="94"/>
      <c r="QB182" s="94"/>
      <c r="QC182" s="94"/>
      <c r="QD182" s="94"/>
    </row>
    <row r="183" spans="1:446" ht="13.5" customHeight="1">
      <c r="A183" s="2" t="s">
        <v>180</v>
      </c>
      <c r="B183" s="2" t="s">
        <v>339</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81"/>
      <c r="CW183" s="81"/>
      <c r="CX183" s="9"/>
      <c r="CY183" s="9"/>
      <c r="CZ183" s="66"/>
      <c r="DA183" s="20"/>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38"/>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2"/>
      <c r="II183" s="92"/>
      <c r="IJ183" s="92"/>
      <c r="IK183" s="92"/>
      <c r="IL183" s="92"/>
      <c r="IM183" s="92"/>
      <c r="IN183" s="92"/>
      <c r="IO183" s="92"/>
      <c r="IP183" s="92"/>
      <c r="IQ183" s="92"/>
      <c r="IR183" s="92"/>
      <c r="IS183" s="92"/>
      <c r="IT183" s="92"/>
      <c r="IU183" s="92"/>
      <c r="IV183" s="92"/>
      <c r="IW183" s="92"/>
      <c r="IX183" s="92"/>
      <c r="IY183" s="92"/>
      <c r="IZ183" s="92"/>
      <c r="JA183" s="92"/>
      <c r="JB183" s="92"/>
      <c r="JC183" s="92"/>
      <c r="JD183" s="92"/>
      <c r="JE183" s="92"/>
      <c r="JF183" s="92"/>
      <c r="JG183" s="92"/>
      <c r="JH183" s="92"/>
      <c r="JI183" s="92"/>
      <c r="JJ183" s="92"/>
      <c r="JK183" s="92"/>
      <c r="JL183" s="92"/>
      <c r="JM183" s="92"/>
      <c r="JN183" s="92"/>
      <c r="JO183" s="92"/>
      <c r="JP183" s="92"/>
      <c r="JQ183" s="92"/>
      <c r="JR183" s="92"/>
      <c r="JS183" s="92"/>
      <c r="JT183" s="92"/>
      <c r="JU183" s="92"/>
      <c r="JV183" s="92"/>
      <c r="JW183" s="92"/>
      <c r="JX183" s="92"/>
      <c r="JY183" s="92"/>
      <c r="JZ183" s="92"/>
      <c r="KA183" s="92"/>
      <c r="KB183" s="92"/>
      <c r="KC183" s="92"/>
      <c r="KD183" s="92"/>
      <c r="KE183" s="92"/>
      <c r="KF183" s="92"/>
      <c r="KG183" s="92"/>
      <c r="KH183" s="92"/>
      <c r="KI183" s="92"/>
      <c r="KJ183" s="92"/>
      <c r="KK183" s="92"/>
      <c r="KL183" s="92"/>
      <c r="KM183" s="92"/>
      <c r="KN183" s="92"/>
      <c r="KO183" s="92"/>
      <c r="KP183" s="92"/>
      <c r="KQ183" s="92"/>
      <c r="KR183" s="92"/>
      <c r="KS183" s="92"/>
      <c r="KT183" s="92"/>
      <c r="KU183" s="92"/>
      <c r="KV183" s="92"/>
      <c r="KW183" s="92"/>
      <c r="KX183" s="92"/>
      <c r="KY183" s="92"/>
      <c r="KZ183" s="92"/>
      <c r="LA183" s="92"/>
      <c r="LB183" s="92"/>
      <c r="LC183" s="92"/>
      <c r="LD183" s="92"/>
      <c r="LE183" s="92"/>
      <c r="LF183" s="92"/>
      <c r="LG183" s="92"/>
      <c r="LH183" s="92"/>
      <c r="LI183" s="92"/>
      <c r="LJ183" s="92"/>
      <c r="LK183" s="92"/>
      <c r="LL183" s="92"/>
      <c r="LM183" s="92"/>
      <c r="LN183" s="92"/>
      <c r="LO183" s="92"/>
      <c r="LP183" s="92"/>
      <c r="LQ183" s="92"/>
      <c r="LR183" s="92"/>
      <c r="LS183" s="92"/>
      <c r="LT183" s="92"/>
      <c r="LU183" s="92"/>
      <c r="LV183" s="92"/>
      <c r="LW183" s="92"/>
      <c r="LX183" s="92"/>
      <c r="LY183" s="92"/>
      <c r="LZ183" s="92"/>
      <c r="MA183" s="92"/>
      <c r="MB183" s="92"/>
      <c r="MC183" s="92"/>
      <c r="MD183" s="92"/>
      <c r="ME183" s="92"/>
      <c r="MF183" s="92"/>
      <c r="MG183" s="92"/>
      <c r="MH183" s="93"/>
      <c r="MI183" s="93"/>
      <c r="MJ183" s="93"/>
      <c r="MK183" s="93"/>
      <c r="ML183" s="93"/>
      <c r="MM183" s="93"/>
      <c r="MN183" s="93"/>
      <c r="MO183" s="93"/>
      <c r="MP183" s="93"/>
      <c r="MQ183" s="93"/>
      <c r="MR183" s="93"/>
      <c r="MS183" s="93"/>
      <c r="MT183" s="93"/>
      <c r="MU183" s="93"/>
      <c r="MV183" s="93"/>
      <c r="MW183" s="93"/>
      <c r="MX183" s="93"/>
      <c r="MY183" s="93"/>
      <c r="MZ183" s="93"/>
      <c r="NA183" s="93"/>
      <c r="NB183" s="93"/>
      <c r="NC183" s="92"/>
      <c r="ND183" s="92"/>
      <c r="NE183" s="92"/>
      <c r="NF183" s="92"/>
      <c r="NG183" s="92"/>
      <c r="NH183" s="92"/>
      <c r="NI183" s="92"/>
      <c r="NJ183" s="92"/>
      <c r="NK183" s="92"/>
      <c r="NL183" s="94"/>
      <c r="NM183" s="94"/>
      <c r="NN183" s="94"/>
      <c r="NO183" s="94"/>
      <c r="NP183" s="94"/>
      <c r="NQ183" s="94"/>
      <c r="NR183" s="94"/>
      <c r="NS183" s="94"/>
      <c r="NT183" s="94"/>
      <c r="NU183" s="94"/>
      <c r="NV183" s="94"/>
      <c r="NW183" s="94"/>
      <c r="NX183" s="94"/>
      <c r="NY183" s="94"/>
      <c r="NZ183" s="94"/>
      <c r="OA183" s="94"/>
      <c r="OB183" s="94"/>
      <c r="OC183" s="94"/>
      <c r="OD183" s="94"/>
      <c r="OE183" s="94"/>
      <c r="OF183" s="94"/>
      <c r="OG183" s="94"/>
      <c r="OH183" s="94"/>
      <c r="OI183" s="94"/>
      <c r="OJ183" s="94"/>
      <c r="OK183" s="94"/>
      <c r="OL183" s="92"/>
      <c r="OM183" s="92"/>
      <c r="ON183" s="92"/>
      <c r="OO183" s="92"/>
      <c r="OP183" s="94"/>
      <c r="OQ183" s="94"/>
      <c r="OR183" s="94"/>
      <c r="OS183" s="94"/>
      <c r="OT183" s="94"/>
      <c r="OU183" s="94"/>
      <c r="OV183" s="94"/>
      <c r="OW183" s="94"/>
      <c r="OX183" s="94"/>
      <c r="OY183" s="94"/>
      <c r="OZ183" s="94"/>
      <c r="PA183" s="94"/>
      <c r="PB183" s="94"/>
      <c r="PC183" s="94"/>
      <c r="PD183" s="94"/>
      <c r="PE183" s="94"/>
      <c r="PF183" s="94"/>
      <c r="PG183" s="94"/>
      <c r="PH183" s="94"/>
      <c r="PI183" s="94"/>
      <c r="PJ183" s="94"/>
      <c r="PK183" s="94"/>
      <c r="PL183" s="94"/>
      <c r="PM183" s="94"/>
      <c r="PN183" s="94"/>
      <c r="PO183" s="94"/>
      <c r="PP183" s="94"/>
      <c r="PQ183" s="94"/>
      <c r="PR183" s="94"/>
      <c r="PS183" s="94"/>
      <c r="PT183" s="94"/>
      <c r="PU183" s="94"/>
      <c r="PV183" s="94"/>
      <c r="PW183" s="94"/>
      <c r="PX183" s="94"/>
      <c r="PY183" s="94"/>
      <c r="PZ183" s="94"/>
      <c r="QA183" s="94"/>
      <c r="QB183" s="94"/>
      <c r="QC183" s="94"/>
      <c r="QD183" s="94"/>
    </row>
    <row r="184" spans="1:446" ht="13.5" customHeight="1">
      <c r="A184" s="2" t="s">
        <v>181</v>
      </c>
      <c r="B184" s="2" t="s">
        <v>339</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81"/>
      <c r="CW184" s="81"/>
      <c r="CX184" s="9"/>
      <c r="CY184" s="9"/>
      <c r="CZ184" s="66"/>
      <c r="DA184" s="20"/>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2"/>
      <c r="II184" s="92"/>
      <c r="IJ184" s="92"/>
      <c r="IK184" s="92"/>
      <c r="IL184" s="92"/>
      <c r="IM184" s="92"/>
      <c r="IN184" s="92"/>
      <c r="IO184" s="92"/>
      <c r="IP184" s="92"/>
      <c r="IQ184" s="92"/>
      <c r="IR184" s="92"/>
      <c r="IS184" s="92"/>
      <c r="IT184" s="92"/>
      <c r="IU184" s="92"/>
      <c r="IV184" s="92"/>
      <c r="IW184" s="92"/>
      <c r="IX184" s="92"/>
      <c r="IY184" s="92"/>
      <c r="IZ184" s="92"/>
      <c r="JA184" s="92"/>
      <c r="JB184" s="92"/>
      <c r="JC184" s="92"/>
      <c r="JD184" s="92"/>
      <c r="JE184" s="92"/>
      <c r="JF184" s="92"/>
      <c r="JG184" s="92"/>
      <c r="JH184" s="92"/>
      <c r="JI184" s="92"/>
      <c r="JJ184" s="92"/>
      <c r="JK184" s="92"/>
      <c r="JL184" s="92"/>
      <c r="JM184" s="92"/>
      <c r="JN184" s="92"/>
      <c r="JO184" s="92"/>
      <c r="JP184" s="92"/>
      <c r="JQ184" s="92"/>
      <c r="JR184" s="92"/>
      <c r="JS184" s="92"/>
      <c r="JT184" s="92"/>
      <c r="JU184" s="92"/>
      <c r="JV184" s="92"/>
      <c r="JW184" s="92"/>
      <c r="JX184" s="92"/>
      <c r="JY184" s="92"/>
      <c r="JZ184" s="92"/>
      <c r="KA184" s="92"/>
      <c r="KB184" s="92"/>
      <c r="KC184" s="92"/>
      <c r="KD184" s="92"/>
      <c r="KE184" s="92"/>
      <c r="KF184" s="92"/>
      <c r="KG184" s="92"/>
      <c r="KH184" s="92"/>
      <c r="KI184" s="92"/>
      <c r="KJ184" s="92"/>
      <c r="KK184" s="92"/>
      <c r="KL184" s="92"/>
      <c r="KM184" s="92"/>
      <c r="KN184" s="92"/>
      <c r="KO184" s="92"/>
      <c r="KP184" s="92"/>
      <c r="KQ184" s="92"/>
      <c r="KR184" s="92"/>
      <c r="KS184" s="92"/>
      <c r="KT184" s="92"/>
      <c r="KU184" s="92"/>
      <c r="KV184" s="92"/>
      <c r="KW184" s="92"/>
      <c r="KX184" s="92"/>
      <c r="KY184" s="92"/>
      <c r="KZ184" s="92"/>
      <c r="LA184" s="92"/>
      <c r="LB184" s="92"/>
      <c r="LC184" s="92"/>
      <c r="LD184" s="92"/>
      <c r="LE184" s="92"/>
      <c r="LF184" s="92"/>
      <c r="LG184" s="92"/>
      <c r="LH184" s="92"/>
      <c r="LI184" s="92"/>
      <c r="LJ184" s="92"/>
      <c r="LK184" s="92"/>
      <c r="LL184" s="92"/>
      <c r="LM184" s="92"/>
      <c r="LN184" s="92"/>
      <c r="LO184" s="92"/>
      <c r="LP184" s="92"/>
      <c r="LQ184" s="92"/>
      <c r="LR184" s="92"/>
      <c r="LS184" s="92"/>
      <c r="LT184" s="92"/>
      <c r="LU184" s="92"/>
      <c r="LV184" s="92"/>
      <c r="LW184" s="92"/>
      <c r="LX184" s="92"/>
      <c r="LY184" s="92"/>
      <c r="LZ184" s="92"/>
      <c r="MA184" s="92"/>
      <c r="MB184" s="92"/>
      <c r="MC184" s="92"/>
      <c r="MD184" s="92"/>
      <c r="ME184" s="92"/>
      <c r="MF184" s="92"/>
      <c r="MG184" s="92"/>
      <c r="MH184" s="93"/>
      <c r="MI184" s="93"/>
      <c r="MJ184" s="93"/>
      <c r="MK184" s="93"/>
      <c r="ML184" s="93"/>
      <c r="MM184" s="93"/>
      <c r="MN184" s="93"/>
      <c r="MO184" s="93"/>
      <c r="MP184" s="93"/>
      <c r="MQ184" s="93"/>
      <c r="MR184" s="93"/>
      <c r="MS184" s="93"/>
      <c r="MT184" s="93"/>
      <c r="MU184" s="93"/>
      <c r="MV184" s="93"/>
      <c r="MW184" s="93"/>
      <c r="MX184" s="93"/>
      <c r="MY184" s="93"/>
      <c r="MZ184" s="93"/>
      <c r="NA184" s="93"/>
      <c r="NB184" s="93"/>
      <c r="NC184" s="92"/>
      <c r="ND184" s="92"/>
      <c r="NE184" s="92"/>
      <c r="NF184" s="92"/>
      <c r="NG184" s="92"/>
      <c r="NH184" s="92"/>
      <c r="NI184" s="92"/>
      <c r="NJ184" s="92"/>
      <c r="NK184" s="92"/>
      <c r="NL184" s="94"/>
      <c r="NM184" s="94"/>
      <c r="NN184" s="94"/>
      <c r="NO184" s="94"/>
      <c r="NP184" s="94"/>
      <c r="NQ184" s="94"/>
      <c r="NR184" s="94"/>
      <c r="NS184" s="94"/>
      <c r="NT184" s="94"/>
      <c r="NU184" s="94"/>
      <c r="NV184" s="94"/>
      <c r="NW184" s="94"/>
      <c r="NX184" s="94"/>
      <c r="NY184" s="94"/>
      <c r="NZ184" s="94"/>
      <c r="OA184" s="94"/>
      <c r="OB184" s="94"/>
      <c r="OC184" s="94"/>
      <c r="OD184" s="94"/>
      <c r="OE184" s="94"/>
      <c r="OF184" s="94"/>
      <c r="OG184" s="94"/>
      <c r="OH184" s="94"/>
      <c r="OI184" s="94"/>
      <c r="OJ184" s="94"/>
      <c r="OK184" s="94"/>
      <c r="OL184" s="92"/>
      <c r="OM184" s="92"/>
      <c r="ON184" s="92"/>
      <c r="OO184" s="92"/>
      <c r="OP184" s="94"/>
      <c r="OQ184" s="94"/>
      <c r="OR184" s="94"/>
      <c r="OS184" s="94"/>
      <c r="OT184" s="94"/>
      <c r="OU184" s="94"/>
      <c r="OV184" s="94"/>
      <c r="OW184" s="94"/>
      <c r="OX184" s="94"/>
      <c r="OY184" s="94"/>
      <c r="OZ184" s="94"/>
      <c r="PA184" s="94"/>
      <c r="PB184" s="94"/>
      <c r="PC184" s="94"/>
      <c r="PD184" s="94"/>
      <c r="PE184" s="94"/>
      <c r="PF184" s="94"/>
      <c r="PG184" s="94"/>
      <c r="PH184" s="94"/>
      <c r="PI184" s="94"/>
      <c r="PJ184" s="94"/>
      <c r="PK184" s="94"/>
      <c r="PL184" s="94"/>
      <c r="PM184" s="94"/>
      <c r="PN184" s="94"/>
      <c r="PO184" s="94"/>
      <c r="PP184" s="94"/>
      <c r="PQ184" s="94"/>
      <c r="PR184" s="94"/>
      <c r="PS184" s="94"/>
      <c r="PT184" s="94"/>
      <c r="PU184" s="94"/>
      <c r="PV184" s="94"/>
      <c r="PW184" s="94"/>
      <c r="PX184" s="94"/>
      <c r="PY184" s="94"/>
      <c r="PZ184" s="94"/>
      <c r="QA184" s="94"/>
      <c r="QB184" s="94"/>
      <c r="QC184" s="94"/>
      <c r="QD184" s="94"/>
    </row>
    <row r="185" spans="1:446" ht="13.5" customHeight="1">
      <c r="A185" s="2" t="s">
        <v>182</v>
      </c>
      <c r="B185" s="2" t="s">
        <v>340</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81">
        <v>0.94602904309162306</v>
      </c>
      <c r="CW185" s="81">
        <v>1.27</v>
      </c>
      <c r="CX185" s="9">
        <v>0.94602904309162306</v>
      </c>
      <c r="CY185" s="9">
        <v>0.94602904309162306</v>
      </c>
      <c r="CZ185" s="66">
        <v>1.68</v>
      </c>
      <c r="DA185" s="20"/>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2">
        <v>0.764874545478334</v>
      </c>
      <c r="II185" s="92">
        <v>0.764874545478334</v>
      </c>
      <c r="IJ185" s="92">
        <v>0.78902847849343882</v>
      </c>
      <c r="IK185" s="92">
        <v>0.78902847849343882</v>
      </c>
      <c r="IL185" s="92">
        <v>0.78902847849343882</v>
      </c>
      <c r="IM185" s="92">
        <v>0.78806030829999996</v>
      </c>
      <c r="IN185" s="92">
        <v>0.78806030829999996</v>
      </c>
      <c r="IO185" s="92">
        <v>0.78806030829999996</v>
      </c>
      <c r="IP185" s="92">
        <v>0.82808116119999997</v>
      </c>
      <c r="IQ185" s="92">
        <v>0.82808116119999997</v>
      </c>
      <c r="IR185" s="92">
        <v>0.82808116119999997</v>
      </c>
      <c r="IS185" s="92">
        <v>0.80890515249999995</v>
      </c>
      <c r="IT185" s="92">
        <v>0.80890515249999995</v>
      </c>
      <c r="IU185" s="92">
        <v>0.80890515249999995</v>
      </c>
      <c r="IV185" s="92"/>
      <c r="IW185" s="92"/>
      <c r="IX185" s="92"/>
      <c r="IY185" s="92"/>
      <c r="IZ185" s="92"/>
      <c r="JA185" s="92"/>
      <c r="JB185" s="92"/>
      <c r="JC185" s="92"/>
      <c r="JD185" s="92"/>
      <c r="JE185" s="92"/>
      <c r="JF185" s="92"/>
      <c r="JG185" s="92"/>
      <c r="JH185" s="92"/>
      <c r="JI185" s="92"/>
      <c r="JJ185" s="92"/>
      <c r="JK185" s="92"/>
      <c r="JL185" s="92"/>
      <c r="JM185" s="92"/>
      <c r="JN185" s="92"/>
      <c r="JO185" s="92"/>
      <c r="JP185" s="92"/>
      <c r="JQ185" s="92"/>
      <c r="JR185" s="92"/>
      <c r="JS185" s="92"/>
      <c r="JT185" s="92"/>
      <c r="JU185" s="92"/>
      <c r="JV185" s="92"/>
      <c r="JW185" s="92"/>
      <c r="JX185" s="92"/>
      <c r="JY185" s="92"/>
      <c r="JZ185" s="92"/>
      <c r="KA185" s="92"/>
      <c r="KB185" s="92"/>
      <c r="KC185" s="92"/>
      <c r="KD185" s="92"/>
      <c r="KE185" s="92"/>
      <c r="KF185" s="92"/>
      <c r="KG185" s="92"/>
      <c r="KH185" s="92"/>
      <c r="KI185" s="92"/>
      <c r="KJ185" s="92"/>
      <c r="KK185" s="92"/>
      <c r="KL185" s="92"/>
      <c r="KM185" s="92"/>
      <c r="KN185" s="92"/>
      <c r="KO185" s="92"/>
      <c r="KP185" s="92"/>
      <c r="KQ185" s="92"/>
      <c r="KR185" s="92"/>
      <c r="KS185" s="92"/>
      <c r="KT185" s="92"/>
      <c r="KU185" s="92"/>
      <c r="KV185" s="92"/>
      <c r="KW185" s="92"/>
      <c r="KX185" s="92"/>
      <c r="KY185" s="92"/>
      <c r="KZ185" s="92"/>
      <c r="LA185" s="92"/>
      <c r="LB185" s="92"/>
      <c r="LC185" s="92"/>
      <c r="LD185" s="92"/>
      <c r="LE185" s="92"/>
      <c r="LF185" s="92"/>
      <c r="LG185" s="92"/>
      <c r="LH185" s="92"/>
      <c r="LI185" s="92"/>
      <c r="LJ185" s="92"/>
      <c r="LK185" s="92"/>
      <c r="LL185" s="92"/>
      <c r="LM185" s="92"/>
      <c r="LN185" s="92"/>
      <c r="LO185" s="92"/>
      <c r="LP185" s="92"/>
      <c r="LQ185" s="92"/>
      <c r="LR185" s="92"/>
      <c r="LS185" s="92"/>
      <c r="LT185" s="92"/>
      <c r="LU185" s="92"/>
      <c r="LV185" s="92"/>
      <c r="LW185" s="92"/>
      <c r="LX185" s="92"/>
      <c r="LY185" s="92"/>
      <c r="LZ185" s="92"/>
      <c r="MA185" s="92"/>
      <c r="MB185" s="92"/>
      <c r="MC185" s="92"/>
      <c r="MD185" s="92"/>
      <c r="ME185" s="92"/>
      <c r="MF185" s="92"/>
      <c r="MG185" s="92"/>
      <c r="MH185" s="93"/>
      <c r="MI185" s="93"/>
      <c r="MJ185" s="93"/>
      <c r="MK185" s="93"/>
      <c r="ML185" s="93"/>
      <c r="MM185" s="93"/>
      <c r="MN185" s="93"/>
      <c r="MO185" s="93"/>
      <c r="MP185" s="93"/>
      <c r="MQ185" s="93"/>
      <c r="MR185" s="93"/>
      <c r="MS185" s="93"/>
      <c r="MT185" s="93"/>
      <c r="MU185" s="93"/>
      <c r="MV185" s="93"/>
      <c r="MW185" s="93"/>
      <c r="MX185" s="93"/>
      <c r="MY185" s="93"/>
      <c r="MZ185" s="93"/>
      <c r="NA185" s="93"/>
      <c r="NB185" s="93"/>
      <c r="NC185" s="92"/>
      <c r="ND185" s="92"/>
      <c r="NE185" s="92"/>
      <c r="NF185" s="92"/>
      <c r="NG185" s="92"/>
      <c r="NH185" s="92"/>
      <c r="NI185" s="92"/>
      <c r="NJ185" s="92"/>
      <c r="NK185" s="92"/>
      <c r="NL185" s="94"/>
      <c r="NM185" s="94"/>
      <c r="NN185" s="94"/>
      <c r="NO185" s="94"/>
      <c r="NP185" s="94"/>
      <c r="NQ185" s="94"/>
      <c r="NR185" s="94"/>
      <c r="NS185" s="94"/>
      <c r="NT185" s="94"/>
      <c r="NU185" s="94"/>
      <c r="NV185" s="94"/>
      <c r="NW185" s="94"/>
      <c r="NX185" s="94"/>
      <c r="NY185" s="94"/>
      <c r="NZ185" s="94"/>
      <c r="OA185" s="94"/>
      <c r="OB185" s="94"/>
      <c r="OC185" s="94"/>
      <c r="OD185" s="94"/>
      <c r="OE185" s="94"/>
      <c r="OF185" s="94"/>
      <c r="OG185" s="94"/>
      <c r="OH185" s="94"/>
      <c r="OI185" s="94"/>
      <c r="OJ185" s="94"/>
      <c r="OK185" s="94"/>
      <c r="OL185" s="92"/>
      <c r="OM185" s="92"/>
      <c r="ON185" s="92"/>
      <c r="OO185" s="92"/>
      <c r="OP185" s="94"/>
      <c r="OQ185" s="94"/>
      <c r="OR185" s="94"/>
      <c r="OS185" s="94"/>
      <c r="OT185" s="94"/>
      <c r="OU185" s="94"/>
      <c r="OV185" s="94"/>
      <c r="OW185" s="94"/>
      <c r="OX185" s="94"/>
      <c r="OY185" s="94"/>
      <c r="OZ185" s="94"/>
      <c r="PA185" s="94"/>
      <c r="PB185" s="94"/>
      <c r="PC185" s="94"/>
      <c r="PD185" s="94"/>
      <c r="PE185" s="94"/>
      <c r="PF185" s="94"/>
      <c r="PG185" s="94"/>
      <c r="PH185" s="94"/>
      <c r="PI185" s="94"/>
      <c r="PJ185" s="94"/>
      <c r="PK185" s="94"/>
      <c r="PL185" s="94"/>
      <c r="PM185" s="94"/>
      <c r="PN185" s="94"/>
      <c r="PO185" s="94"/>
      <c r="PP185" s="94"/>
      <c r="PQ185" s="94"/>
      <c r="PR185" s="94"/>
      <c r="PS185" s="94"/>
      <c r="PT185" s="94"/>
      <c r="PU185" s="94"/>
      <c r="PV185" s="94"/>
      <c r="PW185" s="94"/>
      <c r="PX185" s="94"/>
      <c r="PY185" s="94"/>
      <c r="PZ185" s="94"/>
      <c r="QA185" s="94"/>
      <c r="QB185" s="94"/>
      <c r="QC185" s="94"/>
      <c r="QD185" s="94"/>
    </row>
    <row r="186" spans="1:446" ht="13.5" customHeight="1">
      <c r="A186" s="12" t="s">
        <v>183</v>
      </c>
      <c r="B186" s="12" t="s">
        <v>343</v>
      </c>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69"/>
      <c r="DA186" s="23"/>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52"/>
      <c r="II186" s="52"/>
      <c r="IJ186" s="92"/>
      <c r="IK186" s="92"/>
      <c r="IL186" s="92"/>
      <c r="IM186" s="92"/>
      <c r="IN186" s="92"/>
      <c r="IO186" s="92"/>
      <c r="IP186" s="92"/>
      <c r="IQ186" s="92"/>
      <c r="IR186" s="92"/>
      <c r="IS186" s="92"/>
      <c r="IT186" s="92"/>
      <c r="IU186" s="92"/>
      <c r="IV186" s="52"/>
      <c r="IW186" s="52"/>
      <c r="IX186" s="52"/>
      <c r="IY186" s="52"/>
      <c r="IZ186" s="52"/>
      <c r="JA186" s="52"/>
      <c r="JB186" s="52"/>
      <c r="JC186" s="52"/>
      <c r="JD186" s="52"/>
      <c r="JE186" s="52"/>
      <c r="JF186" s="52"/>
      <c r="JG186" s="52"/>
      <c r="JH186" s="52"/>
      <c r="JI186" s="52"/>
      <c r="JJ186" s="52"/>
      <c r="JK186" s="52"/>
      <c r="JL186" s="52"/>
      <c r="JM186" s="52"/>
      <c r="JN186" s="52"/>
      <c r="JO186" s="52"/>
      <c r="JP186" s="52"/>
      <c r="JQ186" s="52"/>
      <c r="JR186" s="52"/>
      <c r="JS186" s="52"/>
      <c r="JT186" s="52"/>
      <c r="JU186" s="52"/>
      <c r="JV186" s="52"/>
      <c r="JW186" s="52"/>
      <c r="JX186" s="52"/>
      <c r="JY186" s="52"/>
      <c r="JZ186" s="52"/>
      <c r="KA186" s="52"/>
      <c r="KB186" s="52"/>
      <c r="KC186" s="52"/>
      <c r="KD186" s="52"/>
      <c r="KE186" s="52"/>
      <c r="KF186" s="52"/>
      <c r="KG186" s="52"/>
      <c r="KH186" s="52"/>
      <c r="KI186" s="52"/>
      <c r="KJ186" s="52"/>
      <c r="KK186" s="52"/>
      <c r="KL186" s="52"/>
      <c r="KM186" s="52"/>
      <c r="KN186" s="52"/>
      <c r="KO186" s="52"/>
      <c r="KP186" s="52"/>
      <c r="KQ186" s="52"/>
      <c r="KR186" s="52"/>
      <c r="KS186" s="52"/>
      <c r="KT186" s="52"/>
      <c r="KU186" s="52"/>
      <c r="KV186" s="52"/>
      <c r="KW186" s="52"/>
      <c r="KX186" s="52"/>
      <c r="KY186" s="52"/>
      <c r="KZ186" s="52"/>
      <c r="LA186" s="52"/>
      <c r="LB186" s="52"/>
      <c r="LC186" s="52"/>
      <c r="LD186" s="52"/>
      <c r="LE186" s="52"/>
      <c r="LF186" s="52"/>
      <c r="LG186" s="52"/>
      <c r="LH186" s="52"/>
      <c r="LI186" s="52"/>
      <c r="LJ186" s="52"/>
      <c r="LK186" s="52"/>
      <c r="LL186" s="52"/>
      <c r="LM186" s="52"/>
      <c r="LN186" s="52"/>
      <c r="LO186" s="52"/>
      <c r="LP186" s="52"/>
      <c r="LQ186" s="52"/>
      <c r="LR186" s="52"/>
      <c r="LS186" s="52"/>
      <c r="LT186" s="52"/>
      <c r="LU186" s="52"/>
      <c r="LV186" s="52"/>
      <c r="LW186" s="52"/>
      <c r="LX186" s="52"/>
      <c r="LY186" s="52"/>
      <c r="LZ186" s="52"/>
      <c r="MA186" s="52"/>
      <c r="MB186" s="52"/>
      <c r="MC186" s="52"/>
      <c r="MD186" s="52"/>
      <c r="ME186" s="52"/>
      <c r="MF186" s="52"/>
      <c r="MG186" s="52"/>
      <c r="MH186" s="100"/>
      <c r="MI186" s="100"/>
      <c r="MJ186" s="100"/>
      <c r="MK186" s="100"/>
      <c r="ML186" s="100"/>
      <c r="MM186" s="100"/>
      <c r="MN186" s="100"/>
      <c r="MO186" s="100"/>
      <c r="MP186" s="100"/>
      <c r="MQ186" s="100"/>
      <c r="MR186" s="100"/>
      <c r="MS186" s="100"/>
      <c r="MT186" s="100"/>
      <c r="MU186" s="100"/>
      <c r="MV186" s="100"/>
      <c r="MW186" s="100"/>
      <c r="MX186" s="100"/>
      <c r="MY186" s="100"/>
      <c r="MZ186" s="100"/>
      <c r="NA186" s="100"/>
      <c r="NB186" s="100"/>
      <c r="NC186" s="52"/>
      <c r="ND186" s="52"/>
      <c r="NE186" s="52"/>
      <c r="NF186" s="52"/>
      <c r="NG186" s="52"/>
      <c r="NH186" s="52"/>
      <c r="NI186" s="52"/>
      <c r="NJ186" s="52"/>
      <c r="NK186" s="52"/>
      <c r="NL186" s="52"/>
      <c r="NM186" s="52"/>
      <c r="NN186" s="52"/>
      <c r="NO186" s="52"/>
      <c r="NP186" s="52"/>
      <c r="NQ186" s="52"/>
      <c r="NR186" s="52"/>
      <c r="NS186" s="52"/>
      <c r="NT186" s="52"/>
      <c r="NU186" s="52"/>
      <c r="NV186" s="52"/>
      <c r="NW186" s="52"/>
      <c r="NX186" s="52"/>
      <c r="NY186" s="52"/>
      <c r="NZ186" s="52"/>
      <c r="OA186" s="52"/>
      <c r="OB186" s="52"/>
      <c r="OC186" s="52"/>
      <c r="OD186" s="52"/>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c r="PC186" s="52"/>
      <c r="PD186" s="52"/>
      <c r="PE186" s="52"/>
      <c r="PF186" s="52"/>
      <c r="PG186" s="52"/>
      <c r="PH186" s="52"/>
      <c r="PI186" s="52"/>
      <c r="PJ186" s="52"/>
      <c r="PK186" s="52"/>
      <c r="PL186" s="52"/>
      <c r="PM186" s="52"/>
      <c r="PN186" s="52"/>
      <c r="PO186" s="52"/>
      <c r="PP186" s="52"/>
      <c r="PQ186" s="52"/>
      <c r="PR186" s="52"/>
      <c r="PS186" s="52"/>
      <c r="PT186" s="52"/>
      <c r="PU186" s="52"/>
      <c r="PV186" s="52"/>
      <c r="PW186" s="52"/>
      <c r="PX186" s="52"/>
      <c r="PY186" s="52"/>
      <c r="PZ186" s="52"/>
      <c r="QA186" s="52"/>
      <c r="QB186" s="52"/>
      <c r="QC186" s="52"/>
      <c r="QD186" s="52"/>
    </row>
    <row r="187" spans="1:446" ht="13.5" customHeight="1">
      <c r="A187" s="12" t="s">
        <v>184</v>
      </c>
      <c r="B187" s="12" t="s">
        <v>341</v>
      </c>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69"/>
      <c r="DA187" s="23"/>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52"/>
      <c r="II187" s="52"/>
      <c r="IJ187" s="92"/>
      <c r="IK187" s="92"/>
      <c r="IL187" s="92"/>
      <c r="IM187" s="92"/>
      <c r="IN187" s="92"/>
      <c r="IO187" s="92"/>
      <c r="IP187" s="92"/>
      <c r="IQ187" s="92"/>
      <c r="IR187" s="92"/>
      <c r="IS187" s="92"/>
      <c r="IT187" s="92"/>
      <c r="IU187" s="92"/>
      <c r="IV187" s="52"/>
      <c r="IW187" s="52"/>
      <c r="IX187" s="52"/>
      <c r="IY187" s="52"/>
      <c r="IZ187" s="52"/>
      <c r="JA187" s="52"/>
      <c r="JB187" s="52"/>
      <c r="JC187" s="52"/>
      <c r="JD187" s="52"/>
      <c r="JE187" s="52"/>
      <c r="JF187" s="52"/>
      <c r="JG187" s="52"/>
      <c r="JH187" s="52"/>
      <c r="JI187" s="52"/>
      <c r="JJ187" s="52"/>
      <c r="JK187" s="52"/>
      <c r="JL187" s="52"/>
      <c r="JM187" s="52"/>
      <c r="JN187" s="52"/>
      <c r="JO187" s="52"/>
      <c r="JP187" s="52"/>
      <c r="JQ187" s="52"/>
      <c r="JR187" s="52"/>
      <c r="JS187" s="52"/>
      <c r="JT187" s="52"/>
      <c r="JU187" s="52"/>
      <c r="JV187" s="52"/>
      <c r="JW187" s="52"/>
      <c r="JX187" s="52"/>
      <c r="JY187" s="52"/>
      <c r="JZ187" s="52"/>
      <c r="KA187" s="52"/>
      <c r="KB187" s="52"/>
      <c r="KC187" s="52"/>
      <c r="KD187" s="52"/>
      <c r="KE187" s="52"/>
      <c r="KF187" s="52"/>
      <c r="KG187" s="52"/>
      <c r="KH187" s="52"/>
      <c r="KI187" s="52"/>
      <c r="KJ187" s="52"/>
      <c r="KK187" s="52"/>
      <c r="KL187" s="52"/>
      <c r="KM187" s="52"/>
      <c r="KN187" s="52"/>
      <c r="KO187" s="52"/>
      <c r="KP187" s="52"/>
      <c r="KQ187" s="52"/>
      <c r="KR187" s="52"/>
      <c r="KS187" s="52"/>
      <c r="KT187" s="52"/>
      <c r="KU187" s="52"/>
      <c r="KV187" s="52"/>
      <c r="KW187" s="52"/>
      <c r="KX187" s="52"/>
      <c r="KY187" s="52"/>
      <c r="KZ187" s="52"/>
      <c r="LA187" s="52"/>
      <c r="LB187" s="52"/>
      <c r="LC187" s="52"/>
      <c r="LD187" s="52"/>
      <c r="LE187" s="52"/>
      <c r="LF187" s="52"/>
      <c r="LG187" s="52"/>
      <c r="LH187" s="52"/>
      <c r="LI187" s="52"/>
      <c r="LJ187" s="52"/>
      <c r="LK187" s="52"/>
      <c r="LL187" s="52"/>
      <c r="LM187" s="52"/>
      <c r="LN187" s="52"/>
      <c r="LO187" s="52"/>
      <c r="LP187" s="52"/>
      <c r="LQ187" s="52"/>
      <c r="LR187" s="52"/>
      <c r="LS187" s="52"/>
      <c r="LT187" s="52"/>
      <c r="LU187" s="52"/>
      <c r="LV187" s="52"/>
      <c r="LW187" s="52"/>
      <c r="LX187" s="52"/>
      <c r="LY187" s="52"/>
      <c r="LZ187" s="52"/>
      <c r="MA187" s="52"/>
      <c r="MB187" s="52"/>
      <c r="MC187" s="52"/>
      <c r="MD187" s="52"/>
      <c r="ME187" s="52"/>
      <c r="MF187" s="52"/>
      <c r="MG187" s="52"/>
      <c r="MH187" s="100"/>
      <c r="MI187" s="100"/>
      <c r="MJ187" s="100"/>
      <c r="MK187" s="100"/>
      <c r="ML187" s="100"/>
      <c r="MM187" s="100"/>
      <c r="MN187" s="100"/>
      <c r="MO187" s="100"/>
      <c r="MP187" s="100"/>
      <c r="MQ187" s="100"/>
      <c r="MR187" s="100"/>
      <c r="MS187" s="100"/>
      <c r="MT187" s="100"/>
      <c r="MU187" s="100"/>
      <c r="MV187" s="100"/>
      <c r="MW187" s="100"/>
      <c r="MX187" s="100"/>
      <c r="MY187" s="100"/>
      <c r="MZ187" s="100"/>
      <c r="NA187" s="100"/>
      <c r="NB187" s="100"/>
      <c r="NC187" s="52"/>
      <c r="ND187" s="52"/>
      <c r="NE187" s="52"/>
      <c r="NF187" s="52"/>
      <c r="NG187" s="52"/>
      <c r="NH187" s="52"/>
      <c r="NI187" s="52"/>
      <c r="NJ187" s="52"/>
      <c r="NK187" s="52"/>
      <c r="NL187" s="52"/>
      <c r="NM187" s="52"/>
      <c r="NN187" s="52"/>
      <c r="NO187" s="52"/>
      <c r="NP187" s="52"/>
      <c r="NQ187" s="52"/>
      <c r="NR187" s="52"/>
      <c r="NS187" s="52"/>
      <c r="NT187" s="52"/>
      <c r="NU187" s="52"/>
      <c r="NV187" s="52"/>
      <c r="NW187" s="52"/>
      <c r="NX187" s="52"/>
      <c r="NY187" s="52"/>
      <c r="NZ187" s="52"/>
      <c r="OA187" s="52"/>
      <c r="OB187" s="52"/>
      <c r="OC187" s="52"/>
      <c r="OD187" s="52"/>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c r="PC187" s="52"/>
      <c r="PD187" s="52"/>
      <c r="PE187" s="52"/>
      <c r="PF187" s="52"/>
      <c r="PG187" s="52"/>
      <c r="PH187" s="52"/>
      <c r="PI187" s="52"/>
      <c r="PJ187" s="52"/>
      <c r="PK187" s="52"/>
      <c r="PL187" s="52"/>
      <c r="PM187" s="52"/>
      <c r="PN187" s="52"/>
      <c r="PO187" s="52"/>
      <c r="PP187" s="52"/>
      <c r="PQ187" s="52"/>
      <c r="PR187" s="52"/>
      <c r="PS187" s="52"/>
      <c r="PT187" s="52"/>
      <c r="PU187" s="52"/>
      <c r="PV187" s="52"/>
      <c r="PW187" s="52"/>
      <c r="PX187" s="52"/>
      <c r="PY187" s="52"/>
      <c r="PZ187" s="52"/>
      <c r="QA187" s="52"/>
      <c r="QB187" s="52"/>
      <c r="QC187" s="52"/>
      <c r="QD187" s="52"/>
    </row>
    <row r="188" spans="1:446" ht="13.5" customHeight="1">
      <c r="A188" s="12" t="s">
        <v>185</v>
      </c>
      <c r="B188" s="12" t="s">
        <v>339</v>
      </c>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69"/>
      <c r="DA188" s="23"/>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52"/>
      <c r="II188" s="52"/>
      <c r="IJ188" s="92"/>
      <c r="IK188" s="92"/>
      <c r="IL188" s="92"/>
      <c r="IM188" s="92"/>
      <c r="IN188" s="92"/>
      <c r="IO188" s="92"/>
      <c r="IP188" s="92"/>
      <c r="IQ188" s="92"/>
      <c r="IR188" s="92"/>
      <c r="IS188" s="92"/>
      <c r="IT188" s="92"/>
      <c r="IU188" s="92"/>
      <c r="IV188" s="52"/>
      <c r="IW188" s="52"/>
      <c r="IX188" s="52"/>
      <c r="IY188" s="52"/>
      <c r="IZ188" s="52"/>
      <c r="JA188" s="52"/>
      <c r="JB188" s="52"/>
      <c r="JC188" s="52"/>
      <c r="JD188" s="52"/>
      <c r="JE188" s="52"/>
      <c r="JF188" s="52"/>
      <c r="JG188" s="52"/>
      <c r="JH188" s="52"/>
      <c r="JI188" s="52"/>
      <c r="JJ188" s="52"/>
      <c r="JK188" s="52"/>
      <c r="JL188" s="52"/>
      <c r="JM188" s="52"/>
      <c r="JN188" s="52"/>
      <c r="JO188" s="52"/>
      <c r="JP188" s="52"/>
      <c r="JQ188" s="52"/>
      <c r="JR188" s="52"/>
      <c r="JS188" s="52"/>
      <c r="JT188" s="52"/>
      <c r="JU188" s="52"/>
      <c r="JV188" s="52"/>
      <c r="JW188" s="52"/>
      <c r="JX188" s="52"/>
      <c r="JY188" s="52"/>
      <c r="JZ188" s="52"/>
      <c r="KA188" s="52"/>
      <c r="KB188" s="52"/>
      <c r="KC188" s="52"/>
      <c r="KD188" s="52"/>
      <c r="KE188" s="52"/>
      <c r="KF188" s="52"/>
      <c r="KG188" s="52"/>
      <c r="KH188" s="52"/>
      <c r="KI188" s="52"/>
      <c r="KJ188" s="52"/>
      <c r="KK188" s="52"/>
      <c r="KL188" s="52"/>
      <c r="KM188" s="52"/>
      <c r="KN188" s="52"/>
      <c r="KO188" s="52"/>
      <c r="KP188" s="52"/>
      <c r="KQ188" s="52"/>
      <c r="KR188" s="52"/>
      <c r="KS188" s="52"/>
      <c r="KT188" s="52"/>
      <c r="KU188" s="52"/>
      <c r="KV188" s="52"/>
      <c r="KW188" s="52"/>
      <c r="KX188" s="52"/>
      <c r="KY188" s="52"/>
      <c r="KZ188" s="52"/>
      <c r="LA188" s="52"/>
      <c r="LB188" s="52"/>
      <c r="LC188" s="52"/>
      <c r="LD188" s="52"/>
      <c r="LE188" s="52"/>
      <c r="LF188" s="52"/>
      <c r="LG188" s="52"/>
      <c r="LH188" s="52"/>
      <c r="LI188" s="52"/>
      <c r="LJ188" s="52"/>
      <c r="LK188" s="52"/>
      <c r="LL188" s="52"/>
      <c r="LM188" s="52"/>
      <c r="LN188" s="52"/>
      <c r="LO188" s="52"/>
      <c r="LP188" s="52"/>
      <c r="LQ188" s="52"/>
      <c r="LR188" s="52"/>
      <c r="LS188" s="52"/>
      <c r="LT188" s="52"/>
      <c r="LU188" s="52"/>
      <c r="LV188" s="52"/>
      <c r="LW188" s="52"/>
      <c r="LX188" s="52"/>
      <c r="LY188" s="52"/>
      <c r="LZ188" s="52"/>
      <c r="MA188" s="52"/>
      <c r="MB188" s="52"/>
      <c r="MC188" s="52"/>
      <c r="MD188" s="52"/>
      <c r="ME188" s="52"/>
      <c r="MF188" s="52"/>
      <c r="MG188" s="52"/>
      <c r="MH188" s="100"/>
      <c r="MI188" s="100"/>
      <c r="MJ188" s="100"/>
      <c r="MK188" s="100"/>
      <c r="ML188" s="100"/>
      <c r="MM188" s="100"/>
      <c r="MN188" s="100"/>
      <c r="MO188" s="100"/>
      <c r="MP188" s="100"/>
      <c r="MQ188" s="100"/>
      <c r="MR188" s="100"/>
      <c r="MS188" s="100"/>
      <c r="MT188" s="100"/>
      <c r="MU188" s="100"/>
      <c r="MV188" s="100"/>
      <c r="MW188" s="100"/>
      <c r="MX188" s="100"/>
      <c r="MY188" s="100"/>
      <c r="MZ188" s="100"/>
      <c r="NA188" s="100"/>
      <c r="NB188" s="100"/>
      <c r="NC188" s="52"/>
      <c r="ND188" s="52"/>
      <c r="NE188" s="52"/>
      <c r="NF188" s="52"/>
      <c r="NG188" s="52"/>
      <c r="NH188" s="52"/>
      <c r="NI188" s="52"/>
      <c r="NJ188" s="52"/>
      <c r="NK188" s="52"/>
      <c r="NL188" s="52"/>
      <c r="NM188" s="52"/>
      <c r="NN188" s="52"/>
      <c r="NO188" s="52"/>
      <c r="NP188" s="52"/>
      <c r="NQ188" s="52"/>
      <c r="NR188" s="52"/>
      <c r="NS188" s="52"/>
      <c r="NT188" s="52"/>
      <c r="NU188" s="52"/>
      <c r="NV188" s="52"/>
      <c r="NW188" s="52"/>
      <c r="NX188" s="52"/>
      <c r="NY188" s="52"/>
      <c r="NZ188" s="52"/>
      <c r="OA188" s="52"/>
      <c r="OB188" s="52"/>
      <c r="OC188" s="52"/>
      <c r="OD188" s="52"/>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c r="PC188" s="52"/>
      <c r="PD188" s="52"/>
      <c r="PE188" s="52"/>
      <c r="PF188" s="52"/>
      <c r="PG188" s="52"/>
      <c r="PH188" s="52"/>
      <c r="PI188" s="52"/>
      <c r="PJ188" s="52"/>
      <c r="PK188" s="52"/>
      <c r="PL188" s="52"/>
      <c r="PM188" s="52"/>
      <c r="PN188" s="52"/>
      <c r="PO188" s="52"/>
      <c r="PP188" s="52"/>
      <c r="PQ188" s="52"/>
      <c r="PR188" s="52"/>
      <c r="PS188" s="52"/>
      <c r="PT188" s="52"/>
      <c r="PU188" s="52"/>
      <c r="PV188" s="52"/>
      <c r="PW188" s="52"/>
      <c r="PX188" s="52"/>
      <c r="PY188" s="52"/>
      <c r="PZ188" s="52"/>
      <c r="QA188" s="52"/>
      <c r="QB188" s="52"/>
      <c r="QC188" s="52"/>
      <c r="QD188" s="52"/>
    </row>
    <row r="189" spans="1:446" ht="13.5" customHeight="1">
      <c r="A189" s="12" t="s">
        <v>186</v>
      </c>
      <c r="B189" s="12" t="s">
        <v>335</v>
      </c>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69"/>
      <c r="DA189" s="23"/>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52"/>
      <c r="II189" s="52"/>
      <c r="IJ189" s="92"/>
      <c r="IK189" s="92"/>
      <c r="IL189" s="92"/>
      <c r="IM189" s="92"/>
      <c r="IN189" s="92"/>
      <c r="IO189" s="92"/>
      <c r="IP189" s="92"/>
      <c r="IQ189" s="92"/>
      <c r="IR189" s="92"/>
      <c r="IS189" s="92"/>
      <c r="IT189" s="92"/>
      <c r="IU189" s="92"/>
      <c r="IV189" s="52"/>
      <c r="IW189" s="52"/>
      <c r="IX189" s="52"/>
      <c r="IY189" s="52"/>
      <c r="IZ189" s="52"/>
      <c r="JA189" s="52"/>
      <c r="JB189" s="52"/>
      <c r="JC189" s="52"/>
      <c r="JD189" s="52"/>
      <c r="JE189" s="52"/>
      <c r="JF189" s="52"/>
      <c r="JG189" s="52"/>
      <c r="JH189" s="52"/>
      <c r="JI189" s="52"/>
      <c r="JJ189" s="52"/>
      <c r="JK189" s="52"/>
      <c r="JL189" s="52"/>
      <c r="JM189" s="52"/>
      <c r="JN189" s="52"/>
      <c r="JO189" s="52"/>
      <c r="JP189" s="52"/>
      <c r="JQ189" s="52"/>
      <c r="JR189" s="52"/>
      <c r="JS189" s="52"/>
      <c r="JT189" s="52"/>
      <c r="JU189" s="52"/>
      <c r="JV189" s="52"/>
      <c r="JW189" s="52"/>
      <c r="JX189" s="52"/>
      <c r="JY189" s="52"/>
      <c r="JZ189" s="52"/>
      <c r="KA189" s="52"/>
      <c r="KB189" s="52"/>
      <c r="KC189" s="52"/>
      <c r="KD189" s="52"/>
      <c r="KE189" s="52"/>
      <c r="KF189" s="52"/>
      <c r="KG189" s="52"/>
      <c r="KH189" s="52"/>
      <c r="KI189" s="52"/>
      <c r="KJ189" s="52"/>
      <c r="KK189" s="52"/>
      <c r="KL189" s="52"/>
      <c r="KM189" s="52"/>
      <c r="KN189" s="52"/>
      <c r="KO189" s="52"/>
      <c r="KP189" s="52"/>
      <c r="KQ189" s="52"/>
      <c r="KR189" s="52"/>
      <c r="KS189" s="52"/>
      <c r="KT189" s="52"/>
      <c r="KU189" s="52"/>
      <c r="KV189" s="52"/>
      <c r="KW189" s="52"/>
      <c r="KX189" s="52"/>
      <c r="KY189" s="52"/>
      <c r="KZ189" s="52"/>
      <c r="LA189" s="52"/>
      <c r="LB189" s="52"/>
      <c r="LC189" s="52"/>
      <c r="LD189" s="52"/>
      <c r="LE189" s="52"/>
      <c r="LF189" s="52"/>
      <c r="LG189" s="52"/>
      <c r="LH189" s="52"/>
      <c r="LI189" s="52"/>
      <c r="LJ189" s="52"/>
      <c r="LK189" s="52"/>
      <c r="LL189" s="52"/>
      <c r="LM189" s="52"/>
      <c r="LN189" s="52"/>
      <c r="LO189" s="52"/>
      <c r="LP189" s="52"/>
      <c r="LQ189" s="52"/>
      <c r="LR189" s="52"/>
      <c r="LS189" s="52"/>
      <c r="LT189" s="52"/>
      <c r="LU189" s="52"/>
      <c r="LV189" s="52"/>
      <c r="LW189" s="52"/>
      <c r="LX189" s="52"/>
      <c r="LY189" s="52"/>
      <c r="LZ189" s="52"/>
      <c r="MA189" s="52"/>
      <c r="MB189" s="52"/>
      <c r="MC189" s="52"/>
      <c r="MD189" s="52"/>
      <c r="ME189" s="52"/>
      <c r="MF189" s="52"/>
      <c r="MG189" s="52"/>
      <c r="MH189" s="100"/>
      <c r="MI189" s="100"/>
      <c r="MJ189" s="100"/>
      <c r="MK189" s="100"/>
      <c r="ML189" s="100"/>
      <c r="MM189" s="100"/>
      <c r="MN189" s="100"/>
      <c r="MO189" s="100"/>
      <c r="MP189" s="100"/>
      <c r="MQ189" s="100"/>
      <c r="MR189" s="100"/>
      <c r="MS189" s="100"/>
      <c r="MT189" s="100"/>
      <c r="MU189" s="100"/>
      <c r="MV189" s="100"/>
      <c r="MW189" s="100"/>
      <c r="MX189" s="100"/>
      <c r="MY189" s="100"/>
      <c r="MZ189" s="100"/>
      <c r="NA189" s="100"/>
      <c r="NB189" s="100"/>
      <c r="NC189" s="52"/>
      <c r="ND189" s="52"/>
      <c r="NE189" s="52"/>
      <c r="NF189" s="52"/>
      <c r="NG189" s="52"/>
      <c r="NH189" s="52"/>
      <c r="NI189" s="52"/>
      <c r="NJ189" s="52"/>
      <c r="NK189" s="52"/>
      <c r="NL189" s="52"/>
      <c r="NM189" s="52"/>
      <c r="NN189" s="52"/>
      <c r="NO189" s="52"/>
      <c r="NP189" s="52"/>
      <c r="NQ189" s="52"/>
      <c r="NR189" s="52"/>
      <c r="NS189" s="52"/>
      <c r="NT189" s="52"/>
      <c r="NU189" s="52"/>
      <c r="NV189" s="52"/>
      <c r="NW189" s="52"/>
      <c r="NX189" s="52"/>
      <c r="NY189" s="52"/>
      <c r="NZ189" s="52"/>
      <c r="OA189" s="52"/>
      <c r="OB189" s="52"/>
      <c r="OC189" s="52"/>
      <c r="OD189" s="52"/>
      <c r="OE189" s="52"/>
      <c r="OF189" s="52"/>
      <c r="OG189" s="52"/>
      <c r="OH189" s="52"/>
      <c r="OI189" s="52"/>
      <c r="OJ189" s="52"/>
      <c r="OK189" s="52"/>
      <c r="OL189" s="52"/>
      <c r="OM189" s="52"/>
      <c r="ON189" s="52"/>
      <c r="OO189" s="52"/>
      <c r="OP189" s="52"/>
      <c r="OQ189" s="52"/>
      <c r="OR189" s="52"/>
      <c r="OS189" s="52"/>
      <c r="OT189" s="52"/>
      <c r="OU189" s="52"/>
      <c r="OV189" s="52"/>
      <c r="OW189" s="52"/>
      <c r="OX189" s="52"/>
      <c r="OY189" s="52"/>
      <c r="OZ189" s="52"/>
      <c r="PA189" s="52"/>
      <c r="PB189" s="52"/>
      <c r="PC189" s="52"/>
      <c r="PD189" s="52"/>
      <c r="PE189" s="52"/>
      <c r="PF189" s="52"/>
      <c r="PG189" s="52"/>
      <c r="PH189" s="52"/>
      <c r="PI189" s="52"/>
      <c r="PJ189" s="52"/>
      <c r="PK189" s="52"/>
      <c r="PL189" s="52"/>
      <c r="PM189" s="52"/>
      <c r="PN189" s="52"/>
      <c r="PO189" s="52"/>
      <c r="PP189" s="52"/>
      <c r="PQ189" s="52"/>
      <c r="PR189" s="52"/>
      <c r="PS189" s="52"/>
      <c r="PT189" s="52"/>
      <c r="PU189" s="52"/>
      <c r="PV189" s="52"/>
      <c r="PW189" s="52"/>
      <c r="PX189" s="52"/>
      <c r="PY189" s="52"/>
      <c r="PZ189" s="52"/>
      <c r="QA189" s="52"/>
      <c r="QB189" s="52"/>
      <c r="QC189" s="52"/>
      <c r="QD189" s="52"/>
    </row>
    <row r="190" spans="1:446" ht="13.5" customHeight="1">
      <c r="A190" s="12" t="s">
        <v>187</v>
      </c>
      <c r="B190" s="12" t="s">
        <v>335</v>
      </c>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69"/>
      <c r="DA190" s="23"/>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52"/>
      <c r="II190" s="52"/>
      <c r="IJ190" s="92"/>
      <c r="IK190" s="92"/>
      <c r="IL190" s="92"/>
      <c r="IM190" s="92"/>
      <c r="IN190" s="92"/>
      <c r="IO190" s="92"/>
      <c r="IP190" s="92"/>
      <c r="IQ190" s="92"/>
      <c r="IR190" s="92"/>
      <c r="IS190" s="92"/>
      <c r="IT190" s="92"/>
      <c r="IU190" s="92"/>
      <c r="IV190" s="52"/>
      <c r="IW190" s="52"/>
      <c r="IX190" s="52"/>
      <c r="IY190" s="52"/>
      <c r="IZ190" s="52"/>
      <c r="JA190" s="52"/>
      <c r="JB190" s="52"/>
      <c r="JC190" s="52"/>
      <c r="JD190" s="52"/>
      <c r="JE190" s="52"/>
      <c r="JF190" s="52"/>
      <c r="JG190" s="52"/>
      <c r="JH190" s="52"/>
      <c r="JI190" s="52"/>
      <c r="JJ190" s="52"/>
      <c r="JK190" s="52"/>
      <c r="JL190" s="52"/>
      <c r="JM190" s="52"/>
      <c r="JN190" s="52"/>
      <c r="JO190" s="52"/>
      <c r="JP190" s="52"/>
      <c r="JQ190" s="52"/>
      <c r="JR190" s="52"/>
      <c r="JS190" s="52"/>
      <c r="JT190" s="52"/>
      <c r="JU190" s="52"/>
      <c r="JV190" s="52"/>
      <c r="JW190" s="52"/>
      <c r="JX190" s="52"/>
      <c r="JY190" s="52"/>
      <c r="JZ190" s="52"/>
      <c r="KA190" s="52"/>
      <c r="KB190" s="52"/>
      <c r="KC190" s="52"/>
      <c r="KD190" s="52"/>
      <c r="KE190" s="52"/>
      <c r="KF190" s="52"/>
      <c r="KG190" s="52"/>
      <c r="KH190" s="52"/>
      <c r="KI190" s="52"/>
      <c r="KJ190" s="52"/>
      <c r="KK190" s="52"/>
      <c r="KL190" s="52"/>
      <c r="KM190" s="52"/>
      <c r="KN190" s="52"/>
      <c r="KO190" s="52"/>
      <c r="KP190" s="52"/>
      <c r="KQ190" s="52"/>
      <c r="KR190" s="52"/>
      <c r="KS190" s="52"/>
      <c r="KT190" s="52"/>
      <c r="KU190" s="52"/>
      <c r="KV190" s="52"/>
      <c r="KW190" s="52"/>
      <c r="KX190" s="52"/>
      <c r="KY190" s="52"/>
      <c r="KZ190" s="52"/>
      <c r="LA190" s="52"/>
      <c r="LB190" s="52"/>
      <c r="LC190" s="52"/>
      <c r="LD190" s="52"/>
      <c r="LE190" s="52"/>
      <c r="LF190" s="52"/>
      <c r="LG190" s="52"/>
      <c r="LH190" s="52"/>
      <c r="LI190" s="52"/>
      <c r="LJ190" s="52"/>
      <c r="LK190" s="52"/>
      <c r="LL190" s="52"/>
      <c r="LM190" s="52"/>
      <c r="LN190" s="52"/>
      <c r="LO190" s="52"/>
      <c r="LP190" s="52"/>
      <c r="LQ190" s="52"/>
      <c r="LR190" s="52"/>
      <c r="LS190" s="52"/>
      <c r="LT190" s="52"/>
      <c r="LU190" s="52"/>
      <c r="LV190" s="52"/>
      <c r="LW190" s="52"/>
      <c r="LX190" s="52"/>
      <c r="LY190" s="52"/>
      <c r="LZ190" s="52"/>
      <c r="MA190" s="52"/>
      <c r="MB190" s="52"/>
      <c r="MC190" s="52"/>
      <c r="MD190" s="52"/>
      <c r="ME190" s="52"/>
      <c r="MF190" s="52"/>
      <c r="MG190" s="52"/>
      <c r="MH190" s="100"/>
      <c r="MI190" s="100"/>
      <c r="MJ190" s="100"/>
      <c r="MK190" s="100"/>
      <c r="ML190" s="100"/>
      <c r="MM190" s="100"/>
      <c r="MN190" s="100"/>
      <c r="MO190" s="100"/>
      <c r="MP190" s="100"/>
      <c r="MQ190" s="100"/>
      <c r="MR190" s="100"/>
      <c r="MS190" s="100"/>
      <c r="MT190" s="100"/>
      <c r="MU190" s="100"/>
      <c r="MV190" s="100"/>
      <c r="MW190" s="100"/>
      <c r="MX190" s="100"/>
      <c r="MY190" s="100"/>
      <c r="MZ190" s="100"/>
      <c r="NA190" s="100"/>
      <c r="NB190" s="100"/>
      <c r="NC190" s="52"/>
      <c r="ND190" s="52"/>
      <c r="NE190" s="52"/>
      <c r="NF190" s="52"/>
      <c r="NG190" s="52"/>
      <c r="NH190" s="52"/>
      <c r="NI190" s="52"/>
      <c r="NJ190" s="52"/>
      <c r="NK190" s="52"/>
      <c r="NL190" s="52"/>
      <c r="NM190" s="52"/>
      <c r="NN190" s="52"/>
      <c r="NO190" s="52"/>
      <c r="NP190" s="52"/>
      <c r="NQ190" s="52"/>
      <c r="NR190" s="52"/>
      <c r="NS190" s="52"/>
      <c r="NT190" s="52"/>
      <c r="NU190" s="52"/>
      <c r="NV190" s="52"/>
      <c r="NW190" s="52"/>
      <c r="NX190" s="52"/>
      <c r="NY190" s="52"/>
      <c r="NZ190" s="52"/>
      <c r="OA190" s="52"/>
      <c r="OB190" s="52"/>
      <c r="OC190" s="52"/>
      <c r="OD190" s="52"/>
      <c r="OE190" s="52"/>
      <c r="OF190" s="52"/>
      <c r="OG190" s="52"/>
      <c r="OH190" s="52"/>
      <c r="OI190" s="52"/>
      <c r="OJ190" s="52"/>
      <c r="OK190" s="52"/>
      <c r="OL190" s="52"/>
      <c r="OM190" s="52"/>
      <c r="ON190" s="52"/>
      <c r="OO190" s="52"/>
      <c r="OP190" s="52"/>
      <c r="OQ190" s="52"/>
      <c r="OR190" s="52"/>
      <c r="OS190" s="52"/>
      <c r="OT190" s="52"/>
      <c r="OU190" s="52"/>
      <c r="OV190" s="52"/>
      <c r="OW190" s="52"/>
      <c r="OX190" s="52"/>
      <c r="OY190" s="52"/>
      <c r="OZ190" s="52"/>
      <c r="PA190" s="52"/>
      <c r="PB190" s="52"/>
      <c r="PC190" s="52"/>
      <c r="PD190" s="52"/>
      <c r="PE190" s="52"/>
      <c r="PF190" s="52"/>
      <c r="PG190" s="52"/>
      <c r="PH190" s="52"/>
      <c r="PI190" s="52"/>
      <c r="PJ190" s="52"/>
      <c r="PK190" s="52"/>
      <c r="PL190" s="52"/>
      <c r="PM190" s="52"/>
      <c r="PN190" s="52"/>
      <c r="PO190" s="52"/>
      <c r="PP190" s="52"/>
      <c r="PQ190" s="52"/>
      <c r="PR190" s="52"/>
      <c r="PS190" s="52"/>
      <c r="PT190" s="52"/>
      <c r="PU190" s="52"/>
      <c r="PV190" s="52"/>
      <c r="PW190" s="52"/>
      <c r="PX190" s="52"/>
      <c r="PY190" s="52"/>
      <c r="PZ190" s="52"/>
      <c r="QA190" s="52"/>
      <c r="QB190" s="52"/>
      <c r="QC190" s="52"/>
      <c r="QD190" s="52"/>
    </row>
    <row r="191" spans="1:446" ht="13.5" customHeight="1">
      <c r="A191" s="12" t="s">
        <v>188</v>
      </c>
      <c r="B191" s="12" t="s">
        <v>335</v>
      </c>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69"/>
      <c r="DA191" s="23"/>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52"/>
      <c r="II191" s="52"/>
      <c r="IJ191" s="92"/>
      <c r="IK191" s="92"/>
      <c r="IL191" s="92"/>
      <c r="IM191" s="92"/>
      <c r="IN191" s="92"/>
      <c r="IO191" s="92"/>
      <c r="IP191" s="92"/>
      <c r="IQ191" s="92"/>
      <c r="IR191" s="92"/>
      <c r="IS191" s="92"/>
      <c r="IT191" s="92"/>
      <c r="IU191" s="92"/>
      <c r="IV191" s="52"/>
      <c r="IW191" s="52"/>
      <c r="IX191" s="52"/>
      <c r="IY191" s="52"/>
      <c r="IZ191" s="52"/>
      <c r="JA191" s="52"/>
      <c r="JB191" s="52"/>
      <c r="JC191" s="52"/>
      <c r="JD191" s="52"/>
      <c r="JE191" s="52"/>
      <c r="JF191" s="52"/>
      <c r="JG191" s="52"/>
      <c r="JH191" s="52"/>
      <c r="JI191" s="52"/>
      <c r="JJ191" s="52"/>
      <c r="JK191" s="52"/>
      <c r="JL191" s="52"/>
      <c r="JM191" s="52"/>
      <c r="JN191" s="52"/>
      <c r="JO191" s="52"/>
      <c r="JP191" s="52"/>
      <c r="JQ191" s="52"/>
      <c r="JR191" s="52"/>
      <c r="JS191" s="52"/>
      <c r="JT191" s="52"/>
      <c r="JU191" s="52"/>
      <c r="JV191" s="52"/>
      <c r="JW191" s="52"/>
      <c r="JX191" s="52"/>
      <c r="JY191" s="52"/>
      <c r="JZ191" s="52"/>
      <c r="KA191" s="52"/>
      <c r="KB191" s="52"/>
      <c r="KC191" s="52"/>
      <c r="KD191" s="52"/>
      <c r="KE191" s="52"/>
      <c r="KF191" s="52"/>
      <c r="KG191" s="52"/>
      <c r="KH191" s="52"/>
      <c r="KI191" s="52"/>
      <c r="KJ191" s="52"/>
      <c r="KK191" s="52"/>
      <c r="KL191" s="52"/>
      <c r="KM191" s="52"/>
      <c r="KN191" s="52"/>
      <c r="KO191" s="52"/>
      <c r="KP191" s="52"/>
      <c r="KQ191" s="52"/>
      <c r="KR191" s="52"/>
      <c r="KS191" s="52"/>
      <c r="KT191" s="52"/>
      <c r="KU191" s="52"/>
      <c r="KV191" s="52"/>
      <c r="KW191" s="52"/>
      <c r="KX191" s="52"/>
      <c r="KY191" s="52"/>
      <c r="KZ191" s="52"/>
      <c r="LA191" s="52"/>
      <c r="LB191" s="52"/>
      <c r="LC191" s="52"/>
      <c r="LD191" s="52"/>
      <c r="LE191" s="52"/>
      <c r="LF191" s="52"/>
      <c r="LG191" s="52"/>
      <c r="LH191" s="52"/>
      <c r="LI191" s="52"/>
      <c r="LJ191" s="52"/>
      <c r="LK191" s="52"/>
      <c r="LL191" s="52"/>
      <c r="LM191" s="52"/>
      <c r="LN191" s="52"/>
      <c r="LO191" s="52"/>
      <c r="LP191" s="52"/>
      <c r="LQ191" s="52"/>
      <c r="LR191" s="52"/>
      <c r="LS191" s="52"/>
      <c r="LT191" s="52"/>
      <c r="LU191" s="52"/>
      <c r="LV191" s="52"/>
      <c r="LW191" s="52"/>
      <c r="LX191" s="52"/>
      <c r="LY191" s="52"/>
      <c r="LZ191" s="52"/>
      <c r="MA191" s="52"/>
      <c r="MB191" s="52"/>
      <c r="MC191" s="52"/>
      <c r="MD191" s="52"/>
      <c r="ME191" s="52"/>
      <c r="MF191" s="52"/>
      <c r="MG191" s="52"/>
      <c r="MH191" s="100"/>
      <c r="MI191" s="100"/>
      <c r="MJ191" s="100"/>
      <c r="MK191" s="100"/>
      <c r="ML191" s="100"/>
      <c r="MM191" s="100"/>
      <c r="MN191" s="100"/>
      <c r="MO191" s="100"/>
      <c r="MP191" s="100"/>
      <c r="MQ191" s="100"/>
      <c r="MR191" s="100"/>
      <c r="MS191" s="100"/>
      <c r="MT191" s="100"/>
      <c r="MU191" s="100"/>
      <c r="MV191" s="100"/>
      <c r="MW191" s="100"/>
      <c r="MX191" s="100"/>
      <c r="MY191" s="100"/>
      <c r="MZ191" s="100"/>
      <c r="NA191" s="100"/>
      <c r="NB191" s="100"/>
      <c r="NC191" s="52"/>
      <c r="ND191" s="52"/>
      <c r="NE191" s="52"/>
      <c r="NF191" s="52"/>
      <c r="NG191" s="52"/>
      <c r="NH191" s="52"/>
      <c r="NI191" s="52"/>
      <c r="NJ191" s="52"/>
      <c r="NK191" s="52"/>
      <c r="NL191" s="52"/>
      <c r="NM191" s="52"/>
      <c r="NN191" s="52"/>
      <c r="NO191" s="52"/>
      <c r="NP191" s="52"/>
      <c r="NQ191" s="52"/>
      <c r="NR191" s="52"/>
      <c r="NS191" s="52"/>
      <c r="NT191" s="52"/>
      <c r="NU191" s="52"/>
      <c r="NV191" s="52"/>
      <c r="NW191" s="52"/>
      <c r="NX191" s="52"/>
      <c r="NY191" s="52"/>
      <c r="NZ191" s="52"/>
      <c r="OA191" s="52"/>
      <c r="OB191" s="52"/>
      <c r="OC191" s="52"/>
      <c r="OD191" s="52"/>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c r="PC191" s="52"/>
      <c r="PD191" s="52"/>
      <c r="PE191" s="52"/>
      <c r="PF191" s="52"/>
      <c r="PG191" s="52"/>
      <c r="PH191" s="52"/>
      <c r="PI191" s="52"/>
      <c r="PJ191" s="52"/>
      <c r="PK191" s="52"/>
      <c r="PL191" s="52"/>
      <c r="PM191" s="52"/>
      <c r="PN191" s="52"/>
      <c r="PO191" s="52"/>
      <c r="PP191" s="52"/>
      <c r="PQ191" s="52"/>
      <c r="PR191" s="52"/>
      <c r="PS191" s="52"/>
      <c r="PT191" s="52"/>
      <c r="PU191" s="52"/>
      <c r="PV191" s="52"/>
      <c r="PW191" s="52"/>
      <c r="PX191" s="52"/>
      <c r="PY191" s="52"/>
      <c r="PZ191" s="52"/>
      <c r="QA191" s="52"/>
      <c r="QB191" s="52"/>
      <c r="QC191" s="52"/>
      <c r="QD191" s="52"/>
    </row>
    <row r="192" spans="1:446" ht="13.5" customHeight="1">
      <c r="A192" s="12" t="s">
        <v>189</v>
      </c>
      <c r="B192" s="12" t="s">
        <v>335</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69"/>
      <c r="DA192" s="23"/>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52"/>
      <c r="II192" s="52"/>
      <c r="IJ192" s="92"/>
      <c r="IK192" s="92"/>
      <c r="IL192" s="92"/>
      <c r="IM192" s="92"/>
      <c r="IN192" s="92"/>
      <c r="IO192" s="92"/>
      <c r="IP192" s="92"/>
      <c r="IQ192" s="92"/>
      <c r="IR192" s="92"/>
      <c r="IS192" s="92"/>
      <c r="IT192" s="92"/>
      <c r="IU192" s="92"/>
      <c r="IV192" s="52"/>
      <c r="IW192" s="52"/>
      <c r="IX192" s="52"/>
      <c r="IY192" s="52"/>
      <c r="IZ192" s="52"/>
      <c r="JA192" s="52"/>
      <c r="JB192" s="52"/>
      <c r="JC192" s="52"/>
      <c r="JD192" s="52"/>
      <c r="JE192" s="52"/>
      <c r="JF192" s="52"/>
      <c r="JG192" s="52"/>
      <c r="JH192" s="52"/>
      <c r="JI192" s="52"/>
      <c r="JJ192" s="52"/>
      <c r="JK192" s="52"/>
      <c r="JL192" s="52"/>
      <c r="JM192" s="52"/>
      <c r="JN192" s="52"/>
      <c r="JO192" s="52"/>
      <c r="JP192" s="52"/>
      <c r="JQ192" s="52"/>
      <c r="JR192" s="52"/>
      <c r="JS192" s="52"/>
      <c r="JT192" s="52"/>
      <c r="JU192" s="52"/>
      <c r="JV192" s="52"/>
      <c r="JW192" s="52"/>
      <c r="JX192" s="52"/>
      <c r="JY192" s="52"/>
      <c r="JZ192" s="52"/>
      <c r="KA192" s="52"/>
      <c r="KB192" s="52"/>
      <c r="KC192" s="52"/>
      <c r="KD192" s="52"/>
      <c r="KE192" s="52"/>
      <c r="KF192" s="52"/>
      <c r="KG192" s="52"/>
      <c r="KH192" s="52"/>
      <c r="KI192" s="52"/>
      <c r="KJ192" s="52"/>
      <c r="KK192" s="52"/>
      <c r="KL192" s="52"/>
      <c r="KM192" s="52"/>
      <c r="KN192" s="52"/>
      <c r="KO192" s="52"/>
      <c r="KP192" s="52"/>
      <c r="KQ192" s="52"/>
      <c r="KR192" s="52"/>
      <c r="KS192" s="52"/>
      <c r="KT192" s="52"/>
      <c r="KU192" s="52"/>
      <c r="KV192" s="52"/>
      <c r="KW192" s="52"/>
      <c r="KX192" s="52"/>
      <c r="KY192" s="52"/>
      <c r="KZ192" s="52"/>
      <c r="LA192" s="52"/>
      <c r="LB192" s="52"/>
      <c r="LC192" s="52"/>
      <c r="LD192" s="52"/>
      <c r="LE192" s="52"/>
      <c r="LF192" s="52"/>
      <c r="LG192" s="52"/>
      <c r="LH192" s="52"/>
      <c r="LI192" s="52"/>
      <c r="LJ192" s="52"/>
      <c r="LK192" s="52"/>
      <c r="LL192" s="52"/>
      <c r="LM192" s="52"/>
      <c r="LN192" s="52"/>
      <c r="LO192" s="52"/>
      <c r="LP192" s="52"/>
      <c r="LQ192" s="52"/>
      <c r="LR192" s="52"/>
      <c r="LS192" s="52"/>
      <c r="LT192" s="52"/>
      <c r="LU192" s="52"/>
      <c r="LV192" s="52"/>
      <c r="LW192" s="52"/>
      <c r="LX192" s="52"/>
      <c r="LY192" s="52"/>
      <c r="LZ192" s="52"/>
      <c r="MA192" s="52"/>
      <c r="MB192" s="52"/>
      <c r="MC192" s="52"/>
      <c r="MD192" s="52"/>
      <c r="ME192" s="52"/>
      <c r="MF192" s="52"/>
      <c r="MG192" s="52"/>
      <c r="MH192" s="100"/>
      <c r="MI192" s="100"/>
      <c r="MJ192" s="100"/>
      <c r="MK192" s="100"/>
      <c r="ML192" s="100"/>
      <c r="MM192" s="100"/>
      <c r="MN192" s="100"/>
      <c r="MO192" s="100"/>
      <c r="MP192" s="100"/>
      <c r="MQ192" s="100"/>
      <c r="MR192" s="100"/>
      <c r="MS192" s="100"/>
      <c r="MT192" s="100"/>
      <c r="MU192" s="100"/>
      <c r="MV192" s="100"/>
      <c r="MW192" s="100"/>
      <c r="MX192" s="100"/>
      <c r="MY192" s="100"/>
      <c r="MZ192" s="100"/>
      <c r="NA192" s="100"/>
      <c r="NB192" s="100"/>
      <c r="NC192" s="52"/>
      <c r="ND192" s="52"/>
      <c r="NE192" s="52"/>
      <c r="NF192" s="52"/>
      <c r="NG192" s="52"/>
      <c r="NH192" s="52"/>
      <c r="NI192" s="52"/>
      <c r="NJ192" s="52"/>
      <c r="NK192" s="52"/>
      <c r="NL192" s="52"/>
      <c r="NM192" s="52"/>
      <c r="NN192" s="52"/>
      <c r="NO192" s="52"/>
      <c r="NP192" s="52"/>
      <c r="NQ192" s="52"/>
      <c r="NR192" s="52"/>
      <c r="NS192" s="52"/>
      <c r="NT192" s="52"/>
      <c r="NU192" s="52"/>
      <c r="NV192" s="52"/>
      <c r="NW192" s="52"/>
      <c r="NX192" s="52"/>
      <c r="NY192" s="52"/>
      <c r="NZ192" s="52"/>
      <c r="OA192" s="52"/>
      <c r="OB192" s="52"/>
      <c r="OC192" s="52"/>
      <c r="OD192" s="52"/>
      <c r="OE192" s="52"/>
      <c r="OF192" s="52"/>
      <c r="OG192" s="52"/>
      <c r="OH192" s="52"/>
      <c r="OI192" s="52"/>
      <c r="OJ192" s="52"/>
      <c r="OK192" s="52"/>
      <c r="OL192" s="52"/>
      <c r="OM192" s="52"/>
      <c r="ON192" s="52"/>
      <c r="OO192" s="52"/>
      <c r="OP192" s="52"/>
      <c r="OQ192" s="52"/>
      <c r="OR192" s="52"/>
      <c r="OS192" s="52"/>
      <c r="OT192" s="52"/>
      <c r="OU192" s="52"/>
      <c r="OV192" s="52"/>
      <c r="OW192" s="52"/>
      <c r="OX192" s="52"/>
      <c r="OY192" s="52"/>
      <c r="OZ192" s="52"/>
      <c r="PA192" s="52"/>
      <c r="PB192" s="52"/>
      <c r="PC192" s="52"/>
      <c r="PD192" s="52"/>
      <c r="PE192" s="52"/>
      <c r="PF192" s="52"/>
      <c r="PG192" s="52"/>
      <c r="PH192" s="52"/>
      <c r="PI192" s="52"/>
      <c r="PJ192" s="52"/>
      <c r="PK192" s="52"/>
      <c r="PL192" s="52"/>
      <c r="PM192" s="52"/>
      <c r="PN192" s="52"/>
      <c r="PO192" s="52"/>
      <c r="PP192" s="52"/>
      <c r="PQ192" s="52"/>
      <c r="PR192" s="52"/>
      <c r="PS192" s="52"/>
      <c r="PT192" s="52"/>
      <c r="PU192" s="52"/>
      <c r="PV192" s="52"/>
      <c r="PW192" s="52"/>
      <c r="PX192" s="52"/>
      <c r="PY192" s="52"/>
      <c r="PZ192" s="52"/>
      <c r="QA192" s="52"/>
      <c r="QB192" s="52"/>
      <c r="QC192" s="52"/>
      <c r="QD192" s="52"/>
    </row>
    <row r="193" spans="1:446" ht="13.5" customHeight="1">
      <c r="A193" s="12" t="s">
        <v>190</v>
      </c>
      <c r="B193" s="12" t="s">
        <v>335</v>
      </c>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69"/>
      <c r="DA193" s="23"/>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52"/>
      <c r="II193" s="52"/>
      <c r="IJ193" s="92"/>
      <c r="IK193" s="92"/>
      <c r="IL193" s="92"/>
      <c r="IM193" s="92"/>
      <c r="IN193" s="92"/>
      <c r="IO193" s="92"/>
      <c r="IP193" s="92"/>
      <c r="IQ193" s="92"/>
      <c r="IR193" s="92"/>
      <c r="IS193" s="92"/>
      <c r="IT193" s="92"/>
      <c r="IU193" s="92"/>
      <c r="IV193" s="52"/>
      <c r="IW193" s="52"/>
      <c r="IX193" s="52"/>
      <c r="IY193" s="52"/>
      <c r="IZ193" s="52"/>
      <c r="JA193" s="52"/>
      <c r="JB193" s="52"/>
      <c r="JC193" s="52"/>
      <c r="JD193" s="52"/>
      <c r="JE193" s="52"/>
      <c r="JF193" s="52"/>
      <c r="JG193" s="52"/>
      <c r="JH193" s="52"/>
      <c r="JI193" s="52"/>
      <c r="JJ193" s="52"/>
      <c r="JK193" s="52"/>
      <c r="JL193" s="52"/>
      <c r="JM193" s="52"/>
      <c r="JN193" s="52"/>
      <c r="JO193" s="52"/>
      <c r="JP193" s="52"/>
      <c r="JQ193" s="52"/>
      <c r="JR193" s="52"/>
      <c r="JS193" s="52"/>
      <c r="JT193" s="52"/>
      <c r="JU193" s="52"/>
      <c r="JV193" s="52"/>
      <c r="JW193" s="52"/>
      <c r="JX193" s="52"/>
      <c r="JY193" s="52"/>
      <c r="JZ193" s="52"/>
      <c r="KA193" s="52"/>
      <c r="KB193" s="52"/>
      <c r="KC193" s="52"/>
      <c r="KD193" s="52"/>
      <c r="KE193" s="52"/>
      <c r="KF193" s="52"/>
      <c r="KG193" s="52"/>
      <c r="KH193" s="52"/>
      <c r="KI193" s="52"/>
      <c r="KJ193" s="52"/>
      <c r="KK193" s="52"/>
      <c r="KL193" s="52"/>
      <c r="KM193" s="52"/>
      <c r="KN193" s="52"/>
      <c r="KO193" s="52"/>
      <c r="KP193" s="52"/>
      <c r="KQ193" s="52"/>
      <c r="KR193" s="52"/>
      <c r="KS193" s="52"/>
      <c r="KT193" s="52"/>
      <c r="KU193" s="52"/>
      <c r="KV193" s="52"/>
      <c r="KW193" s="52"/>
      <c r="KX193" s="52"/>
      <c r="KY193" s="52"/>
      <c r="KZ193" s="52"/>
      <c r="LA193" s="52"/>
      <c r="LB193" s="52"/>
      <c r="LC193" s="52"/>
      <c r="LD193" s="52"/>
      <c r="LE193" s="52"/>
      <c r="LF193" s="52"/>
      <c r="LG193" s="52"/>
      <c r="LH193" s="52"/>
      <c r="LI193" s="52"/>
      <c r="LJ193" s="52"/>
      <c r="LK193" s="52"/>
      <c r="LL193" s="52"/>
      <c r="LM193" s="52"/>
      <c r="LN193" s="52"/>
      <c r="LO193" s="52"/>
      <c r="LP193" s="52"/>
      <c r="LQ193" s="52"/>
      <c r="LR193" s="52"/>
      <c r="LS193" s="52"/>
      <c r="LT193" s="52"/>
      <c r="LU193" s="52"/>
      <c r="LV193" s="52"/>
      <c r="LW193" s="52"/>
      <c r="LX193" s="52"/>
      <c r="LY193" s="52"/>
      <c r="LZ193" s="52"/>
      <c r="MA193" s="52"/>
      <c r="MB193" s="52"/>
      <c r="MC193" s="52"/>
      <c r="MD193" s="52"/>
      <c r="ME193" s="52"/>
      <c r="MF193" s="52"/>
      <c r="MG193" s="52"/>
      <c r="MH193" s="100"/>
      <c r="MI193" s="100"/>
      <c r="MJ193" s="100"/>
      <c r="MK193" s="100"/>
      <c r="ML193" s="100"/>
      <c r="MM193" s="100"/>
      <c r="MN193" s="100"/>
      <c r="MO193" s="100"/>
      <c r="MP193" s="100"/>
      <c r="MQ193" s="100"/>
      <c r="MR193" s="100"/>
      <c r="MS193" s="100"/>
      <c r="MT193" s="100"/>
      <c r="MU193" s="100"/>
      <c r="MV193" s="100"/>
      <c r="MW193" s="100"/>
      <c r="MX193" s="100"/>
      <c r="MY193" s="100"/>
      <c r="MZ193" s="100"/>
      <c r="NA193" s="100"/>
      <c r="NB193" s="100"/>
      <c r="NC193" s="52"/>
      <c r="ND193" s="52"/>
      <c r="NE193" s="52"/>
      <c r="NF193" s="52"/>
      <c r="NG193" s="52"/>
      <c r="NH193" s="52"/>
      <c r="NI193" s="52"/>
      <c r="NJ193" s="52"/>
      <c r="NK193" s="52"/>
      <c r="NL193" s="52"/>
      <c r="NM193" s="52"/>
      <c r="NN193" s="52"/>
      <c r="NO193" s="52"/>
      <c r="NP193" s="52"/>
      <c r="NQ193" s="52"/>
      <c r="NR193" s="52"/>
      <c r="NS193" s="52"/>
      <c r="NT193" s="52"/>
      <c r="NU193" s="52"/>
      <c r="NV193" s="52"/>
      <c r="NW193" s="52"/>
      <c r="NX193" s="52"/>
      <c r="NY193" s="52"/>
      <c r="NZ193" s="52"/>
      <c r="OA193" s="52"/>
      <c r="OB193" s="52"/>
      <c r="OC193" s="52"/>
      <c r="OD193" s="52"/>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c r="PC193" s="52"/>
      <c r="PD193" s="52"/>
      <c r="PE193" s="52"/>
      <c r="PF193" s="52"/>
      <c r="PG193" s="52"/>
      <c r="PH193" s="52"/>
      <c r="PI193" s="52"/>
      <c r="PJ193" s="52"/>
      <c r="PK193" s="52"/>
      <c r="PL193" s="52"/>
      <c r="PM193" s="52"/>
      <c r="PN193" s="52"/>
      <c r="PO193" s="52"/>
      <c r="PP193" s="52"/>
      <c r="PQ193" s="52"/>
      <c r="PR193" s="52"/>
      <c r="PS193" s="52"/>
      <c r="PT193" s="52"/>
      <c r="PU193" s="52"/>
      <c r="PV193" s="52"/>
      <c r="PW193" s="52"/>
      <c r="PX193" s="52"/>
      <c r="PY193" s="52"/>
      <c r="PZ193" s="52"/>
      <c r="QA193" s="52"/>
      <c r="QB193" s="52"/>
      <c r="QC193" s="52"/>
      <c r="QD193" s="52"/>
    </row>
    <row r="194" spans="1:446" ht="13.5" customHeight="1">
      <c r="A194" s="12" t="s">
        <v>191</v>
      </c>
      <c r="B194" s="12" t="s">
        <v>335</v>
      </c>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69"/>
      <c r="DA194" s="23"/>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52"/>
      <c r="II194" s="52"/>
      <c r="IJ194" s="92"/>
      <c r="IK194" s="92"/>
      <c r="IL194" s="92"/>
      <c r="IM194" s="92"/>
      <c r="IN194" s="92"/>
      <c r="IO194" s="92"/>
      <c r="IP194" s="92"/>
      <c r="IQ194" s="92"/>
      <c r="IR194" s="92"/>
      <c r="IS194" s="92"/>
      <c r="IT194" s="92"/>
      <c r="IU194" s="92"/>
      <c r="IV194" s="52"/>
      <c r="IW194" s="52"/>
      <c r="IX194" s="52"/>
      <c r="IY194" s="52"/>
      <c r="IZ194" s="52"/>
      <c r="JA194" s="52"/>
      <c r="JB194" s="52"/>
      <c r="JC194" s="52"/>
      <c r="JD194" s="52"/>
      <c r="JE194" s="52"/>
      <c r="JF194" s="52"/>
      <c r="JG194" s="52"/>
      <c r="JH194" s="52"/>
      <c r="JI194" s="52"/>
      <c r="JJ194" s="52"/>
      <c r="JK194" s="52"/>
      <c r="JL194" s="52"/>
      <c r="JM194" s="52"/>
      <c r="JN194" s="52"/>
      <c r="JO194" s="52"/>
      <c r="JP194" s="52"/>
      <c r="JQ194" s="52"/>
      <c r="JR194" s="52"/>
      <c r="JS194" s="52"/>
      <c r="JT194" s="52"/>
      <c r="JU194" s="52"/>
      <c r="JV194" s="52"/>
      <c r="JW194" s="52"/>
      <c r="JX194" s="52"/>
      <c r="JY194" s="52"/>
      <c r="JZ194" s="52"/>
      <c r="KA194" s="52"/>
      <c r="KB194" s="52"/>
      <c r="KC194" s="52"/>
      <c r="KD194" s="52"/>
      <c r="KE194" s="52"/>
      <c r="KF194" s="52"/>
      <c r="KG194" s="52"/>
      <c r="KH194" s="52"/>
      <c r="KI194" s="52"/>
      <c r="KJ194" s="52"/>
      <c r="KK194" s="52"/>
      <c r="KL194" s="52"/>
      <c r="KM194" s="52"/>
      <c r="KN194" s="52"/>
      <c r="KO194" s="52"/>
      <c r="KP194" s="52"/>
      <c r="KQ194" s="52"/>
      <c r="KR194" s="52"/>
      <c r="KS194" s="52"/>
      <c r="KT194" s="52"/>
      <c r="KU194" s="52"/>
      <c r="KV194" s="52"/>
      <c r="KW194" s="52"/>
      <c r="KX194" s="52"/>
      <c r="KY194" s="52"/>
      <c r="KZ194" s="52"/>
      <c r="LA194" s="52"/>
      <c r="LB194" s="52"/>
      <c r="LC194" s="52"/>
      <c r="LD194" s="52"/>
      <c r="LE194" s="52"/>
      <c r="LF194" s="52"/>
      <c r="LG194" s="52"/>
      <c r="LH194" s="52"/>
      <c r="LI194" s="52"/>
      <c r="LJ194" s="52"/>
      <c r="LK194" s="52"/>
      <c r="LL194" s="52"/>
      <c r="LM194" s="52"/>
      <c r="LN194" s="52"/>
      <c r="LO194" s="52"/>
      <c r="LP194" s="52"/>
      <c r="LQ194" s="52"/>
      <c r="LR194" s="52"/>
      <c r="LS194" s="52"/>
      <c r="LT194" s="52"/>
      <c r="LU194" s="52"/>
      <c r="LV194" s="52"/>
      <c r="LW194" s="52"/>
      <c r="LX194" s="52"/>
      <c r="LY194" s="52"/>
      <c r="LZ194" s="52"/>
      <c r="MA194" s="52"/>
      <c r="MB194" s="52"/>
      <c r="MC194" s="52"/>
      <c r="MD194" s="52"/>
      <c r="ME194" s="52"/>
      <c r="MF194" s="52"/>
      <c r="MG194" s="52"/>
      <c r="MH194" s="100"/>
      <c r="MI194" s="100"/>
      <c r="MJ194" s="100"/>
      <c r="MK194" s="100"/>
      <c r="ML194" s="100"/>
      <c r="MM194" s="100"/>
      <c r="MN194" s="100"/>
      <c r="MO194" s="100"/>
      <c r="MP194" s="100"/>
      <c r="MQ194" s="100"/>
      <c r="MR194" s="100"/>
      <c r="MS194" s="100"/>
      <c r="MT194" s="100"/>
      <c r="MU194" s="100"/>
      <c r="MV194" s="100"/>
      <c r="MW194" s="100"/>
      <c r="MX194" s="100"/>
      <c r="MY194" s="100"/>
      <c r="MZ194" s="100"/>
      <c r="NA194" s="100"/>
      <c r="NB194" s="100"/>
      <c r="NC194" s="52"/>
      <c r="ND194" s="52"/>
      <c r="NE194" s="52"/>
      <c r="NF194" s="52"/>
      <c r="NG194" s="52"/>
      <c r="NH194" s="52"/>
      <c r="NI194" s="52"/>
      <c r="NJ194" s="52"/>
      <c r="NK194" s="52"/>
      <c r="NL194" s="52"/>
      <c r="NM194" s="52"/>
      <c r="NN194" s="52"/>
      <c r="NO194" s="52"/>
      <c r="NP194" s="52"/>
      <c r="NQ194" s="52"/>
      <c r="NR194" s="52"/>
      <c r="NS194" s="52"/>
      <c r="NT194" s="52"/>
      <c r="NU194" s="52"/>
      <c r="NV194" s="52"/>
      <c r="NW194" s="52"/>
      <c r="NX194" s="52"/>
      <c r="NY194" s="52"/>
      <c r="NZ194" s="52"/>
      <c r="OA194" s="52"/>
      <c r="OB194" s="52"/>
      <c r="OC194" s="52"/>
      <c r="OD194" s="52"/>
      <c r="OE194" s="52"/>
      <c r="OF194" s="52"/>
      <c r="OG194" s="52"/>
      <c r="OH194" s="52"/>
      <c r="OI194" s="52"/>
      <c r="OJ194" s="52"/>
      <c r="OK194" s="52"/>
      <c r="OL194" s="52"/>
      <c r="OM194" s="52"/>
      <c r="ON194" s="52"/>
      <c r="OO194" s="52"/>
      <c r="OP194" s="52"/>
      <c r="OQ194" s="52"/>
      <c r="OR194" s="52"/>
      <c r="OS194" s="52"/>
      <c r="OT194" s="52"/>
      <c r="OU194" s="52"/>
      <c r="OV194" s="52"/>
      <c r="OW194" s="52"/>
      <c r="OX194" s="52"/>
      <c r="OY194" s="52"/>
      <c r="OZ194" s="52"/>
      <c r="PA194" s="52"/>
      <c r="PB194" s="52"/>
      <c r="PC194" s="52"/>
      <c r="PD194" s="52"/>
      <c r="PE194" s="52"/>
      <c r="PF194" s="52"/>
      <c r="PG194" s="52"/>
      <c r="PH194" s="52"/>
      <c r="PI194" s="52"/>
      <c r="PJ194" s="52"/>
      <c r="PK194" s="52"/>
      <c r="PL194" s="52"/>
      <c r="PM194" s="52"/>
      <c r="PN194" s="52"/>
      <c r="PO194" s="52"/>
      <c r="PP194" s="52"/>
      <c r="PQ194" s="52"/>
      <c r="PR194" s="52"/>
      <c r="PS194" s="52"/>
      <c r="PT194" s="52"/>
      <c r="PU194" s="52"/>
      <c r="PV194" s="52"/>
      <c r="PW194" s="52"/>
      <c r="PX194" s="52"/>
      <c r="PY194" s="52"/>
      <c r="PZ194" s="52"/>
      <c r="QA194" s="52"/>
      <c r="QB194" s="52"/>
      <c r="QC194" s="52"/>
      <c r="QD194" s="52"/>
    </row>
    <row r="195" spans="1:446" ht="13.5" customHeight="1">
      <c r="A195" s="12" t="s">
        <v>192</v>
      </c>
      <c r="B195" s="12" t="s">
        <v>335</v>
      </c>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69"/>
      <c r="DA195" s="23"/>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52"/>
      <c r="II195" s="52"/>
      <c r="IJ195" s="92"/>
      <c r="IK195" s="92"/>
      <c r="IL195" s="92"/>
      <c r="IM195" s="92"/>
      <c r="IN195" s="92"/>
      <c r="IO195" s="92"/>
      <c r="IP195" s="92"/>
      <c r="IQ195" s="92"/>
      <c r="IR195" s="92"/>
      <c r="IS195" s="92"/>
      <c r="IT195" s="92"/>
      <c r="IU195" s="92"/>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c r="JV195" s="52"/>
      <c r="JW195" s="52"/>
      <c r="JX195" s="52"/>
      <c r="JY195" s="52"/>
      <c r="JZ195" s="52"/>
      <c r="KA195" s="52"/>
      <c r="KB195" s="52"/>
      <c r="KC195" s="52"/>
      <c r="KD195" s="52"/>
      <c r="KE195" s="52"/>
      <c r="KF195" s="52"/>
      <c r="KG195" s="52"/>
      <c r="KH195" s="52"/>
      <c r="KI195" s="52"/>
      <c r="KJ195" s="52"/>
      <c r="KK195" s="52"/>
      <c r="KL195" s="52"/>
      <c r="KM195" s="52"/>
      <c r="KN195" s="52"/>
      <c r="KO195" s="52"/>
      <c r="KP195" s="52"/>
      <c r="KQ195" s="52"/>
      <c r="KR195" s="52"/>
      <c r="KS195" s="52"/>
      <c r="KT195" s="52"/>
      <c r="KU195" s="52"/>
      <c r="KV195" s="52"/>
      <c r="KW195" s="52"/>
      <c r="KX195" s="52"/>
      <c r="KY195" s="52"/>
      <c r="KZ195" s="52"/>
      <c r="LA195" s="52"/>
      <c r="LB195" s="52"/>
      <c r="LC195" s="52"/>
      <c r="LD195" s="52"/>
      <c r="LE195" s="52"/>
      <c r="LF195" s="52"/>
      <c r="LG195" s="52"/>
      <c r="LH195" s="52"/>
      <c r="LI195" s="52"/>
      <c r="LJ195" s="52"/>
      <c r="LK195" s="52"/>
      <c r="LL195" s="52"/>
      <c r="LM195" s="52"/>
      <c r="LN195" s="52"/>
      <c r="LO195" s="52"/>
      <c r="LP195" s="52"/>
      <c r="LQ195" s="52"/>
      <c r="LR195" s="52"/>
      <c r="LS195" s="52"/>
      <c r="LT195" s="52"/>
      <c r="LU195" s="52"/>
      <c r="LV195" s="52"/>
      <c r="LW195" s="52"/>
      <c r="LX195" s="52"/>
      <c r="LY195" s="52"/>
      <c r="LZ195" s="52"/>
      <c r="MA195" s="52"/>
      <c r="MB195" s="52"/>
      <c r="MC195" s="52"/>
      <c r="MD195" s="52"/>
      <c r="ME195" s="52"/>
      <c r="MF195" s="52"/>
      <c r="MG195" s="52"/>
      <c r="MH195" s="100"/>
      <c r="MI195" s="100"/>
      <c r="MJ195" s="100"/>
      <c r="MK195" s="100"/>
      <c r="ML195" s="100"/>
      <c r="MM195" s="100"/>
      <c r="MN195" s="100"/>
      <c r="MO195" s="100"/>
      <c r="MP195" s="100"/>
      <c r="MQ195" s="100"/>
      <c r="MR195" s="100"/>
      <c r="MS195" s="100"/>
      <c r="MT195" s="100"/>
      <c r="MU195" s="100"/>
      <c r="MV195" s="100"/>
      <c r="MW195" s="100"/>
      <c r="MX195" s="100"/>
      <c r="MY195" s="100"/>
      <c r="MZ195" s="100"/>
      <c r="NA195" s="100"/>
      <c r="NB195" s="100"/>
      <c r="NC195" s="52"/>
      <c r="ND195" s="52"/>
      <c r="NE195" s="52"/>
      <c r="NF195" s="52"/>
      <c r="NG195" s="52"/>
      <c r="NH195" s="52"/>
      <c r="NI195" s="52"/>
      <c r="NJ195" s="52"/>
      <c r="NK195" s="52"/>
      <c r="NL195" s="52"/>
      <c r="NM195" s="52"/>
      <c r="NN195" s="52"/>
      <c r="NO195" s="52"/>
      <c r="NP195" s="52"/>
      <c r="NQ195" s="52"/>
      <c r="NR195" s="52"/>
      <c r="NS195" s="52"/>
      <c r="NT195" s="52"/>
      <c r="NU195" s="52"/>
      <c r="NV195" s="52"/>
      <c r="NW195" s="52"/>
      <c r="NX195" s="52"/>
      <c r="NY195" s="52"/>
      <c r="NZ195" s="52"/>
      <c r="OA195" s="52"/>
      <c r="OB195" s="52"/>
      <c r="OC195" s="52"/>
      <c r="OD195" s="52"/>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c r="PC195" s="52"/>
      <c r="PD195" s="52"/>
      <c r="PE195" s="52"/>
      <c r="PF195" s="52"/>
      <c r="PG195" s="52"/>
      <c r="PH195" s="52"/>
      <c r="PI195" s="52"/>
      <c r="PJ195" s="52"/>
      <c r="PK195" s="52"/>
      <c r="PL195" s="52"/>
      <c r="PM195" s="52"/>
      <c r="PN195" s="52"/>
      <c r="PO195" s="52"/>
      <c r="PP195" s="52"/>
      <c r="PQ195" s="52"/>
      <c r="PR195" s="52"/>
      <c r="PS195" s="52"/>
      <c r="PT195" s="52"/>
      <c r="PU195" s="52"/>
      <c r="PV195" s="52"/>
      <c r="PW195" s="52"/>
      <c r="PX195" s="52"/>
      <c r="PY195" s="52"/>
      <c r="PZ195" s="52"/>
      <c r="QA195" s="52"/>
      <c r="QB195" s="52"/>
      <c r="QC195" s="52"/>
      <c r="QD195" s="52"/>
    </row>
    <row r="196" spans="1:446" ht="15" customHeight="1">
      <c r="A196" s="12" t="s">
        <v>193</v>
      </c>
      <c r="B196" s="12" t="s">
        <v>339</v>
      </c>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69"/>
      <c r="DA196" s="23"/>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14"/>
      <c r="II196" s="114"/>
      <c r="IJ196" s="107"/>
      <c r="IK196" s="107"/>
      <c r="IL196" s="107"/>
      <c r="IM196" s="107"/>
      <c r="IN196" s="107"/>
      <c r="IO196" s="107"/>
      <c r="IP196" s="107"/>
      <c r="IQ196" s="107"/>
      <c r="IR196" s="107"/>
      <c r="IS196" s="107"/>
      <c r="IT196" s="107"/>
      <c r="IU196" s="107"/>
      <c r="IV196" s="114"/>
      <c r="IW196" s="114"/>
      <c r="IX196" s="114"/>
      <c r="IY196" s="114"/>
      <c r="IZ196" s="114"/>
      <c r="JA196" s="114"/>
      <c r="JB196" s="114"/>
      <c r="JC196" s="114"/>
      <c r="JD196" s="114"/>
      <c r="JE196" s="114"/>
      <c r="JF196" s="114"/>
      <c r="JG196" s="114"/>
      <c r="JH196" s="114"/>
      <c r="JI196" s="114"/>
      <c r="JJ196" s="114"/>
      <c r="JK196" s="114"/>
      <c r="JL196" s="114"/>
      <c r="JM196" s="114"/>
      <c r="JN196" s="114"/>
      <c r="JO196" s="114"/>
      <c r="JP196" s="114"/>
      <c r="JQ196" s="114"/>
      <c r="JR196" s="114"/>
      <c r="JS196" s="114"/>
      <c r="JT196" s="114"/>
      <c r="JU196" s="114"/>
      <c r="JV196" s="114"/>
      <c r="JW196" s="114"/>
      <c r="JX196" s="114"/>
      <c r="JY196" s="114"/>
      <c r="JZ196" s="114"/>
      <c r="KA196" s="114"/>
      <c r="KB196" s="114"/>
      <c r="KC196" s="114"/>
      <c r="KD196" s="114"/>
      <c r="KE196" s="114"/>
      <c r="KF196" s="114"/>
      <c r="KG196" s="114"/>
      <c r="KH196" s="114"/>
      <c r="KI196" s="114"/>
      <c r="KJ196" s="114"/>
      <c r="KK196" s="114"/>
      <c r="KL196" s="114"/>
      <c r="KM196" s="114"/>
      <c r="KN196" s="114"/>
      <c r="KO196" s="114"/>
      <c r="KP196" s="114"/>
      <c r="KQ196" s="114"/>
      <c r="KR196" s="114"/>
      <c r="KS196" s="114"/>
      <c r="KT196" s="114"/>
      <c r="KU196" s="114"/>
      <c r="KV196" s="114"/>
      <c r="KW196" s="114"/>
      <c r="KX196" s="114"/>
      <c r="KY196" s="114"/>
      <c r="KZ196" s="114"/>
      <c r="LA196" s="114"/>
      <c r="LB196" s="114"/>
      <c r="LC196" s="114"/>
      <c r="LD196" s="114"/>
      <c r="LE196" s="114"/>
      <c r="LF196" s="114"/>
      <c r="LG196" s="114"/>
      <c r="LH196" s="114"/>
      <c r="LI196" s="114"/>
      <c r="LJ196" s="114"/>
      <c r="LK196" s="114"/>
      <c r="LL196" s="114"/>
      <c r="LM196" s="114"/>
      <c r="LN196" s="114"/>
      <c r="LO196" s="114"/>
      <c r="LP196" s="114"/>
      <c r="LQ196" s="114"/>
      <c r="LR196" s="114"/>
      <c r="LS196" s="114"/>
      <c r="LT196" s="114"/>
      <c r="LU196" s="114"/>
      <c r="LV196" s="114"/>
      <c r="LW196" s="114"/>
      <c r="LX196" s="114"/>
      <c r="LY196" s="114"/>
      <c r="LZ196" s="114"/>
      <c r="MA196" s="114"/>
      <c r="MB196" s="114"/>
      <c r="MC196" s="114"/>
      <c r="MD196" s="114"/>
      <c r="ME196" s="114"/>
      <c r="MF196" s="114"/>
      <c r="MG196" s="114"/>
      <c r="MH196" s="115"/>
      <c r="MI196" s="115"/>
      <c r="MJ196" s="115"/>
      <c r="MK196" s="115"/>
      <c r="ML196" s="115"/>
      <c r="MM196" s="115"/>
      <c r="MN196" s="115"/>
      <c r="MO196" s="115"/>
      <c r="MP196" s="115"/>
      <c r="MQ196" s="115"/>
      <c r="MR196" s="115"/>
      <c r="MS196" s="115"/>
      <c r="MT196" s="115"/>
      <c r="MU196" s="115"/>
      <c r="MV196" s="115"/>
      <c r="MW196" s="115"/>
      <c r="MX196" s="115"/>
      <c r="MY196" s="115"/>
      <c r="MZ196" s="115"/>
      <c r="NA196" s="115"/>
      <c r="NB196" s="115"/>
      <c r="NC196" s="114"/>
      <c r="ND196" s="114"/>
      <c r="NE196" s="114"/>
      <c r="NF196" s="114"/>
      <c r="NG196" s="114"/>
      <c r="NH196" s="114"/>
      <c r="NI196" s="114"/>
      <c r="NJ196" s="114"/>
      <c r="NK196" s="114"/>
      <c r="NL196" s="114"/>
      <c r="NM196" s="114"/>
      <c r="NN196" s="114"/>
      <c r="NO196" s="114"/>
      <c r="NP196" s="114"/>
      <c r="NQ196" s="114"/>
      <c r="NR196" s="114"/>
      <c r="NS196" s="114"/>
      <c r="NT196" s="114"/>
      <c r="NU196" s="114"/>
      <c r="NV196" s="114"/>
      <c r="NW196" s="114"/>
      <c r="NX196" s="114"/>
      <c r="NY196" s="114"/>
      <c r="NZ196" s="114"/>
      <c r="OA196" s="114"/>
      <c r="OB196" s="114"/>
      <c r="OC196" s="114"/>
      <c r="OD196" s="114"/>
      <c r="OE196" s="114"/>
      <c r="OF196" s="114"/>
      <c r="OG196" s="114"/>
      <c r="OH196" s="114"/>
      <c r="OI196" s="114"/>
      <c r="OJ196" s="114"/>
      <c r="OK196" s="114"/>
      <c r="OL196" s="114"/>
      <c r="OM196" s="114"/>
      <c r="ON196" s="114"/>
      <c r="OO196" s="114"/>
      <c r="OP196" s="114"/>
      <c r="OQ196" s="114"/>
      <c r="OR196" s="114"/>
      <c r="OS196" s="114"/>
      <c r="OT196" s="114"/>
      <c r="OU196" s="114"/>
      <c r="OV196" s="114"/>
      <c r="OW196" s="114"/>
      <c r="OX196" s="114"/>
      <c r="OY196" s="114"/>
      <c r="OZ196" s="114"/>
      <c r="PA196" s="114"/>
      <c r="PB196" s="114"/>
      <c r="PC196" s="114"/>
      <c r="PD196" s="114"/>
      <c r="PE196" s="114"/>
      <c r="PF196" s="114"/>
      <c r="PG196" s="114"/>
      <c r="PH196" s="114"/>
      <c r="PI196" s="114"/>
      <c r="PJ196" s="114"/>
      <c r="PK196" s="114"/>
      <c r="PL196" s="114"/>
      <c r="PM196" s="114"/>
      <c r="PN196" s="114"/>
      <c r="PO196" s="114"/>
      <c r="PP196" s="114"/>
      <c r="PQ196" s="114"/>
      <c r="PR196" s="114"/>
      <c r="PS196" s="114"/>
      <c r="PT196" s="114"/>
      <c r="PU196" s="114"/>
      <c r="PV196" s="114"/>
      <c r="PW196" s="114"/>
      <c r="PX196" s="114"/>
      <c r="PY196" s="114"/>
      <c r="PZ196" s="114"/>
      <c r="QA196" s="114"/>
      <c r="QB196" s="114"/>
      <c r="QC196" s="114"/>
      <c r="QD196" s="114"/>
    </row>
    <row r="197" spans="1:446" ht="13.5" customHeight="1">
      <c r="A197" s="12" t="s">
        <v>194</v>
      </c>
      <c r="B197" s="12" t="s">
        <v>339</v>
      </c>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69"/>
      <c r="DA197" s="23"/>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52"/>
      <c r="II197" s="52"/>
      <c r="IJ197" s="92"/>
      <c r="IK197" s="92"/>
      <c r="IL197" s="92"/>
      <c r="IM197" s="92"/>
      <c r="IN197" s="92"/>
      <c r="IO197" s="92"/>
      <c r="IP197" s="92"/>
      <c r="IQ197" s="92"/>
      <c r="IR197" s="92"/>
      <c r="IS197" s="92"/>
      <c r="IT197" s="92"/>
      <c r="IU197" s="92"/>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c r="JV197" s="52"/>
      <c r="JW197" s="52"/>
      <c r="JX197" s="52"/>
      <c r="JY197" s="52"/>
      <c r="JZ197" s="52"/>
      <c r="KA197" s="52"/>
      <c r="KB197" s="52"/>
      <c r="KC197" s="52"/>
      <c r="KD197" s="52"/>
      <c r="KE197" s="52"/>
      <c r="KF197" s="52"/>
      <c r="KG197" s="52"/>
      <c r="KH197" s="52"/>
      <c r="KI197" s="52"/>
      <c r="KJ197" s="52"/>
      <c r="KK197" s="52"/>
      <c r="KL197" s="52"/>
      <c r="KM197" s="52"/>
      <c r="KN197" s="52"/>
      <c r="KO197" s="52"/>
      <c r="KP197" s="52"/>
      <c r="KQ197" s="52"/>
      <c r="KR197" s="52"/>
      <c r="KS197" s="52"/>
      <c r="KT197" s="52"/>
      <c r="KU197" s="52"/>
      <c r="KV197" s="52"/>
      <c r="KW197" s="52"/>
      <c r="KX197" s="52"/>
      <c r="KY197" s="52"/>
      <c r="KZ197" s="52"/>
      <c r="LA197" s="52"/>
      <c r="LB197" s="52"/>
      <c r="LC197" s="52"/>
      <c r="LD197" s="52"/>
      <c r="LE197" s="52"/>
      <c r="LF197" s="52"/>
      <c r="LG197" s="52"/>
      <c r="LH197" s="52"/>
      <c r="LI197" s="52"/>
      <c r="LJ197" s="52"/>
      <c r="LK197" s="52"/>
      <c r="LL197" s="52"/>
      <c r="LM197" s="52"/>
      <c r="LN197" s="52"/>
      <c r="LO197" s="52"/>
      <c r="LP197" s="52"/>
      <c r="LQ197" s="52"/>
      <c r="LR197" s="52"/>
      <c r="LS197" s="52"/>
      <c r="LT197" s="52"/>
      <c r="LU197" s="52"/>
      <c r="LV197" s="52"/>
      <c r="LW197" s="52"/>
      <c r="LX197" s="52"/>
      <c r="LY197" s="52"/>
      <c r="LZ197" s="52"/>
      <c r="MA197" s="52"/>
      <c r="MB197" s="52"/>
      <c r="MC197" s="52"/>
      <c r="MD197" s="52"/>
      <c r="ME197" s="52"/>
      <c r="MF197" s="52"/>
      <c r="MG197" s="52"/>
      <c r="MH197" s="100"/>
      <c r="MI197" s="100"/>
      <c r="MJ197" s="100"/>
      <c r="MK197" s="100"/>
      <c r="ML197" s="100"/>
      <c r="MM197" s="100"/>
      <c r="MN197" s="100"/>
      <c r="MO197" s="100"/>
      <c r="MP197" s="100"/>
      <c r="MQ197" s="100"/>
      <c r="MR197" s="100"/>
      <c r="MS197" s="100"/>
      <c r="MT197" s="100"/>
      <c r="MU197" s="100"/>
      <c r="MV197" s="100"/>
      <c r="MW197" s="100"/>
      <c r="MX197" s="100"/>
      <c r="MY197" s="100"/>
      <c r="MZ197" s="100"/>
      <c r="NA197" s="100"/>
      <c r="NB197" s="100"/>
      <c r="NC197" s="52"/>
      <c r="ND197" s="52"/>
      <c r="NE197" s="52"/>
      <c r="NF197" s="52"/>
      <c r="NG197" s="52"/>
      <c r="NH197" s="52"/>
      <c r="NI197" s="52"/>
      <c r="NJ197" s="52"/>
      <c r="NK197" s="52"/>
      <c r="NL197" s="52"/>
      <c r="NM197" s="52"/>
      <c r="NN197" s="52"/>
      <c r="NO197" s="52"/>
      <c r="NP197" s="52"/>
      <c r="NQ197" s="52"/>
      <c r="NR197" s="52"/>
      <c r="NS197" s="52"/>
      <c r="NT197" s="52"/>
      <c r="NU197" s="52"/>
      <c r="NV197" s="52"/>
      <c r="NW197" s="52"/>
      <c r="NX197" s="52"/>
      <c r="NY197" s="52"/>
      <c r="NZ197" s="52"/>
      <c r="OA197" s="52"/>
      <c r="OB197" s="52"/>
      <c r="OC197" s="52"/>
      <c r="OD197" s="52"/>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c r="PC197" s="52"/>
      <c r="PD197" s="52"/>
      <c r="PE197" s="52"/>
      <c r="PF197" s="52"/>
      <c r="PG197" s="52"/>
      <c r="PH197" s="52"/>
      <c r="PI197" s="52"/>
      <c r="PJ197" s="52"/>
      <c r="PK197" s="52"/>
      <c r="PL197" s="52"/>
      <c r="PM197" s="52"/>
      <c r="PN197" s="52"/>
      <c r="PO197" s="52"/>
      <c r="PP197" s="52"/>
      <c r="PQ197" s="52"/>
      <c r="PR197" s="52"/>
      <c r="PS197" s="52"/>
      <c r="PT197" s="52"/>
      <c r="PU197" s="52"/>
      <c r="PV197" s="52"/>
      <c r="PW197" s="52"/>
      <c r="PX197" s="52"/>
      <c r="PY197" s="52"/>
      <c r="PZ197" s="52"/>
      <c r="QA197" s="52"/>
      <c r="QB197" s="52"/>
      <c r="QC197" s="52"/>
      <c r="QD197" s="52"/>
    </row>
    <row r="198" spans="1:446" ht="13.5" customHeight="1">
      <c r="A198" s="12" t="s">
        <v>195</v>
      </c>
      <c r="B198" s="12" t="s">
        <v>339</v>
      </c>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69"/>
      <c r="DA198" s="23"/>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52"/>
      <c r="II198" s="52"/>
      <c r="IJ198" s="92"/>
      <c r="IK198" s="92"/>
      <c r="IL198" s="92"/>
      <c r="IM198" s="92"/>
      <c r="IN198" s="92"/>
      <c r="IO198" s="92"/>
      <c r="IP198" s="92"/>
      <c r="IQ198" s="92"/>
      <c r="IR198" s="92"/>
      <c r="IS198" s="92"/>
      <c r="IT198" s="92"/>
      <c r="IU198" s="92"/>
      <c r="IV198" s="52"/>
      <c r="IW198" s="52"/>
      <c r="IX198" s="52"/>
      <c r="IY198" s="52"/>
      <c r="IZ198" s="52"/>
      <c r="JA198" s="52"/>
      <c r="JB198" s="52"/>
      <c r="JC198" s="52"/>
      <c r="JD198" s="52"/>
      <c r="JE198" s="52"/>
      <c r="JF198" s="52"/>
      <c r="JG198" s="52"/>
      <c r="JH198" s="52"/>
      <c r="JI198" s="52"/>
      <c r="JJ198" s="52"/>
      <c r="JK198" s="52"/>
      <c r="JL198" s="52"/>
      <c r="JM198" s="52"/>
      <c r="JN198" s="52"/>
      <c r="JO198" s="52"/>
      <c r="JP198" s="52"/>
      <c r="JQ198" s="52"/>
      <c r="JR198" s="52"/>
      <c r="JS198" s="52"/>
      <c r="JT198" s="52"/>
      <c r="JU198" s="52"/>
      <c r="JV198" s="52"/>
      <c r="JW198" s="52"/>
      <c r="JX198" s="52"/>
      <c r="JY198" s="52"/>
      <c r="JZ198" s="52"/>
      <c r="KA198" s="52"/>
      <c r="KB198" s="52"/>
      <c r="KC198" s="52"/>
      <c r="KD198" s="52"/>
      <c r="KE198" s="52"/>
      <c r="KF198" s="52"/>
      <c r="KG198" s="52"/>
      <c r="KH198" s="52"/>
      <c r="KI198" s="52"/>
      <c r="KJ198" s="52"/>
      <c r="KK198" s="52"/>
      <c r="KL198" s="52"/>
      <c r="KM198" s="52"/>
      <c r="KN198" s="52"/>
      <c r="KO198" s="52"/>
      <c r="KP198" s="52"/>
      <c r="KQ198" s="52"/>
      <c r="KR198" s="52"/>
      <c r="KS198" s="52"/>
      <c r="KT198" s="52"/>
      <c r="KU198" s="52"/>
      <c r="KV198" s="52"/>
      <c r="KW198" s="52"/>
      <c r="KX198" s="52"/>
      <c r="KY198" s="52"/>
      <c r="KZ198" s="52"/>
      <c r="LA198" s="52"/>
      <c r="LB198" s="52"/>
      <c r="LC198" s="52"/>
      <c r="LD198" s="52"/>
      <c r="LE198" s="52"/>
      <c r="LF198" s="52"/>
      <c r="LG198" s="52"/>
      <c r="LH198" s="52"/>
      <c r="LI198" s="52"/>
      <c r="LJ198" s="52"/>
      <c r="LK198" s="52"/>
      <c r="LL198" s="52"/>
      <c r="LM198" s="52"/>
      <c r="LN198" s="52"/>
      <c r="LO198" s="52"/>
      <c r="LP198" s="52"/>
      <c r="LQ198" s="52"/>
      <c r="LR198" s="52"/>
      <c r="LS198" s="52"/>
      <c r="LT198" s="52"/>
      <c r="LU198" s="52"/>
      <c r="LV198" s="52"/>
      <c r="LW198" s="52"/>
      <c r="LX198" s="52"/>
      <c r="LY198" s="52"/>
      <c r="LZ198" s="52"/>
      <c r="MA198" s="52"/>
      <c r="MB198" s="52"/>
      <c r="MC198" s="52"/>
      <c r="MD198" s="52"/>
      <c r="ME198" s="52"/>
      <c r="MF198" s="52"/>
      <c r="MG198" s="52"/>
      <c r="MH198" s="100"/>
      <c r="MI198" s="100"/>
      <c r="MJ198" s="100"/>
      <c r="MK198" s="100"/>
      <c r="ML198" s="100"/>
      <c r="MM198" s="100"/>
      <c r="MN198" s="100"/>
      <c r="MO198" s="100"/>
      <c r="MP198" s="100"/>
      <c r="MQ198" s="100"/>
      <c r="MR198" s="100"/>
      <c r="MS198" s="100"/>
      <c r="MT198" s="100"/>
      <c r="MU198" s="100"/>
      <c r="MV198" s="100"/>
      <c r="MW198" s="100"/>
      <c r="MX198" s="100"/>
      <c r="MY198" s="100"/>
      <c r="MZ198" s="100"/>
      <c r="NA198" s="100"/>
      <c r="NB198" s="100"/>
      <c r="NC198" s="52"/>
      <c r="ND198" s="52"/>
      <c r="NE198" s="52"/>
      <c r="NF198" s="52"/>
      <c r="NG198" s="52"/>
      <c r="NH198" s="52"/>
      <c r="NI198" s="52"/>
      <c r="NJ198" s="52"/>
      <c r="NK198" s="52"/>
      <c r="NL198" s="52"/>
      <c r="NM198" s="52"/>
      <c r="NN198" s="52"/>
      <c r="NO198" s="52"/>
      <c r="NP198" s="52"/>
      <c r="NQ198" s="52"/>
      <c r="NR198" s="52"/>
      <c r="NS198" s="52"/>
      <c r="NT198" s="52"/>
      <c r="NU198" s="52"/>
      <c r="NV198" s="52"/>
      <c r="NW198" s="52"/>
      <c r="NX198" s="52"/>
      <c r="NY198" s="52"/>
      <c r="NZ198" s="52"/>
      <c r="OA198" s="52"/>
      <c r="OB198" s="52"/>
      <c r="OC198" s="52"/>
      <c r="OD198" s="52"/>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c r="PC198" s="52"/>
      <c r="PD198" s="52"/>
      <c r="PE198" s="52"/>
      <c r="PF198" s="52"/>
      <c r="PG198" s="52"/>
      <c r="PH198" s="52"/>
      <c r="PI198" s="52"/>
      <c r="PJ198" s="52"/>
      <c r="PK198" s="52"/>
      <c r="PL198" s="52"/>
      <c r="PM198" s="52"/>
      <c r="PN198" s="52"/>
      <c r="PO198" s="52"/>
      <c r="PP198" s="52"/>
      <c r="PQ198" s="52"/>
      <c r="PR198" s="52"/>
      <c r="PS198" s="52"/>
      <c r="PT198" s="52"/>
      <c r="PU198" s="52"/>
      <c r="PV198" s="52"/>
      <c r="PW198" s="52"/>
      <c r="PX198" s="52"/>
      <c r="PY198" s="52"/>
      <c r="PZ198" s="52"/>
      <c r="QA198" s="52"/>
      <c r="QB198" s="52"/>
      <c r="QC198" s="52"/>
      <c r="QD198" s="52"/>
    </row>
    <row r="199" spans="1:446" ht="13.5" customHeight="1">
      <c r="A199" s="12" t="s">
        <v>196</v>
      </c>
      <c r="B199" s="12" t="s">
        <v>339</v>
      </c>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69"/>
      <c r="DA199" s="23"/>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52"/>
      <c r="II199" s="52"/>
      <c r="IJ199" s="92"/>
      <c r="IK199" s="92"/>
      <c r="IL199" s="92"/>
      <c r="IM199" s="92"/>
      <c r="IN199" s="92"/>
      <c r="IO199" s="92"/>
      <c r="IP199" s="92"/>
      <c r="IQ199" s="92"/>
      <c r="IR199" s="92"/>
      <c r="IS199" s="92"/>
      <c r="IT199" s="92"/>
      <c r="IU199" s="92"/>
      <c r="IV199" s="52"/>
      <c r="IW199" s="52"/>
      <c r="IX199" s="52"/>
      <c r="IY199" s="52"/>
      <c r="IZ199" s="52"/>
      <c r="JA199" s="52"/>
      <c r="JB199" s="52"/>
      <c r="JC199" s="52"/>
      <c r="JD199" s="52"/>
      <c r="JE199" s="52"/>
      <c r="JF199" s="52"/>
      <c r="JG199" s="52"/>
      <c r="JH199" s="52"/>
      <c r="JI199" s="52"/>
      <c r="JJ199" s="52"/>
      <c r="JK199" s="52"/>
      <c r="JL199" s="52"/>
      <c r="JM199" s="52"/>
      <c r="JN199" s="52"/>
      <c r="JO199" s="52"/>
      <c r="JP199" s="52"/>
      <c r="JQ199" s="52"/>
      <c r="JR199" s="52"/>
      <c r="JS199" s="52"/>
      <c r="JT199" s="52"/>
      <c r="JU199" s="52"/>
      <c r="JV199" s="52"/>
      <c r="JW199" s="52"/>
      <c r="JX199" s="52"/>
      <c r="JY199" s="52"/>
      <c r="JZ199" s="52"/>
      <c r="KA199" s="52"/>
      <c r="KB199" s="52"/>
      <c r="KC199" s="52"/>
      <c r="KD199" s="52"/>
      <c r="KE199" s="52"/>
      <c r="KF199" s="52"/>
      <c r="KG199" s="52"/>
      <c r="KH199" s="52"/>
      <c r="KI199" s="52"/>
      <c r="KJ199" s="52"/>
      <c r="KK199" s="52"/>
      <c r="KL199" s="52"/>
      <c r="KM199" s="52"/>
      <c r="KN199" s="52"/>
      <c r="KO199" s="52"/>
      <c r="KP199" s="52"/>
      <c r="KQ199" s="52"/>
      <c r="KR199" s="52"/>
      <c r="KS199" s="52"/>
      <c r="KT199" s="52"/>
      <c r="KU199" s="52"/>
      <c r="KV199" s="52"/>
      <c r="KW199" s="52"/>
      <c r="KX199" s="52"/>
      <c r="KY199" s="52"/>
      <c r="KZ199" s="52"/>
      <c r="LA199" s="52"/>
      <c r="LB199" s="52"/>
      <c r="LC199" s="52"/>
      <c r="LD199" s="52"/>
      <c r="LE199" s="52"/>
      <c r="LF199" s="52"/>
      <c r="LG199" s="52"/>
      <c r="LH199" s="52"/>
      <c r="LI199" s="52"/>
      <c r="LJ199" s="52"/>
      <c r="LK199" s="52"/>
      <c r="LL199" s="52"/>
      <c r="LM199" s="52"/>
      <c r="LN199" s="52"/>
      <c r="LO199" s="52"/>
      <c r="LP199" s="52"/>
      <c r="LQ199" s="52"/>
      <c r="LR199" s="52"/>
      <c r="LS199" s="52"/>
      <c r="LT199" s="52"/>
      <c r="LU199" s="52"/>
      <c r="LV199" s="52"/>
      <c r="LW199" s="52"/>
      <c r="LX199" s="52"/>
      <c r="LY199" s="52"/>
      <c r="LZ199" s="52"/>
      <c r="MA199" s="52"/>
      <c r="MB199" s="52"/>
      <c r="MC199" s="52"/>
      <c r="MD199" s="52"/>
      <c r="ME199" s="52"/>
      <c r="MF199" s="52"/>
      <c r="MG199" s="52"/>
      <c r="MH199" s="100"/>
      <c r="MI199" s="100"/>
      <c r="MJ199" s="100"/>
      <c r="MK199" s="100"/>
      <c r="ML199" s="100"/>
      <c r="MM199" s="100"/>
      <c r="MN199" s="100"/>
      <c r="MO199" s="100"/>
      <c r="MP199" s="100"/>
      <c r="MQ199" s="100"/>
      <c r="MR199" s="100"/>
      <c r="MS199" s="100"/>
      <c r="MT199" s="100"/>
      <c r="MU199" s="100"/>
      <c r="MV199" s="100"/>
      <c r="MW199" s="100"/>
      <c r="MX199" s="100"/>
      <c r="MY199" s="100"/>
      <c r="MZ199" s="100"/>
      <c r="NA199" s="100"/>
      <c r="NB199" s="100"/>
      <c r="NC199" s="52"/>
      <c r="ND199" s="52"/>
      <c r="NE199" s="52"/>
      <c r="NF199" s="52"/>
      <c r="NG199" s="52"/>
      <c r="NH199" s="52"/>
      <c r="NI199" s="52"/>
      <c r="NJ199" s="52"/>
      <c r="NK199" s="52"/>
      <c r="NL199" s="52"/>
      <c r="NM199" s="52"/>
      <c r="NN199" s="52"/>
      <c r="NO199" s="52"/>
      <c r="NP199" s="52"/>
      <c r="NQ199" s="52"/>
      <c r="NR199" s="52"/>
      <c r="NS199" s="52"/>
      <c r="NT199" s="52"/>
      <c r="NU199" s="52"/>
      <c r="NV199" s="52"/>
      <c r="NW199" s="52"/>
      <c r="NX199" s="52"/>
      <c r="NY199" s="52"/>
      <c r="NZ199" s="52"/>
      <c r="OA199" s="52"/>
      <c r="OB199" s="52"/>
      <c r="OC199" s="52"/>
      <c r="OD199" s="52"/>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c r="PC199" s="52"/>
      <c r="PD199" s="52"/>
      <c r="PE199" s="52"/>
      <c r="PF199" s="52"/>
      <c r="PG199" s="52"/>
      <c r="PH199" s="52"/>
      <c r="PI199" s="52"/>
      <c r="PJ199" s="52"/>
      <c r="PK199" s="52"/>
      <c r="PL199" s="52"/>
      <c r="PM199" s="52"/>
      <c r="PN199" s="52"/>
      <c r="PO199" s="52"/>
      <c r="PP199" s="52"/>
      <c r="PQ199" s="52"/>
      <c r="PR199" s="52"/>
      <c r="PS199" s="52"/>
      <c r="PT199" s="52"/>
      <c r="PU199" s="52"/>
      <c r="PV199" s="52"/>
      <c r="PW199" s="52"/>
      <c r="PX199" s="52"/>
      <c r="PY199" s="52"/>
      <c r="PZ199" s="52"/>
      <c r="QA199" s="52"/>
      <c r="QB199" s="52"/>
      <c r="QC199" s="52"/>
      <c r="QD199" s="52"/>
    </row>
    <row r="200" spans="1:446" ht="13.5" customHeight="1">
      <c r="A200" s="12" t="s">
        <v>197</v>
      </c>
      <c r="B200" s="12" t="s">
        <v>340</v>
      </c>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69"/>
      <c r="DA200" s="23"/>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52"/>
      <c r="II200" s="52"/>
      <c r="IJ200" s="92"/>
      <c r="IK200" s="92"/>
      <c r="IL200" s="92"/>
      <c r="IM200" s="92"/>
      <c r="IN200" s="92"/>
      <c r="IO200" s="92"/>
      <c r="IP200" s="92"/>
      <c r="IQ200" s="92"/>
      <c r="IR200" s="92"/>
      <c r="IS200" s="92"/>
      <c r="IT200" s="92"/>
      <c r="IU200" s="92"/>
      <c r="IV200" s="52"/>
      <c r="IW200" s="52"/>
      <c r="IX200" s="52"/>
      <c r="IY200" s="52"/>
      <c r="IZ200" s="52"/>
      <c r="JA200" s="52"/>
      <c r="JB200" s="52"/>
      <c r="JC200" s="52"/>
      <c r="JD200" s="52"/>
      <c r="JE200" s="52"/>
      <c r="JF200" s="52"/>
      <c r="JG200" s="52"/>
      <c r="JH200" s="52"/>
      <c r="JI200" s="52"/>
      <c r="JJ200" s="52"/>
      <c r="JK200" s="52"/>
      <c r="JL200" s="52"/>
      <c r="JM200" s="52"/>
      <c r="JN200" s="52"/>
      <c r="JO200" s="52"/>
      <c r="JP200" s="52"/>
      <c r="JQ200" s="52"/>
      <c r="JR200" s="52"/>
      <c r="JS200" s="52"/>
      <c r="JT200" s="52"/>
      <c r="JU200" s="52"/>
      <c r="JV200" s="52"/>
      <c r="JW200" s="52"/>
      <c r="JX200" s="52"/>
      <c r="JY200" s="52"/>
      <c r="JZ200" s="52"/>
      <c r="KA200" s="52"/>
      <c r="KB200" s="52"/>
      <c r="KC200" s="52"/>
      <c r="KD200" s="52"/>
      <c r="KE200" s="52"/>
      <c r="KF200" s="52"/>
      <c r="KG200" s="52"/>
      <c r="KH200" s="52"/>
      <c r="KI200" s="52"/>
      <c r="KJ200" s="52"/>
      <c r="KK200" s="52"/>
      <c r="KL200" s="52"/>
      <c r="KM200" s="52"/>
      <c r="KN200" s="52"/>
      <c r="KO200" s="52"/>
      <c r="KP200" s="52"/>
      <c r="KQ200" s="52"/>
      <c r="KR200" s="52"/>
      <c r="KS200" s="52"/>
      <c r="KT200" s="52"/>
      <c r="KU200" s="52"/>
      <c r="KV200" s="52"/>
      <c r="KW200" s="52"/>
      <c r="KX200" s="52"/>
      <c r="KY200" s="52"/>
      <c r="KZ200" s="52"/>
      <c r="LA200" s="52"/>
      <c r="LB200" s="52"/>
      <c r="LC200" s="52"/>
      <c r="LD200" s="52"/>
      <c r="LE200" s="52"/>
      <c r="LF200" s="52"/>
      <c r="LG200" s="52"/>
      <c r="LH200" s="52"/>
      <c r="LI200" s="52"/>
      <c r="LJ200" s="52"/>
      <c r="LK200" s="52"/>
      <c r="LL200" s="52"/>
      <c r="LM200" s="52"/>
      <c r="LN200" s="52"/>
      <c r="LO200" s="52"/>
      <c r="LP200" s="52"/>
      <c r="LQ200" s="52"/>
      <c r="LR200" s="52"/>
      <c r="LS200" s="52"/>
      <c r="LT200" s="52"/>
      <c r="LU200" s="52"/>
      <c r="LV200" s="52"/>
      <c r="LW200" s="52"/>
      <c r="LX200" s="52"/>
      <c r="LY200" s="52"/>
      <c r="LZ200" s="52"/>
      <c r="MA200" s="52"/>
      <c r="MB200" s="52"/>
      <c r="MC200" s="52"/>
      <c r="MD200" s="52"/>
      <c r="ME200" s="52"/>
      <c r="MF200" s="52"/>
      <c r="MG200" s="52"/>
      <c r="MH200" s="100"/>
      <c r="MI200" s="100"/>
      <c r="MJ200" s="100"/>
      <c r="MK200" s="100"/>
      <c r="ML200" s="100"/>
      <c r="MM200" s="100"/>
      <c r="MN200" s="100"/>
      <c r="MO200" s="100"/>
      <c r="MP200" s="100"/>
      <c r="MQ200" s="100"/>
      <c r="MR200" s="100"/>
      <c r="MS200" s="100"/>
      <c r="MT200" s="100"/>
      <c r="MU200" s="100"/>
      <c r="MV200" s="100"/>
      <c r="MW200" s="100"/>
      <c r="MX200" s="100"/>
      <c r="MY200" s="100"/>
      <c r="MZ200" s="100"/>
      <c r="NA200" s="100"/>
      <c r="NB200" s="100"/>
      <c r="NC200" s="52"/>
      <c r="ND200" s="52"/>
      <c r="NE200" s="52"/>
      <c r="NF200" s="52"/>
      <c r="NG200" s="52"/>
      <c r="NH200" s="52"/>
      <c r="NI200" s="52"/>
      <c r="NJ200" s="52"/>
      <c r="NK200" s="52"/>
      <c r="NL200" s="52"/>
      <c r="NM200" s="52"/>
      <c r="NN200" s="52"/>
      <c r="NO200" s="52"/>
      <c r="NP200" s="52"/>
      <c r="NQ200" s="52"/>
      <c r="NR200" s="52"/>
      <c r="NS200" s="52"/>
      <c r="NT200" s="52"/>
      <c r="NU200" s="52"/>
      <c r="NV200" s="52"/>
      <c r="NW200" s="52"/>
      <c r="NX200" s="52"/>
      <c r="NY200" s="52"/>
      <c r="NZ200" s="52"/>
      <c r="OA200" s="52"/>
      <c r="OB200" s="52"/>
      <c r="OC200" s="52"/>
      <c r="OD200" s="52"/>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c r="PC200" s="52"/>
      <c r="PD200" s="52"/>
      <c r="PE200" s="52"/>
      <c r="PF200" s="52"/>
      <c r="PG200" s="52"/>
      <c r="PH200" s="52"/>
      <c r="PI200" s="52"/>
      <c r="PJ200" s="52"/>
      <c r="PK200" s="52"/>
      <c r="PL200" s="52"/>
      <c r="PM200" s="52"/>
      <c r="PN200" s="52"/>
      <c r="PO200" s="52"/>
      <c r="PP200" s="52"/>
      <c r="PQ200" s="52"/>
      <c r="PR200" s="52"/>
      <c r="PS200" s="52"/>
      <c r="PT200" s="52"/>
      <c r="PU200" s="52"/>
      <c r="PV200" s="52"/>
      <c r="PW200" s="52"/>
      <c r="PX200" s="52"/>
      <c r="PY200" s="52"/>
      <c r="PZ200" s="52"/>
      <c r="QA200" s="52"/>
      <c r="QB200" s="52"/>
      <c r="QC200" s="52"/>
      <c r="QD200" s="52"/>
    </row>
    <row r="201" spans="1:446" ht="13.5" customHeight="1">
      <c r="A201" s="12" t="s">
        <v>198</v>
      </c>
      <c r="B201" s="12" t="s">
        <v>341</v>
      </c>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69"/>
      <c r="DA201" s="23"/>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52"/>
      <c r="II201" s="52"/>
      <c r="IJ201" s="92"/>
      <c r="IK201" s="92"/>
      <c r="IL201" s="92"/>
      <c r="IM201" s="92"/>
      <c r="IN201" s="92"/>
      <c r="IO201" s="92"/>
      <c r="IP201" s="92"/>
      <c r="IQ201" s="92"/>
      <c r="IR201" s="92"/>
      <c r="IS201" s="92"/>
      <c r="IT201" s="92"/>
      <c r="IU201" s="92"/>
      <c r="IV201" s="52"/>
      <c r="IW201" s="52"/>
      <c r="IX201" s="52"/>
      <c r="IY201" s="52"/>
      <c r="IZ201" s="52"/>
      <c r="JA201" s="52"/>
      <c r="JB201" s="52"/>
      <c r="JC201" s="52"/>
      <c r="JD201" s="52"/>
      <c r="JE201" s="52"/>
      <c r="JF201" s="52"/>
      <c r="JG201" s="52"/>
      <c r="JH201" s="52"/>
      <c r="JI201" s="52"/>
      <c r="JJ201" s="52"/>
      <c r="JK201" s="52"/>
      <c r="JL201" s="52"/>
      <c r="JM201" s="52"/>
      <c r="JN201" s="52"/>
      <c r="JO201" s="52"/>
      <c r="JP201" s="52"/>
      <c r="JQ201" s="52"/>
      <c r="JR201" s="52"/>
      <c r="JS201" s="52"/>
      <c r="JT201" s="52"/>
      <c r="JU201" s="52"/>
      <c r="JV201" s="52"/>
      <c r="JW201" s="52"/>
      <c r="JX201" s="52"/>
      <c r="JY201" s="52"/>
      <c r="JZ201" s="52"/>
      <c r="KA201" s="52"/>
      <c r="KB201" s="52"/>
      <c r="KC201" s="52"/>
      <c r="KD201" s="52"/>
      <c r="KE201" s="52"/>
      <c r="KF201" s="52"/>
      <c r="KG201" s="52"/>
      <c r="KH201" s="52"/>
      <c r="KI201" s="52"/>
      <c r="KJ201" s="52"/>
      <c r="KK201" s="52"/>
      <c r="KL201" s="52"/>
      <c r="KM201" s="52"/>
      <c r="KN201" s="52"/>
      <c r="KO201" s="52"/>
      <c r="KP201" s="52"/>
      <c r="KQ201" s="52"/>
      <c r="KR201" s="52"/>
      <c r="KS201" s="52"/>
      <c r="KT201" s="52"/>
      <c r="KU201" s="52"/>
      <c r="KV201" s="52"/>
      <c r="KW201" s="52"/>
      <c r="KX201" s="52"/>
      <c r="KY201" s="52"/>
      <c r="KZ201" s="52"/>
      <c r="LA201" s="52"/>
      <c r="LB201" s="52"/>
      <c r="LC201" s="52"/>
      <c r="LD201" s="52"/>
      <c r="LE201" s="52"/>
      <c r="LF201" s="52"/>
      <c r="LG201" s="52"/>
      <c r="LH201" s="52"/>
      <c r="LI201" s="52"/>
      <c r="LJ201" s="52"/>
      <c r="LK201" s="52"/>
      <c r="LL201" s="52"/>
      <c r="LM201" s="52"/>
      <c r="LN201" s="52"/>
      <c r="LO201" s="52"/>
      <c r="LP201" s="52"/>
      <c r="LQ201" s="52"/>
      <c r="LR201" s="52"/>
      <c r="LS201" s="52"/>
      <c r="LT201" s="52"/>
      <c r="LU201" s="52"/>
      <c r="LV201" s="52"/>
      <c r="LW201" s="52"/>
      <c r="LX201" s="52"/>
      <c r="LY201" s="52"/>
      <c r="LZ201" s="52"/>
      <c r="MA201" s="52"/>
      <c r="MB201" s="52"/>
      <c r="MC201" s="52"/>
      <c r="MD201" s="52"/>
      <c r="ME201" s="52"/>
      <c r="MF201" s="52"/>
      <c r="MG201" s="52"/>
      <c r="MH201" s="100"/>
      <c r="MI201" s="100"/>
      <c r="MJ201" s="100"/>
      <c r="MK201" s="100"/>
      <c r="ML201" s="100"/>
      <c r="MM201" s="100"/>
      <c r="MN201" s="100"/>
      <c r="MO201" s="100"/>
      <c r="MP201" s="100"/>
      <c r="MQ201" s="100"/>
      <c r="MR201" s="100"/>
      <c r="MS201" s="100"/>
      <c r="MT201" s="100"/>
      <c r="MU201" s="100"/>
      <c r="MV201" s="100"/>
      <c r="MW201" s="100"/>
      <c r="MX201" s="100"/>
      <c r="MY201" s="100"/>
      <c r="MZ201" s="100"/>
      <c r="NA201" s="100"/>
      <c r="NB201" s="100"/>
      <c r="NC201" s="52"/>
      <c r="ND201" s="52"/>
      <c r="NE201" s="52"/>
      <c r="NF201" s="52"/>
      <c r="NG201" s="52"/>
      <c r="NH201" s="52"/>
      <c r="NI201" s="52"/>
      <c r="NJ201" s="52"/>
      <c r="NK201" s="52"/>
      <c r="NL201" s="52"/>
      <c r="NM201" s="52"/>
      <c r="NN201" s="52"/>
      <c r="NO201" s="52"/>
      <c r="NP201" s="52"/>
      <c r="NQ201" s="52"/>
      <c r="NR201" s="52"/>
      <c r="NS201" s="52"/>
      <c r="NT201" s="52"/>
      <c r="NU201" s="52"/>
      <c r="NV201" s="52"/>
      <c r="NW201" s="52"/>
      <c r="NX201" s="52"/>
      <c r="NY201" s="52"/>
      <c r="NZ201" s="52"/>
      <c r="OA201" s="52"/>
      <c r="OB201" s="52"/>
      <c r="OC201" s="52"/>
      <c r="OD201" s="52"/>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c r="PC201" s="52"/>
      <c r="PD201" s="52"/>
      <c r="PE201" s="52"/>
      <c r="PF201" s="52"/>
      <c r="PG201" s="52"/>
      <c r="PH201" s="52"/>
      <c r="PI201" s="52"/>
      <c r="PJ201" s="52"/>
      <c r="PK201" s="52"/>
      <c r="PL201" s="52"/>
      <c r="PM201" s="52"/>
      <c r="PN201" s="52"/>
      <c r="PO201" s="52"/>
      <c r="PP201" s="52"/>
      <c r="PQ201" s="52"/>
      <c r="PR201" s="52"/>
      <c r="PS201" s="52"/>
      <c r="PT201" s="52"/>
      <c r="PU201" s="52"/>
      <c r="PV201" s="52"/>
      <c r="PW201" s="52"/>
      <c r="PX201" s="52"/>
      <c r="PY201" s="52"/>
      <c r="PZ201" s="52"/>
      <c r="QA201" s="52"/>
      <c r="QB201" s="52"/>
      <c r="QC201" s="52"/>
      <c r="QD201" s="52"/>
    </row>
    <row r="202" spans="1:446" ht="13.5" customHeight="1">
      <c r="A202" s="12" t="s">
        <v>199</v>
      </c>
      <c r="B202" s="12" t="s">
        <v>339</v>
      </c>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69"/>
      <c r="DA202" s="23"/>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52"/>
      <c r="II202" s="52"/>
      <c r="IJ202" s="92"/>
      <c r="IK202" s="92"/>
      <c r="IL202" s="92"/>
      <c r="IM202" s="92"/>
      <c r="IN202" s="92"/>
      <c r="IO202" s="92"/>
      <c r="IP202" s="92"/>
      <c r="IQ202" s="92"/>
      <c r="IR202" s="92"/>
      <c r="IS202" s="92"/>
      <c r="IT202" s="92"/>
      <c r="IU202" s="92"/>
      <c r="IV202" s="52"/>
      <c r="IW202" s="52"/>
      <c r="IX202" s="52"/>
      <c r="IY202" s="52"/>
      <c r="IZ202" s="52"/>
      <c r="JA202" s="52"/>
      <c r="JB202" s="52"/>
      <c r="JC202" s="52"/>
      <c r="JD202" s="52"/>
      <c r="JE202" s="52"/>
      <c r="JF202" s="52"/>
      <c r="JG202" s="52"/>
      <c r="JH202" s="52"/>
      <c r="JI202" s="52"/>
      <c r="JJ202" s="52"/>
      <c r="JK202" s="52"/>
      <c r="JL202" s="52"/>
      <c r="JM202" s="52"/>
      <c r="JN202" s="52"/>
      <c r="JO202" s="52"/>
      <c r="JP202" s="52"/>
      <c r="JQ202" s="52"/>
      <c r="JR202" s="52"/>
      <c r="JS202" s="52"/>
      <c r="JT202" s="52"/>
      <c r="JU202" s="52"/>
      <c r="JV202" s="52"/>
      <c r="JW202" s="52"/>
      <c r="JX202" s="52"/>
      <c r="JY202" s="52"/>
      <c r="JZ202" s="52"/>
      <c r="KA202" s="52"/>
      <c r="KB202" s="52"/>
      <c r="KC202" s="52"/>
      <c r="KD202" s="52"/>
      <c r="KE202" s="52"/>
      <c r="KF202" s="52"/>
      <c r="KG202" s="52"/>
      <c r="KH202" s="52"/>
      <c r="KI202" s="52"/>
      <c r="KJ202" s="52"/>
      <c r="KK202" s="52"/>
      <c r="KL202" s="52"/>
      <c r="KM202" s="52"/>
      <c r="KN202" s="52"/>
      <c r="KO202" s="52"/>
      <c r="KP202" s="52"/>
      <c r="KQ202" s="52"/>
      <c r="KR202" s="52"/>
      <c r="KS202" s="52"/>
      <c r="KT202" s="52"/>
      <c r="KU202" s="52"/>
      <c r="KV202" s="52"/>
      <c r="KW202" s="52"/>
      <c r="KX202" s="52"/>
      <c r="KY202" s="52"/>
      <c r="KZ202" s="52"/>
      <c r="LA202" s="52"/>
      <c r="LB202" s="52"/>
      <c r="LC202" s="52"/>
      <c r="LD202" s="52"/>
      <c r="LE202" s="52"/>
      <c r="LF202" s="52"/>
      <c r="LG202" s="52"/>
      <c r="LH202" s="52"/>
      <c r="LI202" s="52"/>
      <c r="LJ202" s="52"/>
      <c r="LK202" s="52"/>
      <c r="LL202" s="52"/>
      <c r="LM202" s="52"/>
      <c r="LN202" s="52"/>
      <c r="LO202" s="52"/>
      <c r="LP202" s="52"/>
      <c r="LQ202" s="52"/>
      <c r="LR202" s="52"/>
      <c r="LS202" s="52"/>
      <c r="LT202" s="52"/>
      <c r="LU202" s="52"/>
      <c r="LV202" s="52"/>
      <c r="LW202" s="52"/>
      <c r="LX202" s="52"/>
      <c r="LY202" s="52"/>
      <c r="LZ202" s="52"/>
      <c r="MA202" s="52"/>
      <c r="MB202" s="52"/>
      <c r="MC202" s="52"/>
      <c r="MD202" s="52"/>
      <c r="ME202" s="52"/>
      <c r="MF202" s="52"/>
      <c r="MG202" s="52"/>
      <c r="MH202" s="100"/>
      <c r="MI202" s="100"/>
      <c r="MJ202" s="100"/>
      <c r="MK202" s="100"/>
      <c r="ML202" s="100"/>
      <c r="MM202" s="100"/>
      <c r="MN202" s="100"/>
      <c r="MO202" s="100"/>
      <c r="MP202" s="100"/>
      <c r="MQ202" s="100"/>
      <c r="MR202" s="100"/>
      <c r="MS202" s="100"/>
      <c r="MT202" s="100"/>
      <c r="MU202" s="100"/>
      <c r="MV202" s="100"/>
      <c r="MW202" s="100"/>
      <c r="MX202" s="100"/>
      <c r="MY202" s="100"/>
      <c r="MZ202" s="100"/>
      <c r="NA202" s="100"/>
      <c r="NB202" s="100"/>
      <c r="NC202" s="52"/>
      <c r="ND202" s="52"/>
      <c r="NE202" s="52"/>
      <c r="NF202" s="52"/>
      <c r="NG202" s="52"/>
      <c r="NH202" s="52"/>
      <c r="NI202" s="52"/>
      <c r="NJ202" s="52"/>
      <c r="NK202" s="52"/>
      <c r="NL202" s="52"/>
      <c r="NM202" s="52"/>
      <c r="NN202" s="52"/>
      <c r="NO202" s="52"/>
      <c r="NP202" s="52"/>
      <c r="NQ202" s="52"/>
      <c r="NR202" s="52"/>
      <c r="NS202" s="52"/>
      <c r="NT202" s="52"/>
      <c r="NU202" s="52"/>
      <c r="NV202" s="52"/>
      <c r="NW202" s="52"/>
      <c r="NX202" s="52"/>
      <c r="NY202" s="52"/>
      <c r="NZ202" s="52"/>
      <c r="OA202" s="52"/>
      <c r="OB202" s="52"/>
      <c r="OC202" s="52"/>
      <c r="OD202" s="52"/>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c r="PC202" s="52"/>
      <c r="PD202" s="52"/>
      <c r="PE202" s="52"/>
      <c r="PF202" s="52"/>
      <c r="PG202" s="52"/>
      <c r="PH202" s="52"/>
      <c r="PI202" s="52"/>
      <c r="PJ202" s="52"/>
      <c r="PK202" s="52"/>
      <c r="PL202" s="52"/>
      <c r="PM202" s="52"/>
      <c r="PN202" s="52"/>
      <c r="PO202" s="52"/>
      <c r="PP202" s="52"/>
      <c r="PQ202" s="52"/>
      <c r="PR202" s="52"/>
      <c r="PS202" s="52"/>
      <c r="PT202" s="52"/>
      <c r="PU202" s="52"/>
      <c r="PV202" s="52"/>
      <c r="PW202" s="52"/>
      <c r="PX202" s="52"/>
      <c r="PY202" s="52"/>
      <c r="PZ202" s="52"/>
      <c r="QA202" s="52"/>
      <c r="QB202" s="52"/>
      <c r="QC202" s="52"/>
      <c r="QD202" s="52"/>
    </row>
    <row r="203" spans="1:446" ht="13.5" customHeight="1">
      <c r="A203" s="2" t="s">
        <v>200</v>
      </c>
      <c r="B203" s="2" t="s">
        <v>335</v>
      </c>
      <c r="C203" s="2">
        <v>0.26500000000000001</v>
      </c>
      <c r="D203" s="2">
        <v>0.26500000000000001</v>
      </c>
      <c r="E203" s="2">
        <v>0.26500000000000001</v>
      </c>
      <c r="F203" s="2">
        <v>0.26500000000000001</v>
      </c>
      <c r="G203" s="2">
        <v>0.26500000000000001</v>
      </c>
      <c r="H203" s="2">
        <v>0.26500000000000001</v>
      </c>
      <c r="I203" s="2">
        <v>0.251</v>
      </c>
      <c r="J203" s="2">
        <v>0.251</v>
      </c>
      <c r="K203" s="2">
        <v>0.251</v>
      </c>
      <c r="L203" s="2">
        <v>0.251</v>
      </c>
      <c r="M203" s="2">
        <v>0.251</v>
      </c>
      <c r="N203" s="2">
        <v>0.251</v>
      </c>
      <c r="O203" s="2">
        <v>0.251</v>
      </c>
      <c r="P203" s="2">
        <v>0.251</v>
      </c>
      <c r="Q203" s="2">
        <v>0.251</v>
      </c>
      <c r="R203" s="2">
        <v>0.251</v>
      </c>
      <c r="S203" s="2">
        <v>0.251</v>
      </c>
      <c r="T203" s="2">
        <v>0.251</v>
      </c>
      <c r="U203" s="2">
        <v>0.251</v>
      </c>
      <c r="V203" s="2">
        <v>0.251</v>
      </c>
      <c r="W203" s="2">
        <v>0.251</v>
      </c>
      <c r="X203" s="2">
        <v>0.251</v>
      </c>
      <c r="Y203" s="2">
        <v>0.251</v>
      </c>
      <c r="Z203" s="2">
        <v>0.251</v>
      </c>
      <c r="AA203" s="2">
        <v>0.251</v>
      </c>
      <c r="AB203" s="2">
        <v>0.251</v>
      </c>
      <c r="AC203" s="2">
        <v>0.251</v>
      </c>
      <c r="AD203" s="2">
        <v>0.251</v>
      </c>
      <c r="AE203" s="2">
        <v>0.251</v>
      </c>
      <c r="AF203" s="2">
        <v>0.251</v>
      </c>
      <c r="AG203" s="2">
        <v>0.251</v>
      </c>
      <c r="AH203" s="2">
        <v>0.251</v>
      </c>
      <c r="AI203" s="2">
        <v>0.251</v>
      </c>
      <c r="AJ203" s="2">
        <v>0.251</v>
      </c>
      <c r="AK203" s="2">
        <v>0.251</v>
      </c>
      <c r="AL203" s="2">
        <v>0.251</v>
      </c>
      <c r="AM203" s="2">
        <v>0.251</v>
      </c>
      <c r="AN203" s="2">
        <v>0.251</v>
      </c>
      <c r="AO203" s="2">
        <v>0.251</v>
      </c>
      <c r="AP203" s="2">
        <v>0.251</v>
      </c>
      <c r="AQ203" s="2">
        <v>0.251</v>
      </c>
      <c r="AR203" s="2">
        <v>0.251</v>
      </c>
      <c r="AS203" s="2">
        <v>0.251</v>
      </c>
      <c r="AT203" s="2">
        <v>0.251</v>
      </c>
      <c r="AU203" s="2">
        <v>0.251</v>
      </c>
      <c r="AV203" s="2">
        <v>0.251</v>
      </c>
      <c r="AW203" s="2">
        <v>0.251</v>
      </c>
      <c r="AX203" s="2">
        <v>0.251</v>
      </c>
      <c r="AY203" s="2">
        <v>0.251</v>
      </c>
      <c r="AZ203" s="2">
        <v>0.251</v>
      </c>
      <c r="BA203" s="2">
        <v>0.251</v>
      </c>
      <c r="BB203" s="2">
        <v>0.251</v>
      </c>
      <c r="BC203" s="2">
        <v>0.251</v>
      </c>
      <c r="BD203" s="2">
        <v>0.251</v>
      </c>
      <c r="BE203" s="9">
        <v>0.25390000000000001</v>
      </c>
      <c r="BF203" s="9">
        <v>0.28000000000000003</v>
      </c>
      <c r="BG203" s="39">
        <v>0.28881591050060823</v>
      </c>
      <c r="BH203" s="39">
        <v>0.28868093150679963</v>
      </c>
      <c r="BI203" s="9">
        <v>0.29699999999999999</v>
      </c>
      <c r="BJ203" s="9"/>
      <c r="BK203" s="9">
        <v>0.2974</v>
      </c>
      <c r="BL203" s="9"/>
      <c r="BM203" s="9">
        <v>0.29580000000000001</v>
      </c>
      <c r="BN203" s="9"/>
      <c r="BO203" s="9">
        <v>0.29320000000000002</v>
      </c>
      <c r="BP203" s="9"/>
      <c r="BQ203" s="9">
        <v>0.29320000000000002</v>
      </c>
      <c r="BR203" s="9"/>
      <c r="BS203" s="9">
        <v>0.29320000000000002</v>
      </c>
      <c r="BT203" s="9"/>
      <c r="BU203" s="9">
        <v>0.29339999999999999</v>
      </c>
      <c r="BV203" s="9"/>
      <c r="BW203" s="9">
        <v>0.29339999999999999</v>
      </c>
      <c r="BX203" s="9"/>
      <c r="BY203" s="9">
        <v>0.29339999999999999</v>
      </c>
      <c r="BZ203" s="9"/>
      <c r="CA203" s="9">
        <v>0.28989999999999999</v>
      </c>
      <c r="CB203" s="9"/>
      <c r="CC203" s="9">
        <v>0.28989999999999999</v>
      </c>
      <c r="CD203" s="9"/>
      <c r="CE203" s="9">
        <v>0.28989999999999999</v>
      </c>
      <c r="CF203" s="9"/>
      <c r="CG203" s="9">
        <v>0.28989999999999999</v>
      </c>
      <c r="CH203" s="9"/>
      <c r="CI203" s="9">
        <v>0.28989999999999999</v>
      </c>
      <c r="CJ203" s="9"/>
      <c r="CK203" s="9">
        <v>0.28989999999999999</v>
      </c>
      <c r="CL203" s="9"/>
      <c r="CM203" s="9">
        <v>0.2918</v>
      </c>
      <c r="CN203" s="9"/>
      <c r="CO203" s="9">
        <v>0.29110000000000003</v>
      </c>
      <c r="CP203" s="9"/>
      <c r="CQ203" s="9">
        <v>0.29039999999999999</v>
      </c>
      <c r="CR203" s="9"/>
      <c r="CS203" s="9">
        <v>0.23799999999999999</v>
      </c>
      <c r="CT203" s="9">
        <v>0.29199999999999998</v>
      </c>
      <c r="CU203" s="9">
        <v>0.29120000000000001</v>
      </c>
      <c r="CV203" s="81"/>
      <c r="CW203" s="81"/>
      <c r="CX203" s="9"/>
      <c r="CY203" s="9"/>
      <c r="CZ203" s="66"/>
      <c r="DA203" s="9">
        <v>0.34899999999999998</v>
      </c>
      <c r="DB203" s="9">
        <v>0.34899999999999998</v>
      </c>
      <c r="DC203" s="9">
        <v>0.34899999999999998</v>
      </c>
      <c r="DD203" s="9">
        <v>0.34899999999999998</v>
      </c>
      <c r="DE203" s="9">
        <v>0.34899999999999998</v>
      </c>
      <c r="DF203" s="9">
        <v>0.34899999999999998</v>
      </c>
      <c r="DG203" s="9">
        <v>0.34899999999999998</v>
      </c>
      <c r="DH203" s="9">
        <v>0.34899999999999998</v>
      </c>
      <c r="DI203" s="9">
        <v>0.34899999999999998</v>
      </c>
      <c r="DJ203" s="9">
        <v>0.34899999999999998</v>
      </c>
      <c r="DK203" s="9">
        <v>0.34899999999999998</v>
      </c>
      <c r="DL203" s="9">
        <v>0.34899999999999998</v>
      </c>
      <c r="DM203" s="9">
        <v>0.34899999999999998</v>
      </c>
      <c r="DN203" s="9">
        <v>0.34899999999999998</v>
      </c>
      <c r="DO203" s="9">
        <v>0.34899999999999998</v>
      </c>
      <c r="DP203" s="9">
        <v>0.34899999999999998</v>
      </c>
      <c r="DQ203" s="9">
        <v>0.34899999999999998</v>
      </c>
      <c r="DR203" s="9">
        <v>0.34899999999999998</v>
      </c>
      <c r="DS203" s="9">
        <v>0.34899999999999998</v>
      </c>
      <c r="DT203" s="9">
        <v>0.34899999999999998</v>
      </c>
      <c r="DU203" s="9">
        <v>0.34899999999999998</v>
      </c>
      <c r="DV203" s="9">
        <v>0.34899999999999998</v>
      </c>
      <c r="DW203" s="9">
        <v>0.3523</v>
      </c>
      <c r="DX203" s="9">
        <v>0.3523</v>
      </c>
      <c r="DY203" s="9">
        <v>0.3523</v>
      </c>
      <c r="DZ203" s="9">
        <v>0.3523</v>
      </c>
      <c r="EA203" s="9">
        <v>0.3523</v>
      </c>
      <c r="EB203" s="9">
        <v>0.3523</v>
      </c>
      <c r="EC203" s="9">
        <v>0.3523</v>
      </c>
      <c r="ED203" s="9">
        <v>0.3523</v>
      </c>
      <c r="EE203" s="9">
        <v>0.3523</v>
      </c>
      <c r="EF203" s="9">
        <v>0.3523</v>
      </c>
      <c r="EG203" s="9">
        <v>0.3523</v>
      </c>
      <c r="EH203" s="9">
        <v>0.3523</v>
      </c>
      <c r="EI203" s="9">
        <v>0.3523</v>
      </c>
      <c r="EJ203" s="9">
        <v>0.3523</v>
      </c>
      <c r="EK203" s="9">
        <v>0.3523</v>
      </c>
      <c r="EL203" s="9">
        <v>0.3523</v>
      </c>
      <c r="EM203" s="9">
        <v>0.3523</v>
      </c>
      <c r="EN203" s="9">
        <v>0.3523</v>
      </c>
      <c r="EO203" s="9">
        <v>0.3523</v>
      </c>
      <c r="EP203" s="9">
        <v>0.3523</v>
      </c>
      <c r="EQ203" s="9">
        <v>0.3523</v>
      </c>
      <c r="ER203" s="9">
        <v>0.3523</v>
      </c>
      <c r="ES203" s="9">
        <v>0.35980000000000001</v>
      </c>
      <c r="ET203" s="9">
        <v>0.35980000000000001</v>
      </c>
      <c r="EU203" s="9">
        <v>0.35980000000000001</v>
      </c>
      <c r="EV203" s="9">
        <v>0.35980000000000001</v>
      </c>
      <c r="EW203" s="9">
        <v>0.35980000000000001</v>
      </c>
      <c r="EX203" s="9">
        <v>0.35980000000000001</v>
      </c>
      <c r="EY203" s="9">
        <v>0.35980000000000001</v>
      </c>
      <c r="EZ203" s="9">
        <v>0.35980000000000001</v>
      </c>
      <c r="FA203" s="9">
        <v>0.35980000000000001</v>
      </c>
      <c r="FB203" s="9">
        <v>0.35980000000000001</v>
      </c>
      <c r="FC203" s="9">
        <v>0.35980000000000001</v>
      </c>
      <c r="FD203" s="9">
        <v>0.35980000000000001</v>
      </c>
      <c r="FE203" s="9">
        <v>0.35980000000000001</v>
      </c>
      <c r="FF203" s="9">
        <v>0.35980000000000001</v>
      </c>
      <c r="FG203" s="9">
        <v>0.35980000000000001</v>
      </c>
      <c r="FH203" s="9">
        <v>0.35980000000000001</v>
      </c>
      <c r="FI203" s="9">
        <v>0.35980000000000001</v>
      </c>
      <c r="FJ203" s="9">
        <v>0.35980000000000001</v>
      </c>
      <c r="FK203" s="9">
        <v>0.35980000000000001</v>
      </c>
      <c r="FL203" s="9">
        <v>0.35980000000000001</v>
      </c>
      <c r="FM203" s="9">
        <v>0.35980000000000001</v>
      </c>
      <c r="FN203" s="9">
        <v>0.35980000000000001</v>
      </c>
      <c r="FO203" s="9">
        <v>0.2989</v>
      </c>
      <c r="FP203" s="9">
        <v>0.31680000000000003</v>
      </c>
      <c r="FQ203" s="9">
        <v>0.30149999999999999</v>
      </c>
      <c r="FR203" s="9">
        <v>0.3004</v>
      </c>
      <c r="FS203" s="9">
        <v>0.3004</v>
      </c>
      <c r="FT203" s="9">
        <v>0.30149999999999999</v>
      </c>
      <c r="FU203" s="9">
        <v>0.30149999999999999</v>
      </c>
      <c r="FV203" s="9">
        <v>0.30199999999999999</v>
      </c>
      <c r="FW203" s="9">
        <v>0.31069999999999998</v>
      </c>
      <c r="FX203" s="9">
        <v>0.3231</v>
      </c>
      <c r="FY203" s="9">
        <v>0.29089999999999999</v>
      </c>
      <c r="FZ203" s="9">
        <v>0.29089999999999999</v>
      </c>
      <c r="GA203" s="9">
        <v>0.31069999999999998</v>
      </c>
      <c r="GB203" s="9">
        <v>0.3231</v>
      </c>
      <c r="GC203" s="9">
        <v>0.31069999999999998</v>
      </c>
      <c r="GD203" s="9">
        <v>0.3231</v>
      </c>
      <c r="GE203" s="9">
        <v>0.31690000000000002</v>
      </c>
      <c r="GF203" s="9">
        <v>0.31609999999999999</v>
      </c>
      <c r="GG203" s="9">
        <v>0.30070000000000002</v>
      </c>
      <c r="GH203" s="9">
        <v>0.31609999999999999</v>
      </c>
      <c r="GI203" s="9">
        <v>0.30070000000000002</v>
      </c>
      <c r="GJ203" s="9">
        <v>0.30409999999999998</v>
      </c>
      <c r="GK203" s="9">
        <v>0.3155</v>
      </c>
      <c r="GL203" s="9">
        <v>0.30409999999999998</v>
      </c>
      <c r="GM203" s="9">
        <v>0.3155</v>
      </c>
      <c r="GN203" s="9">
        <v>0.30409999999999998</v>
      </c>
      <c r="GO203" s="9">
        <v>0.3155</v>
      </c>
      <c r="GP203" s="9">
        <v>0.3049</v>
      </c>
      <c r="GQ203" s="9">
        <v>0.41799999999999998</v>
      </c>
      <c r="GR203" s="9">
        <v>0.32519999999999999</v>
      </c>
      <c r="GS203" s="9">
        <v>0.41799999999999998</v>
      </c>
      <c r="GT203" s="9">
        <v>0.34039999999999998</v>
      </c>
      <c r="GU203" s="9">
        <v>0.34039999999999998</v>
      </c>
      <c r="GV203" s="9">
        <v>0.41799999999999998</v>
      </c>
      <c r="GW203" s="9">
        <v>0.40889999999999999</v>
      </c>
      <c r="GX203" s="9">
        <v>0.40889999999999999</v>
      </c>
      <c r="GY203" s="9">
        <v>0.40889999999999999</v>
      </c>
      <c r="GZ203" s="9">
        <v>0.36730000000000002</v>
      </c>
      <c r="HA203" s="9">
        <v>0.36780000000000002</v>
      </c>
      <c r="HB203" s="9">
        <v>0.36730000000000002</v>
      </c>
      <c r="HC203" s="9">
        <v>0.36780000000000002</v>
      </c>
      <c r="HD203" s="9">
        <v>0.36730000000000002</v>
      </c>
      <c r="HE203" s="9">
        <v>0.36780000000000002</v>
      </c>
      <c r="HF203" s="9">
        <v>0.36730000000000002</v>
      </c>
      <c r="HG203" s="9">
        <v>0.36780000000000002</v>
      </c>
      <c r="HH203" s="9">
        <v>0.36730000000000002</v>
      </c>
      <c r="HI203" s="9">
        <v>0.36780000000000002</v>
      </c>
      <c r="HJ203" s="9">
        <v>0.36730000000000002</v>
      </c>
      <c r="HK203" s="9">
        <v>0.36780000000000002</v>
      </c>
      <c r="HL203" s="9">
        <v>0.36730000000000002</v>
      </c>
      <c r="HM203" s="9">
        <v>0.36780000000000002</v>
      </c>
      <c r="HN203" s="9">
        <v>0.27800000000000002</v>
      </c>
      <c r="HO203" s="9"/>
      <c r="HP203" s="9">
        <v>0.2863</v>
      </c>
      <c r="HQ203" s="9"/>
      <c r="HR203" s="9">
        <v>0.28539999999999999</v>
      </c>
      <c r="HS203" s="9"/>
      <c r="HT203" s="9">
        <v>0.2848</v>
      </c>
      <c r="HU203" s="9"/>
      <c r="HV203" s="9">
        <v>0.28589999999999999</v>
      </c>
      <c r="HW203" s="9"/>
      <c r="HX203" s="9">
        <v>0.28589999999999999</v>
      </c>
      <c r="HY203" s="9"/>
      <c r="HZ203" s="9">
        <v>0.28589999999999999</v>
      </c>
      <c r="IA203" s="9"/>
      <c r="IB203" s="9">
        <v>0.28199999999999997</v>
      </c>
      <c r="IC203" s="9"/>
      <c r="ID203" s="9">
        <v>0.28199999999999997</v>
      </c>
      <c r="IE203" s="9"/>
      <c r="IF203" s="9">
        <v>0.28199999999999997</v>
      </c>
      <c r="IG203" s="9"/>
      <c r="IH203" s="92"/>
      <c r="II203" s="92"/>
      <c r="IJ203" s="92"/>
      <c r="IK203" s="92"/>
      <c r="IL203" s="92"/>
      <c r="IM203" s="92"/>
      <c r="IN203" s="92"/>
      <c r="IO203" s="92"/>
      <c r="IP203" s="92"/>
      <c r="IQ203" s="92"/>
      <c r="IR203" s="92"/>
      <c r="IS203" s="92"/>
      <c r="IT203" s="92"/>
      <c r="IU203" s="92"/>
      <c r="IV203" s="92">
        <v>0.38500000000000001</v>
      </c>
      <c r="IW203" s="92">
        <v>0.3851</v>
      </c>
      <c r="IX203" s="92">
        <v>0.38490000000000002</v>
      </c>
      <c r="IY203" s="92">
        <v>0.3851</v>
      </c>
      <c r="IZ203" s="92">
        <v>0.41589999999999999</v>
      </c>
      <c r="JA203" s="92">
        <v>0.38429999999999997</v>
      </c>
      <c r="JB203" s="92">
        <v>0.38500000000000001</v>
      </c>
      <c r="JC203" s="92">
        <v>0.3851</v>
      </c>
      <c r="JD203" s="92">
        <v>0.38590000000000002</v>
      </c>
      <c r="JE203" s="92">
        <v>0.41589999999999999</v>
      </c>
      <c r="JF203" s="92">
        <v>0.38590000000000002</v>
      </c>
      <c r="JG203" s="92">
        <v>0.38429999999999997</v>
      </c>
      <c r="JH203" s="92">
        <v>0.38500000000000001</v>
      </c>
      <c r="JI203" s="92">
        <v>0.29520000000000002</v>
      </c>
      <c r="JJ203" s="92">
        <v>0.30120000000000002</v>
      </c>
      <c r="JK203" s="92">
        <v>0.30120000000000002</v>
      </c>
      <c r="JL203" s="92">
        <v>0.30120000000000002</v>
      </c>
      <c r="JM203" s="92">
        <v>0.30120000000000002</v>
      </c>
      <c r="JN203" s="92">
        <v>0.28820000000000001</v>
      </c>
      <c r="JO203" s="92">
        <v>0.28820000000000001</v>
      </c>
      <c r="JP203" s="92">
        <v>0.30120000000000002</v>
      </c>
      <c r="JQ203" s="92">
        <v>0.30120000000000002</v>
      </c>
      <c r="JR203" s="92">
        <v>0.30120000000000002</v>
      </c>
      <c r="JS203" s="92">
        <v>0.30120000000000002</v>
      </c>
      <c r="JT203" s="92">
        <v>0.29020000000000001</v>
      </c>
      <c r="JU203" s="92">
        <v>0.29020000000000001</v>
      </c>
      <c r="JV203" s="92">
        <v>0.29020000000000001</v>
      </c>
      <c r="JW203" s="92">
        <v>0.29020000000000001</v>
      </c>
      <c r="JX203" s="92">
        <v>0.29020000000000001</v>
      </c>
      <c r="JY203" s="92">
        <v>0.29020000000000001</v>
      </c>
      <c r="JZ203" s="92">
        <v>0.28029999999999999</v>
      </c>
      <c r="KA203" s="92">
        <v>0.29020000000000001</v>
      </c>
      <c r="KB203" s="92">
        <v>0.29020000000000001</v>
      </c>
      <c r="KC203" s="92">
        <v>0.29020000000000001</v>
      </c>
      <c r="KD203" s="92">
        <v>0.29020000000000001</v>
      </c>
      <c r="KE203" s="92">
        <v>0.29020000000000001</v>
      </c>
      <c r="KF203" s="92">
        <v>0.29020000000000001</v>
      </c>
      <c r="KG203" s="92">
        <v>0.29020000000000001</v>
      </c>
      <c r="KH203" s="92">
        <v>0.29020000000000001</v>
      </c>
      <c r="KI203" s="92">
        <v>0.2737</v>
      </c>
      <c r="KJ203" s="92">
        <v>0.2737</v>
      </c>
      <c r="KK203" s="92">
        <v>0.2737</v>
      </c>
      <c r="KL203" s="92">
        <v>0.2737</v>
      </c>
      <c r="KM203" s="92">
        <v>0.29020000000000001</v>
      </c>
      <c r="KN203" s="92">
        <v>0.29020000000000001</v>
      </c>
      <c r="KO203" s="92">
        <v>0.29020000000000001</v>
      </c>
      <c r="KP203" s="92">
        <v>0.29020000000000001</v>
      </c>
      <c r="KQ203" s="92">
        <v>0.29020000000000001</v>
      </c>
      <c r="KR203" s="92">
        <v>0.29020000000000001</v>
      </c>
      <c r="KS203" s="92">
        <v>0.29020000000000001</v>
      </c>
      <c r="KT203" s="92">
        <v>0.29020000000000001</v>
      </c>
      <c r="KU203" s="92">
        <v>0.28910000000000002</v>
      </c>
      <c r="KV203" s="92">
        <v>0.28910000000000002</v>
      </c>
      <c r="KW203" s="92">
        <v>0.28910000000000002</v>
      </c>
      <c r="KX203" s="92">
        <v>0.28910000000000002</v>
      </c>
      <c r="KY203" s="92">
        <v>0.28910000000000002</v>
      </c>
      <c r="KZ203" s="92">
        <v>0.28910000000000002</v>
      </c>
      <c r="LA203" s="92">
        <v>0.26900000000000002</v>
      </c>
      <c r="LB203" s="92">
        <v>0.27850000000000003</v>
      </c>
      <c r="LC203" s="92">
        <v>0.27850000000000003</v>
      </c>
      <c r="LD203" s="92">
        <v>0.27850000000000003</v>
      </c>
      <c r="LE203" s="92">
        <v>0.27850000000000003</v>
      </c>
      <c r="LF203" s="92">
        <v>0.27850000000000003</v>
      </c>
      <c r="LG203" s="92">
        <v>0.27850000000000003</v>
      </c>
      <c r="LH203" s="92">
        <v>0.27850000000000003</v>
      </c>
      <c r="LI203" s="92">
        <v>0.27850000000000003</v>
      </c>
      <c r="LJ203" s="92">
        <v>0.26950000000000002</v>
      </c>
      <c r="LK203" s="92">
        <v>0.26950000000000002</v>
      </c>
      <c r="LL203" s="92">
        <v>0.26950000000000002</v>
      </c>
      <c r="LM203" s="92">
        <v>0.26950000000000002</v>
      </c>
      <c r="LN203" s="92">
        <v>0.27850000000000003</v>
      </c>
      <c r="LO203" s="92">
        <v>0.27850000000000003</v>
      </c>
      <c r="LP203" s="92">
        <v>0.27850000000000003</v>
      </c>
      <c r="LQ203" s="92">
        <v>0.27850000000000003</v>
      </c>
      <c r="LR203" s="92">
        <v>0.27850000000000003</v>
      </c>
      <c r="LS203" s="92">
        <v>0.27850000000000003</v>
      </c>
      <c r="LT203" s="92">
        <v>0.27850000000000003</v>
      </c>
      <c r="LU203" s="92">
        <v>0.27850000000000003</v>
      </c>
      <c r="LV203" s="92">
        <v>0.34120798029999999</v>
      </c>
      <c r="LW203" s="92">
        <v>0.33481179420000001</v>
      </c>
      <c r="LX203" s="92">
        <v>0.33481179420000001</v>
      </c>
      <c r="LY203" s="92">
        <v>0.33452943460000001</v>
      </c>
      <c r="LZ203" s="92">
        <v>0.33430128139999998</v>
      </c>
      <c r="MA203" s="92">
        <v>0.33426706340000001</v>
      </c>
      <c r="MB203" s="92">
        <v>0.33268525869999999</v>
      </c>
      <c r="MC203" s="92">
        <v>0.33264009839999997</v>
      </c>
      <c r="MD203" s="92">
        <v>0.3500484935</v>
      </c>
      <c r="ME203" s="92">
        <v>0.3843257249</v>
      </c>
      <c r="MF203" s="92">
        <v>0.35294162959999997</v>
      </c>
      <c r="MG203" s="92">
        <v>0.33821991559999998</v>
      </c>
      <c r="MH203" s="93">
        <v>0.41949999999999998</v>
      </c>
      <c r="MI203" s="93">
        <v>0.41949999999999998</v>
      </c>
      <c r="MJ203" s="93">
        <v>0.41949999999999998</v>
      </c>
      <c r="MK203" s="93">
        <v>0.41949999999999998</v>
      </c>
      <c r="ML203" s="93">
        <v>0.41949999999999998</v>
      </c>
      <c r="MM203" s="93">
        <v>0.46855653530000002</v>
      </c>
      <c r="MN203" s="93">
        <v>0.46732988826799998</v>
      </c>
      <c r="MO203" s="93">
        <v>0.41751985912310002</v>
      </c>
      <c r="MP203" s="93">
        <v>0.41751985912310002</v>
      </c>
      <c r="MQ203" s="93">
        <v>0.41751985912310002</v>
      </c>
      <c r="MR203" s="93">
        <v>0.41751985912310002</v>
      </c>
      <c r="MS203" s="93">
        <v>0.41751985912310002</v>
      </c>
      <c r="MT203" s="93">
        <v>0.54209620530000002</v>
      </c>
      <c r="MU203" s="93">
        <v>0.54526443954299997</v>
      </c>
      <c r="MV203" s="93">
        <v>0.40302690149999998</v>
      </c>
      <c r="MW203" s="93">
        <v>0.40302690149999998</v>
      </c>
      <c r="MX203" s="93">
        <v>0.40302690149999998</v>
      </c>
      <c r="MY203" s="93">
        <v>0.40302690149999998</v>
      </c>
      <c r="MZ203" s="93">
        <v>0.40302690149999998</v>
      </c>
      <c r="NA203" s="93">
        <v>0.53012279699999998</v>
      </c>
      <c r="NB203" s="93">
        <v>0.53267223768899996</v>
      </c>
      <c r="NC203" s="92">
        <v>0.2949</v>
      </c>
      <c r="ND203" s="92">
        <v>0.3</v>
      </c>
      <c r="NE203" s="92">
        <v>0.28720519480000001</v>
      </c>
      <c r="NF203" s="92">
        <v>0.3</v>
      </c>
      <c r="NG203" s="92">
        <v>0.27800000000000002</v>
      </c>
      <c r="NH203" s="92">
        <v>0.25214599999999998</v>
      </c>
      <c r="NI203" s="92"/>
      <c r="NJ203" s="92"/>
      <c r="NK203" s="92"/>
      <c r="NL203" s="94">
        <v>0.315</v>
      </c>
      <c r="NM203" s="94">
        <v>0.315</v>
      </c>
      <c r="NN203" s="94">
        <v>0.315</v>
      </c>
      <c r="NO203" s="94">
        <v>0.315</v>
      </c>
      <c r="NP203" s="94">
        <v>0.315</v>
      </c>
      <c r="NQ203" s="94">
        <v>0.315</v>
      </c>
      <c r="NR203" s="94">
        <v>0.315</v>
      </c>
      <c r="NS203" s="94">
        <v>0.315</v>
      </c>
      <c r="NT203" s="94">
        <v>0.315</v>
      </c>
      <c r="NU203" s="94">
        <v>0.31709999999999999</v>
      </c>
      <c r="NV203" s="94">
        <v>0.315</v>
      </c>
      <c r="NW203" s="94">
        <v>0.315</v>
      </c>
      <c r="NX203" s="94">
        <v>0.315</v>
      </c>
      <c r="NY203" s="94">
        <v>0.315</v>
      </c>
      <c r="NZ203" s="94">
        <v>0.315</v>
      </c>
      <c r="OA203" s="94">
        <v>0.315</v>
      </c>
      <c r="OB203" s="94">
        <v>0.315</v>
      </c>
      <c r="OC203" s="94">
        <v>0.315</v>
      </c>
      <c r="OD203" s="94">
        <v>0.29409999999999997</v>
      </c>
      <c r="OE203" s="94">
        <v>0.315</v>
      </c>
      <c r="OF203" s="94">
        <v>0.315</v>
      </c>
      <c r="OG203" s="94">
        <v>0.29409999999999997</v>
      </c>
      <c r="OH203" s="94">
        <f>(8680*0.315+5072*0.2941)/13752</f>
        <v>0.30729168121000577</v>
      </c>
      <c r="OI203" s="94">
        <v>0.30892544357000001</v>
      </c>
      <c r="OJ203" s="94">
        <v>0.29409999999999997</v>
      </c>
      <c r="OK203" s="94">
        <v>0.30930000000000002</v>
      </c>
      <c r="OL203" s="92">
        <v>0.29409999999999997</v>
      </c>
      <c r="OM203" s="92">
        <v>0.27882222220000002</v>
      </c>
      <c r="ON203" s="92">
        <v>0.29409999999999997</v>
      </c>
      <c r="OO203" s="92">
        <v>0.29409999999999997</v>
      </c>
      <c r="OP203" s="94">
        <v>0.26500000000000001</v>
      </c>
      <c r="OQ203" s="94">
        <v>0.26500000000000001</v>
      </c>
      <c r="OR203" s="94">
        <v>0.26500000000000001</v>
      </c>
      <c r="OS203" s="94">
        <v>0.26500000000000001</v>
      </c>
      <c r="OT203" s="94">
        <v>0.26500000000000001</v>
      </c>
      <c r="OU203" s="94">
        <v>0.26500000000000001</v>
      </c>
      <c r="OV203" s="94">
        <v>0.251</v>
      </c>
      <c r="OW203" s="94">
        <v>0.251</v>
      </c>
      <c r="OX203" s="94">
        <v>0.251</v>
      </c>
      <c r="OY203" s="94">
        <v>0.251</v>
      </c>
      <c r="OZ203" s="94">
        <v>0.251</v>
      </c>
      <c r="PA203" s="94">
        <v>0.251</v>
      </c>
      <c r="PB203" s="94">
        <v>0.251</v>
      </c>
      <c r="PC203" s="94">
        <v>0.251</v>
      </c>
      <c r="PD203" s="94">
        <v>0.251</v>
      </c>
      <c r="PE203" s="94">
        <v>0.251</v>
      </c>
      <c r="PF203" s="94">
        <v>0.251</v>
      </c>
      <c r="PG203" s="94">
        <v>0.251</v>
      </c>
      <c r="PH203" s="94">
        <v>0.251</v>
      </c>
      <c r="PI203" s="94">
        <v>0.251</v>
      </c>
      <c r="PJ203" s="94">
        <v>0.251</v>
      </c>
      <c r="PK203" s="94">
        <v>0.251</v>
      </c>
      <c r="PL203" s="94">
        <v>0.251</v>
      </c>
      <c r="PM203" s="94">
        <v>0.251</v>
      </c>
      <c r="PN203" s="94">
        <v>0.251</v>
      </c>
      <c r="PO203" s="94">
        <v>0.251</v>
      </c>
      <c r="PP203" s="94">
        <v>0.251</v>
      </c>
      <c r="PQ203" s="94">
        <v>0.251</v>
      </c>
      <c r="PR203" s="94">
        <v>0.251</v>
      </c>
      <c r="PS203" s="94">
        <v>0.251</v>
      </c>
      <c r="PT203" s="94">
        <v>0.251</v>
      </c>
      <c r="PU203" s="94">
        <v>0.251</v>
      </c>
      <c r="PV203" s="94">
        <v>0.251</v>
      </c>
      <c r="PW203" s="94">
        <v>0.251</v>
      </c>
      <c r="PX203" s="94">
        <v>0.251</v>
      </c>
      <c r="PY203" s="94">
        <v>0.251</v>
      </c>
      <c r="PZ203" s="94">
        <v>0.251</v>
      </c>
      <c r="QA203" s="94">
        <v>0.251</v>
      </c>
      <c r="QB203" s="94">
        <v>0.251</v>
      </c>
      <c r="QC203" s="94">
        <v>0.251</v>
      </c>
      <c r="QD203" s="94">
        <v>0.251</v>
      </c>
    </row>
    <row r="204" spans="1:446" ht="13.5" customHeight="1">
      <c r="A204" s="2" t="s">
        <v>201</v>
      </c>
      <c r="B204" s="2" t="s">
        <v>335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9"/>
      <c r="BF204" s="9"/>
      <c r="BG204" s="9"/>
      <c r="BH204" s="9"/>
      <c r="BI204" s="9"/>
      <c r="BJ204" s="9">
        <v>0.34239999999999998</v>
      </c>
      <c r="BK204" s="9"/>
      <c r="BL204" s="9">
        <v>0.34360000000000002</v>
      </c>
      <c r="BM204" s="9"/>
      <c r="BN204" s="9">
        <v>0.34310000000000002</v>
      </c>
      <c r="BO204" s="9"/>
      <c r="BP204" s="9">
        <v>0.33529999999999999</v>
      </c>
      <c r="BQ204" s="9"/>
      <c r="BR204" s="9">
        <v>0.33529999999999999</v>
      </c>
      <c r="BS204" s="9"/>
      <c r="BT204" s="9">
        <v>0.33529999999999999</v>
      </c>
      <c r="BU204" s="9"/>
      <c r="BV204" s="9">
        <v>0.33650000000000002</v>
      </c>
      <c r="BW204" s="9"/>
      <c r="BX204" s="9">
        <v>0.33650000000000002</v>
      </c>
      <c r="BY204" s="9"/>
      <c r="BZ204" s="9">
        <v>0.33650000000000002</v>
      </c>
      <c r="CA204" s="9"/>
      <c r="CB204" s="9">
        <v>0.33750000000000002</v>
      </c>
      <c r="CC204" s="9"/>
      <c r="CD204" s="9">
        <v>0.34139999999999998</v>
      </c>
      <c r="CE204" s="9"/>
      <c r="CF204" s="9">
        <v>0.33019999999999999</v>
      </c>
      <c r="CG204" s="9"/>
      <c r="CH204" s="9">
        <v>0.33750000000000002</v>
      </c>
      <c r="CI204" s="9"/>
      <c r="CJ204" s="9">
        <v>0.34139999999999998</v>
      </c>
      <c r="CK204" s="9"/>
      <c r="CL204" s="9">
        <v>0.33019999999999999</v>
      </c>
      <c r="CM204" s="9"/>
      <c r="CN204" s="9">
        <v>0.33860000000000001</v>
      </c>
      <c r="CO204" s="9"/>
      <c r="CP204" s="9">
        <v>0.34029999999999999</v>
      </c>
      <c r="CQ204" s="9"/>
      <c r="CR204" s="9">
        <v>0.34060000000000001</v>
      </c>
      <c r="CS204" s="9"/>
      <c r="CT204" s="9"/>
      <c r="CU204" s="9"/>
      <c r="CV204" s="81"/>
      <c r="CW204" s="81"/>
      <c r="CX204" s="9"/>
      <c r="CY204" s="9"/>
      <c r="CZ204" s="66"/>
      <c r="DA204" s="20"/>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v>0.32</v>
      </c>
      <c r="HP204" s="9"/>
      <c r="HQ204" s="9">
        <v>0.33119999999999999</v>
      </c>
      <c r="HR204" s="9"/>
      <c r="HS204" s="9">
        <v>0.33239999999999997</v>
      </c>
      <c r="HT204" s="9"/>
      <c r="HU204" s="9">
        <v>0.33529999999999999</v>
      </c>
      <c r="HV204" s="9"/>
      <c r="HW204" s="39">
        <v>0.34200000000000003</v>
      </c>
      <c r="HX204" s="39"/>
      <c r="HY204" s="39">
        <v>0.34599999999999997</v>
      </c>
      <c r="HZ204" s="39"/>
      <c r="IA204" s="39">
        <v>0.34200000000000003</v>
      </c>
      <c r="IB204" s="9"/>
      <c r="IC204" s="9">
        <v>0.35049999999999998</v>
      </c>
      <c r="ID204" s="9"/>
      <c r="IE204" s="9">
        <v>0.3407</v>
      </c>
      <c r="IF204" s="9"/>
      <c r="IG204" s="9">
        <v>0.33860000000000001</v>
      </c>
      <c r="IH204" s="92"/>
      <c r="II204" s="92"/>
      <c r="IJ204" s="92"/>
      <c r="IK204" s="92"/>
      <c r="IL204" s="92"/>
      <c r="IM204" s="92"/>
      <c r="IN204" s="92"/>
      <c r="IO204" s="92"/>
      <c r="IP204" s="92"/>
      <c r="IQ204" s="92"/>
      <c r="IR204" s="92"/>
      <c r="IS204" s="92"/>
      <c r="IT204" s="92"/>
      <c r="IU204" s="92"/>
      <c r="IV204" s="92"/>
      <c r="IW204" s="92"/>
      <c r="IX204" s="92"/>
      <c r="IY204" s="92"/>
      <c r="IZ204" s="92"/>
      <c r="JA204" s="92"/>
      <c r="JB204" s="92"/>
      <c r="JC204" s="92"/>
      <c r="JD204" s="92"/>
      <c r="JE204" s="92"/>
      <c r="JF204" s="92"/>
      <c r="JG204" s="92"/>
      <c r="JH204" s="92"/>
      <c r="JI204" s="92"/>
      <c r="JJ204" s="92"/>
      <c r="JK204" s="92"/>
      <c r="JL204" s="92"/>
      <c r="JM204" s="92"/>
      <c r="JN204" s="92"/>
      <c r="JO204" s="92"/>
      <c r="JP204" s="92"/>
      <c r="JQ204" s="92"/>
      <c r="JR204" s="92"/>
      <c r="JS204" s="92"/>
      <c r="JT204" s="92"/>
      <c r="JU204" s="92"/>
      <c r="JV204" s="92"/>
      <c r="JW204" s="92"/>
      <c r="JX204" s="92"/>
      <c r="JY204" s="92"/>
      <c r="JZ204" s="92"/>
      <c r="KA204" s="92"/>
      <c r="KB204" s="92"/>
      <c r="KC204" s="92"/>
      <c r="KD204" s="92"/>
      <c r="KE204" s="92"/>
      <c r="KF204" s="92"/>
      <c r="KG204" s="92"/>
      <c r="KH204" s="92"/>
      <c r="KI204" s="92"/>
      <c r="KJ204" s="92"/>
      <c r="KK204" s="92"/>
      <c r="KL204" s="92"/>
      <c r="KM204" s="92"/>
      <c r="KN204" s="92"/>
      <c r="KO204" s="92"/>
      <c r="KP204" s="92"/>
      <c r="KQ204" s="92"/>
      <c r="KR204" s="92"/>
      <c r="KS204" s="92"/>
      <c r="KT204" s="92"/>
      <c r="KU204" s="92"/>
      <c r="KV204" s="92"/>
      <c r="KW204" s="92"/>
      <c r="KX204" s="92"/>
      <c r="KY204" s="92"/>
      <c r="KZ204" s="92"/>
      <c r="LA204" s="92"/>
      <c r="LB204" s="92"/>
      <c r="LC204" s="92"/>
      <c r="LD204" s="92"/>
      <c r="LE204" s="92"/>
      <c r="LF204" s="92"/>
      <c r="LG204" s="92"/>
      <c r="LH204" s="92"/>
      <c r="LI204" s="92"/>
      <c r="LJ204" s="92"/>
      <c r="LK204" s="92"/>
      <c r="LL204" s="92"/>
      <c r="LM204" s="92"/>
      <c r="LN204" s="92"/>
      <c r="LO204" s="92"/>
      <c r="LP204" s="92"/>
      <c r="LQ204" s="92"/>
      <c r="LR204" s="92"/>
      <c r="LS204" s="92"/>
      <c r="LT204" s="92"/>
      <c r="LU204" s="92"/>
      <c r="LV204" s="92"/>
      <c r="LW204" s="92"/>
      <c r="LX204" s="92"/>
      <c r="LY204" s="92"/>
      <c r="LZ204" s="92"/>
      <c r="MA204" s="92"/>
      <c r="MB204" s="92"/>
      <c r="MC204" s="92"/>
      <c r="MD204" s="92"/>
      <c r="ME204" s="92"/>
      <c r="MF204" s="92"/>
      <c r="MG204" s="92"/>
      <c r="MH204" s="93">
        <v>0.41949999999999998</v>
      </c>
      <c r="MI204" s="93">
        <v>0.41949999999999998</v>
      </c>
      <c r="MJ204" s="93">
        <v>0.41949999999999998</v>
      </c>
      <c r="MK204" s="93">
        <v>0.41949999999999998</v>
      </c>
      <c r="ML204" s="93">
        <v>0.41949999999999998</v>
      </c>
      <c r="MM204" s="93">
        <v>0.46855653530000002</v>
      </c>
      <c r="MN204" s="93">
        <v>0.46732988826799998</v>
      </c>
      <c r="MO204" s="93">
        <v>0.41949999999999998</v>
      </c>
      <c r="MP204" s="93">
        <v>0.41949999999999998</v>
      </c>
      <c r="MQ204" s="93">
        <v>0.41949999999999998</v>
      </c>
      <c r="MR204" s="93">
        <v>0.41949999999999998</v>
      </c>
      <c r="MS204" s="93">
        <v>0.41949999999999998</v>
      </c>
      <c r="MT204" s="93">
        <v>0.46855653530000002</v>
      </c>
      <c r="MU204" s="93">
        <v>0.46732988826799998</v>
      </c>
      <c r="MV204" s="93">
        <v>0.40302690149999998</v>
      </c>
      <c r="MW204" s="93">
        <v>0.40302690149999998</v>
      </c>
      <c r="MX204" s="93">
        <v>0.40302690149999998</v>
      </c>
      <c r="MY204" s="93">
        <v>0.40302690149999998</v>
      </c>
      <c r="MZ204" s="93">
        <v>0.40302690149999998</v>
      </c>
      <c r="NA204" s="93">
        <v>0.53012279699999998</v>
      </c>
      <c r="NB204" s="93">
        <v>0.53267223768899996</v>
      </c>
      <c r="NC204" s="92"/>
      <c r="ND204" s="92"/>
      <c r="NE204" s="92"/>
      <c r="NF204" s="92"/>
      <c r="NG204" s="92"/>
      <c r="NH204" s="92"/>
      <c r="NI204" s="92">
        <v>0.24058676832000001</v>
      </c>
      <c r="NJ204" s="92">
        <v>0.29256468732469998</v>
      </c>
      <c r="NK204" s="92">
        <v>0.28234076623139998</v>
      </c>
      <c r="NL204" s="94"/>
      <c r="NM204" s="94"/>
      <c r="NN204" s="94"/>
      <c r="NO204" s="94"/>
      <c r="NP204" s="94"/>
      <c r="NQ204" s="94"/>
      <c r="NR204" s="94"/>
      <c r="NS204" s="94"/>
      <c r="NT204" s="94"/>
      <c r="NU204" s="94"/>
      <c r="NV204" s="94"/>
      <c r="NW204" s="94"/>
      <c r="NX204" s="94"/>
      <c r="NY204" s="94"/>
      <c r="NZ204" s="94"/>
      <c r="OA204" s="94"/>
      <c r="OB204" s="94"/>
      <c r="OC204" s="94"/>
      <c r="OD204" s="94"/>
      <c r="OE204" s="94"/>
      <c r="OF204" s="94"/>
      <c r="OG204" s="94"/>
      <c r="OH204" s="94"/>
      <c r="OI204" s="94"/>
      <c r="OJ204" s="94"/>
      <c r="OK204" s="94"/>
      <c r="OL204" s="92"/>
      <c r="OM204" s="92"/>
      <c r="ON204" s="92"/>
      <c r="OO204" s="92"/>
      <c r="OP204" s="94"/>
      <c r="OQ204" s="94"/>
      <c r="OR204" s="94"/>
      <c r="OS204" s="94"/>
      <c r="OT204" s="94"/>
      <c r="OU204" s="94"/>
      <c r="OV204" s="94"/>
      <c r="OW204" s="94"/>
      <c r="OX204" s="94"/>
      <c r="OY204" s="94"/>
      <c r="OZ204" s="94"/>
      <c r="PA204" s="94"/>
      <c r="PB204" s="94"/>
      <c r="PC204" s="94"/>
      <c r="PD204" s="94"/>
      <c r="PE204" s="94"/>
      <c r="PF204" s="94"/>
      <c r="PG204" s="94"/>
      <c r="PH204" s="94"/>
      <c r="PI204" s="94"/>
      <c r="PJ204" s="94"/>
      <c r="PK204" s="94"/>
      <c r="PL204" s="94"/>
      <c r="PM204" s="94"/>
      <c r="PN204" s="94"/>
      <c r="PO204" s="94"/>
      <c r="PP204" s="94"/>
      <c r="PQ204" s="94"/>
      <c r="PR204" s="94"/>
      <c r="PS204" s="94"/>
      <c r="PT204" s="94"/>
      <c r="PU204" s="94"/>
      <c r="PV204" s="94"/>
      <c r="PW204" s="94"/>
      <c r="PX204" s="94"/>
      <c r="PY204" s="94"/>
      <c r="PZ204" s="94"/>
      <c r="QA204" s="94"/>
      <c r="QB204" s="94"/>
      <c r="QC204" s="94"/>
      <c r="QD204" s="94"/>
    </row>
    <row r="205" spans="1:446" ht="13.5" customHeight="1">
      <c r="A205" s="12" t="s">
        <v>202</v>
      </c>
      <c r="B205" s="12" t="s">
        <v>335</v>
      </c>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69"/>
      <c r="DA205" s="23"/>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52"/>
      <c r="II205" s="52"/>
      <c r="IJ205" s="92"/>
      <c r="IK205" s="92"/>
      <c r="IL205" s="92"/>
      <c r="IM205" s="92"/>
      <c r="IN205" s="92"/>
      <c r="IO205" s="92"/>
      <c r="IP205" s="92"/>
      <c r="IQ205" s="92"/>
      <c r="IR205" s="92"/>
      <c r="IS205" s="92"/>
      <c r="IT205" s="92"/>
      <c r="IU205" s="92"/>
      <c r="IV205" s="52"/>
      <c r="IW205" s="52"/>
      <c r="IX205" s="52"/>
      <c r="IY205" s="52"/>
      <c r="IZ205" s="52"/>
      <c r="JA205" s="52"/>
      <c r="JB205" s="52"/>
      <c r="JC205" s="52"/>
      <c r="JD205" s="52"/>
      <c r="JE205" s="52"/>
      <c r="JF205" s="52"/>
      <c r="JG205" s="52"/>
      <c r="JH205" s="52"/>
      <c r="JI205" s="52"/>
      <c r="JJ205" s="52"/>
      <c r="JK205" s="52"/>
      <c r="JL205" s="52"/>
      <c r="JM205" s="52"/>
      <c r="JN205" s="52"/>
      <c r="JO205" s="52"/>
      <c r="JP205" s="52"/>
      <c r="JQ205" s="52"/>
      <c r="JR205" s="52"/>
      <c r="JS205" s="52"/>
      <c r="JT205" s="52"/>
      <c r="JU205" s="52"/>
      <c r="JV205" s="52"/>
      <c r="JW205" s="52"/>
      <c r="JX205" s="52"/>
      <c r="JY205" s="52"/>
      <c r="JZ205" s="52"/>
      <c r="KA205" s="52"/>
      <c r="KB205" s="52"/>
      <c r="KC205" s="52"/>
      <c r="KD205" s="52"/>
      <c r="KE205" s="52"/>
      <c r="KF205" s="52"/>
      <c r="KG205" s="52"/>
      <c r="KH205" s="52"/>
      <c r="KI205" s="52"/>
      <c r="KJ205" s="52"/>
      <c r="KK205" s="52"/>
      <c r="KL205" s="52"/>
      <c r="KM205" s="52"/>
      <c r="KN205" s="52"/>
      <c r="KO205" s="52"/>
      <c r="KP205" s="52"/>
      <c r="KQ205" s="52"/>
      <c r="KR205" s="52"/>
      <c r="KS205" s="52"/>
      <c r="KT205" s="52"/>
      <c r="KU205" s="52"/>
      <c r="KV205" s="52"/>
      <c r="KW205" s="52"/>
      <c r="KX205" s="52"/>
      <c r="KY205" s="52"/>
      <c r="KZ205" s="52"/>
      <c r="LA205" s="52"/>
      <c r="LB205" s="52"/>
      <c r="LC205" s="52"/>
      <c r="LD205" s="52"/>
      <c r="LE205" s="52"/>
      <c r="LF205" s="52"/>
      <c r="LG205" s="52"/>
      <c r="LH205" s="52"/>
      <c r="LI205" s="52"/>
      <c r="LJ205" s="52"/>
      <c r="LK205" s="52"/>
      <c r="LL205" s="52"/>
      <c r="LM205" s="52"/>
      <c r="LN205" s="52"/>
      <c r="LO205" s="52"/>
      <c r="LP205" s="52"/>
      <c r="LQ205" s="52"/>
      <c r="LR205" s="52"/>
      <c r="LS205" s="52"/>
      <c r="LT205" s="52"/>
      <c r="LU205" s="52"/>
      <c r="LV205" s="52"/>
      <c r="LW205" s="52"/>
      <c r="LX205" s="52"/>
      <c r="LY205" s="52"/>
      <c r="LZ205" s="52"/>
      <c r="MA205" s="52"/>
      <c r="MB205" s="52"/>
      <c r="MC205" s="52"/>
      <c r="MD205" s="52"/>
      <c r="ME205" s="52"/>
      <c r="MF205" s="52"/>
      <c r="MG205" s="52"/>
      <c r="MH205" s="100"/>
      <c r="MI205" s="100"/>
      <c r="MJ205" s="100"/>
      <c r="MK205" s="100"/>
      <c r="ML205" s="100"/>
      <c r="MM205" s="100"/>
      <c r="MN205" s="100"/>
      <c r="MO205" s="100"/>
      <c r="MP205" s="100"/>
      <c r="MQ205" s="100"/>
      <c r="MR205" s="100"/>
      <c r="MS205" s="100"/>
      <c r="MT205" s="100"/>
      <c r="MU205" s="100"/>
      <c r="MV205" s="100"/>
      <c r="MW205" s="100"/>
      <c r="MX205" s="100"/>
      <c r="MY205" s="100"/>
      <c r="MZ205" s="100"/>
      <c r="NA205" s="100"/>
      <c r="NB205" s="100"/>
      <c r="NC205" s="52"/>
      <c r="ND205" s="52"/>
      <c r="NE205" s="52"/>
      <c r="NF205" s="52"/>
      <c r="NG205" s="52"/>
      <c r="NH205" s="52"/>
      <c r="NI205" s="52"/>
      <c r="NJ205" s="52"/>
      <c r="NK205" s="52"/>
      <c r="NL205" s="52"/>
      <c r="NM205" s="52"/>
      <c r="NN205" s="52"/>
      <c r="NO205" s="52"/>
      <c r="NP205" s="52"/>
      <c r="NQ205" s="52"/>
      <c r="NR205" s="52"/>
      <c r="NS205" s="52"/>
      <c r="NT205" s="52"/>
      <c r="NU205" s="52"/>
      <c r="NV205" s="52"/>
      <c r="NW205" s="52"/>
      <c r="NX205" s="52"/>
      <c r="NY205" s="52"/>
      <c r="NZ205" s="52"/>
      <c r="OA205" s="52"/>
      <c r="OB205" s="52"/>
      <c r="OC205" s="52"/>
      <c r="OD205" s="52"/>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c r="PC205" s="52"/>
      <c r="PD205" s="52"/>
      <c r="PE205" s="52"/>
      <c r="PF205" s="52"/>
      <c r="PG205" s="52"/>
      <c r="PH205" s="52"/>
      <c r="PI205" s="52"/>
      <c r="PJ205" s="52"/>
      <c r="PK205" s="52"/>
      <c r="PL205" s="52"/>
      <c r="PM205" s="52"/>
      <c r="PN205" s="52"/>
      <c r="PO205" s="52"/>
      <c r="PP205" s="52"/>
      <c r="PQ205" s="52"/>
      <c r="PR205" s="52"/>
      <c r="PS205" s="52"/>
      <c r="PT205" s="52"/>
      <c r="PU205" s="52"/>
      <c r="PV205" s="52"/>
      <c r="PW205" s="52"/>
      <c r="PX205" s="52"/>
      <c r="PY205" s="52"/>
      <c r="PZ205" s="52"/>
      <c r="QA205" s="52"/>
      <c r="QB205" s="52"/>
      <c r="QC205" s="52"/>
      <c r="QD205" s="52"/>
    </row>
    <row r="206" spans="1:446" ht="13.5" customHeight="1">
      <c r="A206" s="2" t="s">
        <v>203</v>
      </c>
      <c r="B206" s="2" t="s">
        <v>335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81"/>
      <c r="CW206" s="81"/>
      <c r="CX206" s="9"/>
      <c r="CY206" s="9"/>
      <c r="CZ206" s="66"/>
      <c r="DA206" s="20"/>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2"/>
      <c r="II206" s="92"/>
      <c r="IJ206" s="92"/>
      <c r="IK206" s="92"/>
      <c r="IL206" s="92"/>
      <c r="IM206" s="92"/>
      <c r="IN206" s="92"/>
      <c r="IO206" s="92"/>
      <c r="IP206" s="92"/>
      <c r="IQ206" s="92"/>
      <c r="IR206" s="92"/>
      <c r="IS206" s="92"/>
      <c r="IT206" s="92"/>
      <c r="IU206" s="92"/>
      <c r="IV206" s="92"/>
      <c r="IW206" s="92"/>
      <c r="IX206" s="92"/>
      <c r="IY206" s="92"/>
      <c r="IZ206" s="92"/>
      <c r="JA206" s="92"/>
      <c r="JB206" s="92"/>
      <c r="JC206" s="92"/>
      <c r="JD206" s="92"/>
      <c r="JE206" s="92"/>
      <c r="JF206" s="92"/>
      <c r="JG206" s="92"/>
      <c r="JH206" s="92"/>
      <c r="JI206" s="92"/>
      <c r="JJ206" s="92"/>
      <c r="JK206" s="92"/>
      <c r="JL206" s="92"/>
      <c r="JM206" s="92"/>
      <c r="JN206" s="92"/>
      <c r="JO206" s="92"/>
      <c r="JP206" s="92"/>
      <c r="JQ206" s="92"/>
      <c r="JR206" s="92"/>
      <c r="JS206" s="92"/>
      <c r="JT206" s="92"/>
      <c r="JU206" s="92"/>
      <c r="JV206" s="92"/>
      <c r="JW206" s="92"/>
      <c r="JX206" s="92"/>
      <c r="JY206" s="92"/>
      <c r="JZ206" s="92"/>
      <c r="KA206" s="92"/>
      <c r="KB206" s="92"/>
      <c r="KC206" s="92"/>
      <c r="KD206" s="92"/>
      <c r="KE206" s="92"/>
      <c r="KF206" s="92"/>
      <c r="KG206" s="92"/>
      <c r="KH206" s="92"/>
      <c r="KI206" s="92"/>
      <c r="KJ206" s="92"/>
      <c r="KK206" s="92"/>
      <c r="KL206" s="92"/>
      <c r="KM206" s="92"/>
      <c r="KN206" s="92"/>
      <c r="KO206" s="92"/>
      <c r="KP206" s="92"/>
      <c r="KQ206" s="92"/>
      <c r="KR206" s="92"/>
      <c r="KS206" s="92"/>
      <c r="KT206" s="92"/>
      <c r="KU206" s="92"/>
      <c r="KV206" s="92"/>
      <c r="KW206" s="92"/>
      <c r="KX206" s="92"/>
      <c r="KY206" s="92"/>
      <c r="KZ206" s="92"/>
      <c r="LA206" s="92"/>
      <c r="LB206" s="92"/>
      <c r="LC206" s="92"/>
      <c r="LD206" s="92"/>
      <c r="LE206" s="92"/>
      <c r="LF206" s="92"/>
      <c r="LG206" s="92"/>
      <c r="LH206" s="92"/>
      <c r="LI206" s="92"/>
      <c r="LJ206" s="92"/>
      <c r="LK206" s="92"/>
      <c r="LL206" s="92"/>
      <c r="LM206" s="92"/>
      <c r="LN206" s="92"/>
      <c r="LO206" s="92"/>
      <c r="LP206" s="92"/>
      <c r="LQ206" s="92"/>
      <c r="LR206" s="92"/>
      <c r="LS206" s="92"/>
      <c r="LT206" s="92"/>
      <c r="LU206" s="92"/>
      <c r="LV206" s="92"/>
      <c r="LW206" s="92"/>
      <c r="LX206" s="92"/>
      <c r="LY206" s="92"/>
      <c r="LZ206" s="92"/>
      <c r="MA206" s="92"/>
      <c r="MB206" s="92"/>
      <c r="MC206" s="92"/>
      <c r="MD206" s="92"/>
      <c r="ME206" s="92"/>
      <c r="MF206" s="92"/>
      <c r="MG206" s="92"/>
      <c r="MH206" s="93"/>
      <c r="MI206" s="93"/>
      <c r="MJ206" s="93"/>
      <c r="MK206" s="93"/>
      <c r="ML206" s="93"/>
      <c r="MM206" s="93"/>
      <c r="MN206" s="93"/>
      <c r="MO206" s="93"/>
      <c r="MP206" s="93"/>
      <c r="MQ206" s="93"/>
      <c r="MR206" s="93"/>
      <c r="MS206" s="93"/>
      <c r="MT206" s="93"/>
      <c r="MU206" s="93"/>
      <c r="MV206" s="93"/>
      <c r="MW206" s="93"/>
      <c r="MX206" s="93"/>
      <c r="MY206" s="93"/>
      <c r="MZ206" s="93"/>
      <c r="NA206" s="93"/>
      <c r="NB206" s="93"/>
      <c r="NC206" s="92"/>
      <c r="ND206" s="92"/>
      <c r="NE206" s="92"/>
      <c r="NF206" s="92"/>
      <c r="NG206" s="92"/>
      <c r="NH206" s="92"/>
      <c r="NI206" s="92"/>
      <c r="NJ206" s="92"/>
      <c r="NK206" s="92"/>
      <c r="NL206" s="94"/>
      <c r="NM206" s="94"/>
      <c r="NN206" s="94"/>
      <c r="NO206" s="94"/>
      <c r="NP206" s="94"/>
      <c r="NQ206" s="94"/>
      <c r="NR206" s="94"/>
      <c r="NS206" s="94"/>
      <c r="NT206" s="94"/>
      <c r="NU206" s="94"/>
      <c r="NV206" s="94"/>
      <c r="NW206" s="94"/>
      <c r="NX206" s="94"/>
      <c r="NY206" s="94"/>
      <c r="NZ206" s="94"/>
      <c r="OA206" s="94"/>
      <c r="OB206" s="94"/>
      <c r="OC206" s="94"/>
      <c r="OD206" s="94"/>
      <c r="OE206" s="94"/>
      <c r="OF206" s="94"/>
      <c r="OG206" s="94"/>
      <c r="OH206" s="94"/>
      <c r="OI206" s="94"/>
      <c r="OJ206" s="94"/>
      <c r="OK206" s="94"/>
      <c r="OL206" s="92"/>
      <c r="OM206" s="92"/>
      <c r="ON206" s="92"/>
      <c r="OO206" s="92"/>
      <c r="OP206" s="94"/>
      <c r="OQ206" s="94"/>
      <c r="OR206" s="94"/>
      <c r="OS206" s="94"/>
      <c r="OT206" s="94"/>
      <c r="OU206" s="94"/>
      <c r="OV206" s="94"/>
      <c r="OW206" s="94"/>
      <c r="OX206" s="94"/>
      <c r="OY206" s="94"/>
      <c r="OZ206" s="94"/>
      <c r="PA206" s="94"/>
      <c r="PB206" s="94"/>
      <c r="PC206" s="94"/>
      <c r="PD206" s="94"/>
      <c r="PE206" s="94"/>
      <c r="PF206" s="94"/>
      <c r="PG206" s="94"/>
      <c r="PH206" s="94"/>
      <c r="PI206" s="94"/>
      <c r="PJ206" s="94"/>
      <c r="PK206" s="94"/>
      <c r="PL206" s="94"/>
      <c r="PM206" s="94"/>
      <c r="PN206" s="94"/>
      <c r="PO206" s="94"/>
      <c r="PP206" s="94"/>
      <c r="PQ206" s="94"/>
      <c r="PR206" s="94"/>
      <c r="PS206" s="94"/>
      <c r="PT206" s="94"/>
      <c r="PU206" s="94"/>
      <c r="PV206" s="94"/>
      <c r="PW206" s="94"/>
      <c r="PX206" s="94"/>
      <c r="PY206" s="94"/>
      <c r="PZ206" s="94"/>
      <c r="QA206" s="94"/>
      <c r="QB206" s="94"/>
      <c r="QC206" s="94"/>
      <c r="QD206" s="94"/>
    </row>
    <row r="207" spans="1:446" ht="13.5" customHeight="1">
      <c r="A207" s="2" t="s">
        <v>204</v>
      </c>
      <c r="B207" s="2" t="s">
        <v>335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81">
        <v>0.6</v>
      </c>
      <c r="CW207" s="81">
        <v>0.6</v>
      </c>
      <c r="CX207" s="9">
        <v>0.6</v>
      </c>
      <c r="CY207" s="9">
        <v>0.6</v>
      </c>
      <c r="CZ207" s="66">
        <v>0.6</v>
      </c>
      <c r="DA207" s="20"/>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2">
        <v>0.6</v>
      </c>
      <c r="II207" s="92">
        <v>0.6</v>
      </c>
      <c r="IJ207" s="92">
        <v>0.60450000000000004</v>
      </c>
      <c r="IK207" s="92">
        <v>0.60450000000000004</v>
      </c>
      <c r="IL207" s="92">
        <v>0.60450000000000004</v>
      </c>
      <c r="IM207" s="92">
        <v>0.65</v>
      </c>
      <c r="IN207" s="92">
        <v>0.65</v>
      </c>
      <c r="IO207" s="92">
        <v>0.65</v>
      </c>
      <c r="IP207" s="92">
        <v>0.65</v>
      </c>
      <c r="IQ207" s="92">
        <v>0.65</v>
      </c>
      <c r="IR207" s="92">
        <v>0.65</v>
      </c>
      <c r="IS207" s="92">
        <v>0.65</v>
      </c>
      <c r="IT207" s="92">
        <v>0.65</v>
      </c>
      <c r="IU207" s="92">
        <v>0.65</v>
      </c>
      <c r="IV207" s="92"/>
      <c r="IW207" s="92"/>
      <c r="IX207" s="92"/>
      <c r="IY207" s="92"/>
      <c r="IZ207" s="92"/>
      <c r="JA207" s="92"/>
      <c r="JB207" s="92"/>
      <c r="JC207" s="92"/>
      <c r="JD207" s="92"/>
      <c r="JE207" s="92"/>
      <c r="JF207" s="92"/>
      <c r="JG207" s="92"/>
      <c r="JH207" s="92"/>
      <c r="JI207" s="92"/>
      <c r="JJ207" s="92"/>
      <c r="JK207" s="92"/>
      <c r="JL207" s="92"/>
      <c r="JM207" s="92"/>
      <c r="JN207" s="92"/>
      <c r="JO207" s="92"/>
      <c r="JP207" s="92"/>
      <c r="JQ207" s="92"/>
      <c r="JR207" s="92"/>
      <c r="JS207" s="92"/>
      <c r="JT207" s="92"/>
      <c r="JU207" s="92"/>
      <c r="JV207" s="92"/>
      <c r="JW207" s="92"/>
      <c r="JX207" s="92"/>
      <c r="JY207" s="92"/>
      <c r="JZ207" s="92"/>
      <c r="KA207" s="92"/>
      <c r="KB207" s="92"/>
      <c r="KC207" s="92"/>
      <c r="KD207" s="92"/>
      <c r="KE207" s="92"/>
      <c r="KF207" s="92"/>
      <c r="KG207" s="92"/>
      <c r="KH207" s="92"/>
      <c r="KI207" s="92"/>
      <c r="KJ207" s="92"/>
      <c r="KK207" s="92"/>
      <c r="KL207" s="92"/>
      <c r="KM207" s="92"/>
      <c r="KN207" s="92"/>
      <c r="KO207" s="92"/>
      <c r="KP207" s="92"/>
      <c r="KQ207" s="92"/>
      <c r="KR207" s="92"/>
      <c r="KS207" s="92"/>
      <c r="KT207" s="92"/>
      <c r="KU207" s="92"/>
      <c r="KV207" s="92"/>
      <c r="KW207" s="92"/>
      <c r="KX207" s="92"/>
      <c r="KY207" s="92"/>
      <c r="KZ207" s="92"/>
      <c r="LA207" s="92"/>
      <c r="LB207" s="92"/>
      <c r="LC207" s="92"/>
      <c r="LD207" s="92"/>
      <c r="LE207" s="92"/>
      <c r="LF207" s="92"/>
      <c r="LG207" s="92"/>
      <c r="LH207" s="92"/>
      <c r="LI207" s="92"/>
      <c r="LJ207" s="92"/>
      <c r="LK207" s="92"/>
      <c r="LL207" s="92"/>
      <c r="LM207" s="92"/>
      <c r="LN207" s="92"/>
      <c r="LO207" s="92"/>
      <c r="LP207" s="92"/>
      <c r="LQ207" s="92"/>
      <c r="LR207" s="92"/>
      <c r="LS207" s="92"/>
      <c r="LT207" s="92"/>
      <c r="LU207" s="92"/>
      <c r="LV207" s="92"/>
      <c r="LW207" s="92"/>
      <c r="LX207" s="92"/>
      <c r="LY207" s="92"/>
      <c r="LZ207" s="92"/>
      <c r="MA207" s="92"/>
      <c r="MB207" s="92"/>
      <c r="MC207" s="92"/>
      <c r="MD207" s="92"/>
      <c r="ME207" s="92"/>
      <c r="MF207" s="92"/>
      <c r="MG207" s="92"/>
      <c r="MH207" s="93"/>
      <c r="MI207" s="93"/>
      <c r="MJ207" s="93"/>
      <c r="MK207" s="93"/>
      <c r="ML207" s="93"/>
      <c r="MM207" s="93"/>
      <c r="MN207" s="93"/>
      <c r="MO207" s="93"/>
      <c r="MP207" s="93"/>
      <c r="MQ207" s="93"/>
      <c r="MR207" s="93"/>
      <c r="MS207" s="93"/>
      <c r="MT207" s="93"/>
      <c r="MU207" s="93"/>
      <c r="MV207" s="93"/>
      <c r="MW207" s="93"/>
      <c r="MX207" s="93"/>
      <c r="MY207" s="93"/>
      <c r="MZ207" s="93"/>
      <c r="NA207" s="93"/>
      <c r="NB207" s="93"/>
      <c r="NC207" s="92"/>
      <c r="ND207" s="92"/>
      <c r="NE207" s="92"/>
      <c r="NF207" s="92"/>
      <c r="NG207" s="92"/>
      <c r="NH207" s="92"/>
      <c r="NI207" s="92"/>
      <c r="NJ207" s="92"/>
      <c r="NK207" s="92"/>
      <c r="NL207" s="94"/>
      <c r="NM207" s="94"/>
      <c r="NN207" s="94"/>
      <c r="NO207" s="94"/>
      <c r="NP207" s="94"/>
      <c r="NQ207" s="94"/>
      <c r="NR207" s="94"/>
      <c r="NS207" s="94"/>
      <c r="NT207" s="94"/>
      <c r="NU207" s="94"/>
      <c r="NV207" s="94"/>
      <c r="NW207" s="94"/>
      <c r="NX207" s="94"/>
      <c r="NY207" s="94"/>
      <c r="NZ207" s="94"/>
      <c r="OA207" s="94"/>
      <c r="OB207" s="94"/>
      <c r="OC207" s="94"/>
      <c r="OD207" s="94"/>
      <c r="OE207" s="94"/>
      <c r="OF207" s="94"/>
      <c r="OG207" s="94"/>
      <c r="OH207" s="94"/>
      <c r="OI207" s="94"/>
      <c r="OJ207" s="94"/>
      <c r="OK207" s="94"/>
      <c r="OL207" s="92"/>
      <c r="OM207" s="92"/>
      <c r="ON207" s="92"/>
      <c r="OO207" s="92"/>
      <c r="OP207" s="94"/>
      <c r="OQ207" s="94"/>
      <c r="OR207" s="94"/>
      <c r="OS207" s="94"/>
      <c r="OT207" s="94"/>
      <c r="OU207" s="94"/>
      <c r="OV207" s="94"/>
      <c r="OW207" s="94"/>
      <c r="OX207" s="94"/>
      <c r="OY207" s="94"/>
      <c r="OZ207" s="94"/>
      <c r="PA207" s="94"/>
      <c r="PB207" s="94"/>
      <c r="PC207" s="94"/>
      <c r="PD207" s="94"/>
      <c r="PE207" s="94"/>
      <c r="PF207" s="94"/>
      <c r="PG207" s="94"/>
      <c r="PH207" s="94"/>
      <c r="PI207" s="94"/>
      <c r="PJ207" s="94"/>
      <c r="PK207" s="94"/>
      <c r="PL207" s="94"/>
      <c r="PM207" s="94"/>
      <c r="PN207" s="94"/>
      <c r="PO207" s="94"/>
      <c r="PP207" s="94"/>
      <c r="PQ207" s="94"/>
      <c r="PR207" s="94"/>
      <c r="PS207" s="94"/>
      <c r="PT207" s="94"/>
      <c r="PU207" s="94"/>
      <c r="PV207" s="94"/>
      <c r="PW207" s="94"/>
      <c r="PX207" s="94"/>
      <c r="PY207" s="94"/>
      <c r="PZ207" s="94"/>
      <c r="QA207" s="94"/>
      <c r="QB207" s="94"/>
      <c r="QC207" s="94"/>
      <c r="QD207" s="94"/>
    </row>
    <row r="208" spans="1:446" ht="13.5" customHeight="1">
      <c r="A208" s="2" t="s">
        <v>205</v>
      </c>
      <c r="B208" s="2" t="s">
        <v>335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81"/>
      <c r="CW208" s="81"/>
      <c r="CX208" s="9"/>
      <c r="CY208" s="9"/>
      <c r="CZ208" s="66"/>
      <c r="DA208" s="20"/>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2"/>
      <c r="II208" s="92"/>
      <c r="IJ208" s="92"/>
      <c r="IK208" s="92"/>
      <c r="IL208" s="92"/>
      <c r="IM208" s="92"/>
      <c r="IN208" s="92"/>
      <c r="IO208" s="92"/>
      <c r="IP208" s="92"/>
      <c r="IQ208" s="92"/>
      <c r="IR208" s="92"/>
      <c r="IS208" s="92"/>
      <c r="IT208" s="92"/>
      <c r="IU208" s="92"/>
      <c r="IV208" s="92"/>
      <c r="IW208" s="92"/>
      <c r="IX208" s="92"/>
      <c r="IY208" s="92"/>
      <c r="IZ208" s="92"/>
      <c r="JA208" s="92"/>
      <c r="JB208" s="92"/>
      <c r="JC208" s="92"/>
      <c r="JD208" s="92"/>
      <c r="JE208" s="92"/>
      <c r="JF208" s="92"/>
      <c r="JG208" s="92"/>
      <c r="JH208" s="92"/>
      <c r="JI208" s="92"/>
      <c r="JJ208" s="92"/>
      <c r="JK208" s="92"/>
      <c r="JL208" s="92"/>
      <c r="JM208" s="92"/>
      <c r="JN208" s="92"/>
      <c r="JO208" s="92"/>
      <c r="JP208" s="92"/>
      <c r="JQ208" s="92"/>
      <c r="JR208" s="92"/>
      <c r="JS208" s="92"/>
      <c r="JT208" s="92"/>
      <c r="JU208" s="92"/>
      <c r="JV208" s="92"/>
      <c r="JW208" s="92"/>
      <c r="JX208" s="92"/>
      <c r="JY208" s="92"/>
      <c r="JZ208" s="92"/>
      <c r="KA208" s="92"/>
      <c r="KB208" s="92"/>
      <c r="KC208" s="92"/>
      <c r="KD208" s="92"/>
      <c r="KE208" s="92"/>
      <c r="KF208" s="92"/>
      <c r="KG208" s="92"/>
      <c r="KH208" s="92"/>
      <c r="KI208" s="92"/>
      <c r="KJ208" s="92"/>
      <c r="KK208" s="92"/>
      <c r="KL208" s="92"/>
      <c r="KM208" s="92"/>
      <c r="KN208" s="92"/>
      <c r="KO208" s="92"/>
      <c r="KP208" s="92"/>
      <c r="KQ208" s="92"/>
      <c r="KR208" s="92"/>
      <c r="KS208" s="92"/>
      <c r="KT208" s="92"/>
      <c r="KU208" s="92"/>
      <c r="KV208" s="92"/>
      <c r="KW208" s="92"/>
      <c r="KX208" s="92"/>
      <c r="KY208" s="92"/>
      <c r="KZ208" s="92"/>
      <c r="LA208" s="92"/>
      <c r="LB208" s="92"/>
      <c r="LC208" s="92"/>
      <c r="LD208" s="92"/>
      <c r="LE208" s="92"/>
      <c r="LF208" s="92"/>
      <c r="LG208" s="92"/>
      <c r="LH208" s="92"/>
      <c r="LI208" s="92"/>
      <c r="LJ208" s="92"/>
      <c r="LK208" s="92"/>
      <c r="LL208" s="92"/>
      <c r="LM208" s="92"/>
      <c r="LN208" s="92"/>
      <c r="LO208" s="92"/>
      <c r="LP208" s="92"/>
      <c r="LQ208" s="92"/>
      <c r="LR208" s="92"/>
      <c r="LS208" s="92"/>
      <c r="LT208" s="92"/>
      <c r="LU208" s="92"/>
      <c r="LV208" s="92"/>
      <c r="LW208" s="92"/>
      <c r="LX208" s="92"/>
      <c r="LY208" s="92"/>
      <c r="LZ208" s="92"/>
      <c r="MA208" s="92"/>
      <c r="MB208" s="92"/>
      <c r="MC208" s="92"/>
      <c r="MD208" s="92"/>
      <c r="ME208" s="92"/>
      <c r="MF208" s="92"/>
      <c r="MG208" s="92"/>
      <c r="MH208" s="93"/>
      <c r="MI208" s="93"/>
      <c r="MJ208" s="93"/>
      <c r="MK208" s="93"/>
      <c r="ML208" s="93"/>
      <c r="MM208" s="93"/>
      <c r="MN208" s="93"/>
      <c r="MO208" s="93"/>
      <c r="MP208" s="93"/>
      <c r="MQ208" s="93"/>
      <c r="MR208" s="93"/>
      <c r="MS208" s="93"/>
      <c r="MT208" s="93"/>
      <c r="MU208" s="93"/>
      <c r="MV208" s="93"/>
      <c r="MW208" s="93"/>
      <c r="MX208" s="93"/>
      <c r="MY208" s="93"/>
      <c r="MZ208" s="93"/>
      <c r="NA208" s="93"/>
      <c r="NB208" s="93"/>
      <c r="NC208" s="92"/>
      <c r="ND208" s="92"/>
      <c r="NE208" s="92"/>
      <c r="NF208" s="92"/>
      <c r="NG208" s="92"/>
      <c r="NH208" s="92"/>
      <c r="NI208" s="92"/>
      <c r="NJ208" s="92"/>
      <c r="NK208" s="92"/>
      <c r="NL208" s="94"/>
      <c r="NM208" s="94"/>
      <c r="NN208" s="94"/>
      <c r="NO208" s="94"/>
      <c r="NP208" s="94"/>
      <c r="NQ208" s="94"/>
      <c r="NR208" s="94"/>
      <c r="NS208" s="94"/>
      <c r="NT208" s="94"/>
      <c r="NU208" s="94"/>
      <c r="NV208" s="94"/>
      <c r="NW208" s="94"/>
      <c r="NX208" s="94"/>
      <c r="NY208" s="94"/>
      <c r="NZ208" s="94"/>
      <c r="OA208" s="94"/>
      <c r="OB208" s="94"/>
      <c r="OC208" s="94"/>
      <c r="OD208" s="94"/>
      <c r="OE208" s="94"/>
      <c r="OF208" s="94"/>
      <c r="OG208" s="94"/>
      <c r="OH208" s="94"/>
      <c r="OI208" s="94"/>
      <c r="OJ208" s="94"/>
      <c r="OK208" s="94"/>
      <c r="OL208" s="92"/>
      <c r="OM208" s="92"/>
      <c r="ON208" s="92"/>
      <c r="OO208" s="92"/>
      <c r="OP208" s="94"/>
      <c r="OQ208" s="94"/>
      <c r="OR208" s="94"/>
      <c r="OS208" s="94"/>
      <c r="OT208" s="94"/>
      <c r="OU208" s="94"/>
      <c r="OV208" s="94"/>
      <c r="OW208" s="94"/>
      <c r="OX208" s="94"/>
      <c r="OY208" s="94"/>
      <c r="OZ208" s="94"/>
      <c r="PA208" s="94"/>
      <c r="PB208" s="94"/>
      <c r="PC208" s="94"/>
      <c r="PD208" s="94"/>
      <c r="PE208" s="94"/>
      <c r="PF208" s="94"/>
      <c r="PG208" s="94"/>
      <c r="PH208" s="94"/>
      <c r="PI208" s="94"/>
      <c r="PJ208" s="94"/>
      <c r="PK208" s="94"/>
      <c r="PL208" s="94"/>
      <c r="PM208" s="94"/>
      <c r="PN208" s="94"/>
      <c r="PO208" s="94"/>
      <c r="PP208" s="94"/>
      <c r="PQ208" s="94"/>
      <c r="PR208" s="94"/>
      <c r="PS208" s="94"/>
      <c r="PT208" s="94"/>
      <c r="PU208" s="94"/>
      <c r="PV208" s="94"/>
      <c r="PW208" s="94"/>
      <c r="PX208" s="94"/>
      <c r="PY208" s="94"/>
      <c r="PZ208" s="94"/>
      <c r="QA208" s="94"/>
      <c r="QB208" s="94"/>
      <c r="QC208" s="94"/>
      <c r="QD208" s="94"/>
    </row>
    <row r="209" spans="1:446" ht="13.5" customHeight="1">
      <c r="A209" s="2" t="s">
        <v>206</v>
      </c>
      <c r="B209" s="2" t="s">
        <v>335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81"/>
      <c r="CW209" s="81"/>
      <c r="CX209" s="9"/>
      <c r="CY209" s="9"/>
      <c r="CZ209" s="66"/>
      <c r="DA209" s="20"/>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2"/>
      <c r="II209" s="92"/>
      <c r="IJ209" s="92"/>
      <c r="IK209" s="92"/>
      <c r="IL209" s="92"/>
      <c r="IM209" s="92"/>
      <c r="IN209" s="92"/>
      <c r="IO209" s="92"/>
      <c r="IP209" s="92"/>
      <c r="IQ209" s="92"/>
      <c r="IR209" s="92"/>
      <c r="IS209" s="92"/>
      <c r="IT209" s="92"/>
      <c r="IU209" s="92"/>
      <c r="IV209" s="92"/>
      <c r="IW209" s="92"/>
      <c r="IX209" s="92"/>
      <c r="IY209" s="92"/>
      <c r="IZ209" s="92"/>
      <c r="JA209" s="92"/>
      <c r="JB209" s="92"/>
      <c r="JC209" s="92"/>
      <c r="JD209" s="92"/>
      <c r="JE209" s="92"/>
      <c r="JF209" s="92"/>
      <c r="JG209" s="92"/>
      <c r="JH209" s="92"/>
      <c r="JI209" s="92"/>
      <c r="JJ209" s="92"/>
      <c r="JK209" s="92"/>
      <c r="JL209" s="92"/>
      <c r="JM209" s="92"/>
      <c r="JN209" s="92"/>
      <c r="JO209" s="92"/>
      <c r="JP209" s="92"/>
      <c r="JQ209" s="92"/>
      <c r="JR209" s="92"/>
      <c r="JS209" s="92"/>
      <c r="JT209" s="92"/>
      <c r="JU209" s="92"/>
      <c r="JV209" s="92"/>
      <c r="JW209" s="92"/>
      <c r="JX209" s="92"/>
      <c r="JY209" s="92"/>
      <c r="JZ209" s="92"/>
      <c r="KA209" s="92"/>
      <c r="KB209" s="92"/>
      <c r="KC209" s="92"/>
      <c r="KD209" s="92"/>
      <c r="KE209" s="92"/>
      <c r="KF209" s="92"/>
      <c r="KG209" s="92"/>
      <c r="KH209" s="92"/>
      <c r="KI209" s="92"/>
      <c r="KJ209" s="92"/>
      <c r="KK209" s="92"/>
      <c r="KL209" s="92"/>
      <c r="KM209" s="92"/>
      <c r="KN209" s="92"/>
      <c r="KO209" s="92"/>
      <c r="KP209" s="92"/>
      <c r="KQ209" s="92"/>
      <c r="KR209" s="92"/>
      <c r="KS209" s="92"/>
      <c r="KT209" s="92"/>
      <c r="KU209" s="92"/>
      <c r="KV209" s="92"/>
      <c r="KW209" s="92"/>
      <c r="KX209" s="92"/>
      <c r="KY209" s="92"/>
      <c r="KZ209" s="92"/>
      <c r="LA209" s="92"/>
      <c r="LB209" s="92"/>
      <c r="LC209" s="92"/>
      <c r="LD209" s="92"/>
      <c r="LE209" s="92"/>
      <c r="LF209" s="92"/>
      <c r="LG209" s="92"/>
      <c r="LH209" s="92"/>
      <c r="LI209" s="92"/>
      <c r="LJ209" s="92"/>
      <c r="LK209" s="92"/>
      <c r="LL209" s="92"/>
      <c r="LM209" s="92"/>
      <c r="LN209" s="92"/>
      <c r="LO209" s="92"/>
      <c r="LP209" s="92"/>
      <c r="LQ209" s="92"/>
      <c r="LR209" s="92"/>
      <c r="LS209" s="92"/>
      <c r="LT209" s="92"/>
      <c r="LU209" s="92"/>
      <c r="LV209" s="92"/>
      <c r="LW209" s="92"/>
      <c r="LX209" s="92"/>
      <c r="LY209" s="92"/>
      <c r="LZ209" s="92"/>
      <c r="MA209" s="92"/>
      <c r="MB209" s="92"/>
      <c r="MC209" s="92"/>
      <c r="MD209" s="92"/>
      <c r="ME209" s="92"/>
      <c r="MF209" s="92"/>
      <c r="MG209" s="92"/>
      <c r="MH209" s="93"/>
      <c r="MI209" s="93"/>
      <c r="MJ209" s="93"/>
      <c r="MK209" s="93"/>
      <c r="ML209" s="93"/>
      <c r="MM209" s="93"/>
      <c r="MN209" s="93"/>
      <c r="MO209" s="93"/>
      <c r="MP209" s="93"/>
      <c r="MQ209" s="93"/>
      <c r="MR209" s="93"/>
      <c r="MS209" s="93"/>
      <c r="MT209" s="93"/>
      <c r="MU209" s="93"/>
      <c r="MV209" s="93"/>
      <c r="MW209" s="93"/>
      <c r="MX209" s="93"/>
      <c r="MY209" s="93"/>
      <c r="MZ209" s="93"/>
      <c r="NA209" s="93"/>
      <c r="NB209" s="93"/>
      <c r="NC209" s="92"/>
      <c r="ND209" s="92"/>
      <c r="NE209" s="92"/>
      <c r="NF209" s="92"/>
      <c r="NG209" s="92"/>
      <c r="NH209" s="92"/>
      <c r="NI209" s="92"/>
      <c r="NJ209" s="92"/>
      <c r="NK209" s="92"/>
      <c r="NL209" s="94"/>
      <c r="NM209" s="94"/>
      <c r="NN209" s="94"/>
      <c r="NO209" s="94"/>
      <c r="NP209" s="94"/>
      <c r="NQ209" s="94"/>
      <c r="NR209" s="94"/>
      <c r="NS209" s="94"/>
      <c r="NT209" s="94"/>
      <c r="NU209" s="94"/>
      <c r="NV209" s="94"/>
      <c r="NW209" s="94"/>
      <c r="NX209" s="94"/>
      <c r="NY209" s="94"/>
      <c r="NZ209" s="94"/>
      <c r="OA209" s="94"/>
      <c r="OB209" s="94"/>
      <c r="OC209" s="94"/>
      <c r="OD209" s="94"/>
      <c r="OE209" s="94"/>
      <c r="OF209" s="94"/>
      <c r="OG209" s="94"/>
      <c r="OH209" s="94"/>
      <c r="OI209" s="94"/>
      <c r="OJ209" s="94"/>
      <c r="OK209" s="94"/>
      <c r="OL209" s="92"/>
      <c r="OM209" s="92"/>
      <c r="ON209" s="92"/>
      <c r="OO209" s="92"/>
      <c r="OP209" s="94"/>
      <c r="OQ209" s="94"/>
      <c r="OR209" s="94"/>
      <c r="OS209" s="94"/>
      <c r="OT209" s="94"/>
      <c r="OU209" s="94"/>
      <c r="OV209" s="94"/>
      <c r="OW209" s="94"/>
      <c r="OX209" s="94"/>
      <c r="OY209" s="94"/>
      <c r="OZ209" s="94"/>
      <c r="PA209" s="94"/>
      <c r="PB209" s="94"/>
      <c r="PC209" s="94"/>
      <c r="PD209" s="94"/>
      <c r="PE209" s="94"/>
      <c r="PF209" s="94"/>
      <c r="PG209" s="94"/>
      <c r="PH209" s="94"/>
      <c r="PI209" s="94"/>
      <c r="PJ209" s="94"/>
      <c r="PK209" s="94"/>
      <c r="PL209" s="94"/>
      <c r="PM209" s="94"/>
      <c r="PN209" s="94"/>
      <c r="PO209" s="94"/>
      <c r="PP209" s="94"/>
      <c r="PQ209" s="94"/>
      <c r="PR209" s="94"/>
      <c r="PS209" s="94"/>
      <c r="PT209" s="94"/>
      <c r="PU209" s="94"/>
      <c r="PV209" s="94"/>
      <c r="PW209" s="94"/>
      <c r="PX209" s="94"/>
      <c r="PY209" s="94"/>
      <c r="PZ209" s="94"/>
      <c r="QA209" s="94"/>
      <c r="QB209" s="94"/>
      <c r="QC209" s="94"/>
      <c r="QD209" s="94"/>
    </row>
    <row r="210" spans="1:446" ht="13.5" customHeight="1">
      <c r="A210" s="12" t="s">
        <v>207</v>
      </c>
      <c r="B210" s="12" t="s">
        <v>335</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69"/>
      <c r="DA210" s="23"/>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52"/>
      <c r="II210" s="52"/>
      <c r="IJ210" s="92"/>
      <c r="IK210" s="92"/>
      <c r="IL210" s="92"/>
      <c r="IM210" s="92"/>
      <c r="IN210" s="92"/>
      <c r="IO210" s="92"/>
      <c r="IP210" s="92"/>
      <c r="IQ210" s="92"/>
      <c r="IR210" s="92"/>
      <c r="IS210" s="92"/>
      <c r="IT210" s="92"/>
      <c r="IU210" s="92"/>
      <c r="IV210" s="52"/>
      <c r="IW210" s="52"/>
      <c r="IX210" s="52"/>
      <c r="IY210" s="52"/>
      <c r="IZ210" s="52"/>
      <c r="JA210" s="52"/>
      <c r="JB210" s="52"/>
      <c r="JC210" s="52"/>
      <c r="JD210" s="52"/>
      <c r="JE210" s="52"/>
      <c r="JF210" s="52"/>
      <c r="JG210" s="52"/>
      <c r="JH210" s="52"/>
      <c r="JI210" s="52"/>
      <c r="JJ210" s="52"/>
      <c r="JK210" s="52"/>
      <c r="JL210" s="52"/>
      <c r="JM210" s="52"/>
      <c r="JN210" s="52"/>
      <c r="JO210" s="52"/>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52"/>
      <c r="LQ210" s="52"/>
      <c r="LR210" s="52"/>
      <c r="LS210" s="52"/>
      <c r="LT210" s="52"/>
      <c r="LU210" s="52"/>
      <c r="LV210" s="52"/>
      <c r="LW210" s="52"/>
      <c r="LX210" s="52"/>
      <c r="LY210" s="52"/>
      <c r="LZ210" s="52"/>
      <c r="MA210" s="52"/>
      <c r="MB210" s="52"/>
      <c r="MC210" s="52"/>
      <c r="MD210" s="52"/>
      <c r="ME210" s="52"/>
      <c r="MF210" s="52"/>
      <c r="MG210" s="52"/>
      <c r="MH210" s="100"/>
      <c r="MI210" s="100"/>
      <c r="MJ210" s="100"/>
      <c r="MK210" s="100"/>
      <c r="ML210" s="100"/>
      <c r="MM210" s="100"/>
      <c r="MN210" s="100"/>
      <c r="MO210" s="100"/>
      <c r="MP210" s="100"/>
      <c r="MQ210" s="100"/>
      <c r="MR210" s="100"/>
      <c r="MS210" s="100"/>
      <c r="MT210" s="100"/>
      <c r="MU210" s="100"/>
      <c r="MV210" s="100"/>
      <c r="MW210" s="100"/>
      <c r="MX210" s="100"/>
      <c r="MY210" s="100"/>
      <c r="MZ210" s="100"/>
      <c r="NA210" s="100"/>
      <c r="NB210" s="100"/>
      <c r="NC210" s="52"/>
      <c r="ND210" s="52"/>
      <c r="NE210" s="52"/>
      <c r="NF210" s="52"/>
      <c r="NG210" s="52"/>
      <c r="NH210" s="52"/>
      <c r="NI210" s="52"/>
      <c r="NJ210" s="52"/>
      <c r="NK210" s="52"/>
      <c r="NL210" s="52"/>
      <c r="NM210" s="52"/>
      <c r="NN210" s="52"/>
      <c r="NO210" s="52"/>
      <c r="NP210" s="52"/>
      <c r="NQ210" s="52"/>
      <c r="NR210" s="52"/>
      <c r="NS210" s="52"/>
      <c r="NT210" s="52"/>
      <c r="NU210" s="52"/>
      <c r="NV210" s="52"/>
      <c r="NW210" s="52"/>
      <c r="NX210" s="52"/>
      <c r="NY210" s="52"/>
      <c r="NZ210" s="52"/>
      <c r="OA210" s="52"/>
      <c r="OB210" s="52"/>
      <c r="OC210" s="52"/>
      <c r="OD210" s="52"/>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c r="PC210" s="52"/>
      <c r="PD210" s="52"/>
      <c r="PE210" s="52"/>
      <c r="PF210" s="52"/>
      <c r="PG210" s="52"/>
      <c r="PH210" s="52"/>
      <c r="PI210" s="52"/>
      <c r="PJ210" s="52"/>
      <c r="PK210" s="52"/>
      <c r="PL210" s="52"/>
      <c r="PM210" s="52"/>
      <c r="PN210" s="52"/>
      <c r="PO210" s="52"/>
      <c r="PP210" s="52"/>
      <c r="PQ210" s="52"/>
      <c r="PR210" s="52"/>
      <c r="PS210" s="52"/>
      <c r="PT210" s="52"/>
      <c r="PU210" s="52"/>
      <c r="PV210" s="52"/>
      <c r="PW210" s="52"/>
      <c r="PX210" s="52"/>
      <c r="PY210" s="52"/>
      <c r="PZ210" s="52"/>
      <c r="QA210" s="52"/>
      <c r="QB210" s="52"/>
      <c r="QC210" s="52"/>
      <c r="QD210" s="52"/>
    </row>
    <row r="211" spans="1:446" ht="13.5" customHeight="1">
      <c r="A211" s="12" t="s">
        <v>208</v>
      </c>
      <c r="B211" s="12" t="s">
        <v>335</v>
      </c>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69"/>
      <c r="DA211" s="23"/>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52"/>
      <c r="II211" s="52"/>
      <c r="IJ211" s="92"/>
      <c r="IK211" s="92"/>
      <c r="IL211" s="92"/>
      <c r="IM211" s="92"/>
      <c r="IN211" s="92"/>
      <c r="IO211" s="92"/>
      <c r="IP211" s="92"/>
      <c r="IQ211" s="92"/>
      <c r="IR211" s="92"/>
      <c r="IS211" s="92"/>
      <c r="IT211" s="92"/>
      <c r="IU211" s="92"/>
      <c r="IV211" s="52"/>
      <c r="IW211" s="52"/>
      <c r="IX211" s="52"/>
      <c r="IY211" s="52"/>
      <c r="IZ211" s="52"/>
      <c r="JA211" s="52"/>
      <c r="JB211" s="52"/>
      <c r="JC211" s="52"/>
      <c r="JD211" s="52"/>
      <c r="JE211" s="52"/>
      <c r="JF211" s="52"/>
      <c r="JG211" s="52"/>
      <c r="JH211" s="52"/>
      <c r="JI211" s="52"/>
      <c r="JJ211" s="52"/>
      <c r="JK211" s="52"/>
      <c r="JL211" s="52"/>
      <c r="JM211" s="52"/>
      <c r="JN211" s="52"/>
      <c r="JO211" s="52"/>
      <c r="JP211" s="52"/>
      <c r="JQ211" s="52"/>
      <c r="JR211" s="52"/>
      <c r="JS211" s="52"/>
      <c r="JT211" s="52"/>
      <c r="JU211" s="52"/>
      <c r="JV211" s="52"/>
      <c r="JW211" s="52"/>
      <c r="JX211" s="52"/>
      <c r="JY211" s="52"/>
      <c r="JZ211" s="52"/>
      <c r="KA211" s="52"/>
      <c r="KB211" s="52"/>
      <c r="KC211" s="52"/>
      <c r="KD211" s="52"/>
      <c r="KE211" s="52"/>
      <c r="KF211" s="52"/>
      <c r="KG211" s="52"/>
      <c r="KH211" s="52"/>
      <c r="KI211" s="52"/>
      <c r="KJ211" s="52"/>
      <c r="KK211" s="52"/>
      <c r="KL211" s="52"/>
      <c r="KM211" s="52"/>
      <c r="KN211" s="52"/>
      <c r="KO211" s="52"/>
      <c r="KP211" s="52"/>
      <c r="KQ211" s="52"/>
      <c r="KR211" s="52"/>
      <c r="KS211" s="52"/>
      <c r="KT211" s="52"/>
      <c r="KU211" s="52"/>
      <c r="KV211" s="52"/>
      <c r="KW211" s="52"/>
      <c r="KX211" s="52"/>
      <c r="KY211" s="52"/>
      <c r="KZ211" s="52"/>
      <c r="LA211" s="52"/>
      <c r="LB211" s="52"/>
      <c r="LC211" s="52"/>
      <c r="LD211" s="52"/>
      <c r="LE211" s="52"/>
      <c r="LF211" s="52"/>
      <c r="LG211" s="52"/>
      <c r="LH211" s="52"/>
      <c r="LI211" s="52"/>
      <c r="LJ211" s="52"/>
      <c r="LK211" s="52"/>
      <c r="LL211" s="52"/>
      <c r="LM211" s="52"/>
      <c r="LN211" s="52"/>
      <c r="LO211" s="52"/>
      <c r="LP211" s="52"/>
      <c r="LQ211" s="52"/>
      <c r="LR211" s="52"/>
      <c r="LS211" s="52"/>
      <c r="LT211" s="52"/>
      <c r="LU211" s="52"/>
      <c r="LV211" s="52"/>
      <c r="LW211" s="52"/>
      <c r="LX211" s="52"/>
      <c r="LY211" s="52"/>
      <c r="LZ211" s="52"/>
      <c r="MA211" s="52"/>
      <c r="MB211" s="52"/>
      <c r="MC211" s="52"/>
      <c r="MD211" s="52"/>
      <c r="ME211" s="52"/>
      <c r="MF211" s="52"/>
      <c r="MG211" s="52"/>
      <c r="MH211" s="100"/>
      <c r="MI211" s="100"/>
      <c r="MJ211" s="100"/>
      <c r="MK211" s="100"/>
      <c r="ML211" s="100"/>
      <c r="MM211" s="100"/>
      <c r="MN211" s="100"/>
      <c r="MO211" s="100"/>
      <c r="MP211" s="100"/>
      <c r="MQ211" s="100"/>
      <c r="MR211" s="100"/>
      <c r="MS211" s="100"/>
      <c r="MT211" s="100"/>
      <c r="MU211" s="100"/>
      <c r="MV211" s="100"/>
      <c r="MW211" s="100"/>
      <c r="MX211" s="100"/>
      <c r="MY211" s="100"/>
      <c r="MZ211" s="100"/>
      <c r="NA211" s="100"/>
      <c r="NB211" s="100"/>
      <c r="NC211" s="52"/>
      <c r="ND211" s="52"/>
      <c r="NE211" s="52"/>
      <c r="NF211" s="52"/>
      <c r="NG211" s="52"/>
      <c r="NH211" s="52"/>
      <c r="NI211" s="52"/>
      <c r="NJ211" s="52"/>
      <c r="NK211" s="52"/>
      <c r="NL211" s="52"/>
      <c r="NM211" s="52"/>
      <c r="NN211" s="52"/>
      <c r="NO211" s="52"/>
      <c r="NP211" s="52"/>
      <c r="NQ211" s="52"/>
      <c r="NR211" s="52"/>
      <c r="NS211" s="52"/>
      <c r="NT211" s="52"/>
      <c r="NU211" s="52"/>
      <c r="NV211" s="52"/>
      <c r="NW211" s="52"/>
      <c r="NX211" s="52"/>
      <c r="NY211" s="52"/>
      <c r="NZ211" s="52"/>
      <c r="OA211" s="52"/>
      <c r="OB211" s="52"/>
      <c r="OC211" s="52"/>
      <c r="OD211" s="52"/>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c r="PC211" s="52"/>
      <c r="PD211" s="52"/>
      <c r="PE211" s="52"/>
      <c r="PF211" s="52"/>
      <c r="PG211" s="52"/>
      <c r="PH211" s="52"/>
      <c r="PI211" s="52"/>
      <c r="PJ211" s="52"/>
      <c r="PK211" s="52"/>
      <c r="PL211" s="52"/>
      <c r="PM211" s="52"/>
      <c r="PN211" s="52"/>
      <c r="PO211" s="52"/>
      <c r="PP211" s="52"/>
      <c r="PQ211" s="52"/>
      <c r="PR211" s="52"/>
      <c r="PS211" s="52"/>
      <c r="PT211" s="52"/>
      <c r="PU211" s="52"/>
      <c r="PV211" s="52"/>
      <c r="PW211" s="52"/>
      <c r="PX211" s="52"/>
      <c r="PY211" s="52"/>
      <c r="PZ211" s="52"/>
      <c r="QA211" s="52"/>
      <c r="QB211" s="52"/>
      <c r="QC211" s="52"/>
      <c r="QD211" s="52"/>
    </row>
    <row r="212" spans="1:446" ht="13.5" customHeight="1">
      <c r="A212" s="12" t="s">
        <v>209</v>
      </c>
      <c r="B212" s="12" t="s">
        <v>335</v>
      </c>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69"/>
      <c r="DA212" s="23"/>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52"/>
      <c r="II212" s="52"/>
      <c r="IJ212" s="92"/>
      <c r="IK212" s="92"/>
      <c r="IL212" s="92"/>
      <c r="IM212" s="92"/>
      <c r="IN212" s="92"/>
      <c r="IO212" s="92"/>
      <c r="IP212" s="92"/>
      <c r="IQ212" s="92"/>
      <c r="IR212" s="92"/>
      <c r="IS212" s="92"/>
      <c r="IT212" s="92"/>
      <c r="IU212" s="92"/>
      <c r="IV212" s="52"/>
      <c r="IW212" s="52"/>
      <c r="IX212" s="52"/>
      <c r="IY212" s="52"/>
      <c r="IZ212" s="52"/>
      <c r="JA212" s="52"/>
      <c r="JB212" s="52"/>
      <c r="JC212" s="52"/>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100"/>
      <c r="MI212" s="100"/>
      <c r="MJ212" s="100"/>
      <c r="MK212" s="100"/>
      <c r="ML212" s="100"/>
      <c r="MM212" s="100"/>
      <c r="MN212" s="100"/>
      <c r="MO212" s="100"/>
      <c r="MP212" s="100"/>
      <c r="MQ212" s="100"/>
      <c r="MR212" s="100"/>
      <c r="MS212" s="100"/>
      <c r="MT212" s="100"/>
      <c r="MU212" s="100"/>
      <c r="MV212" s="100"/>
      <c r="MW212" s="100"/>
      <c r="MX212" s="100"/>
      <c r="MY212" s="100"/>
      <c r="MZ212" s="100"/>
      <c r="NA212" s="100"/>
      <c r="NB212" s="100"/>
      <c r="NC212" s="52"/>
      <c r="ND212" s="52"/>
      <c r="NE212" s="52"/>
      <c r="NF212" s="52"/>
      <c r="NG212" s="52"/>
      <c r="NH212" s="52"/>
      <c r="NI212" s="52"/>
      <c r="NJ212" s="52"/>
      <c r="NK212" s="52"/>
      <c r="NL212" s="52"/>
      <c r="NM212" s="52"/>
      <c r="NN212" s="52"/>
      <c r="NO212" s="52"/>
      <c r="NP212" s="52"/>
      <c r="NQ212" s="52"/>
      <c r="NR212" s="52"/>
      <c r="NS212" s="52"/>
      <c r="NT212" s="52"/>
      <c r="NU212" s="52"/>
      <c r="NV212" s="52"/>
      <c r="NW212" s="52"/>
      <c r="NX212" s="52"/>
      <c r="NY212" s="52"/>
      <c r="NZ212" s="52"/>
      <c r="OA212" s="52"/>
      <c r="OB212" s="52"/>
      <c r="OC212" s="52"/>
      <c r="OD212" s="52"/>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c r="PC212" s="52"/>
      <c r="PD212" s="52"/>
      <c r="PE212" s="52"/>
      <c r="PF212" s="52"/>
      <c r="PG212" s="52"/>
      <c r="PH212" s="52"/>
      <c r="PI212" s="52"/>
      <c r="PJ212" s="52"/>
      <c r="PK212" s="52"/>
      <c r="PL212" s="52"/>
      <c r="PM212" s="52"/>
      <c r="PN212" s="52"/>
      <c r="PO212" s="52"/>
      <c r="PP212" s="52"/>
      <c r="PQ212" s="52"/>
      <c r="PR212" s="52"/>
      <c r="PS212" s="52"/>
      <c r="PT212" s="52"/>
      <c r="PU212" s="52"/>
      <c r="PV212" s="52"/>
      <c r="PW212" s="52"/>
      <c r="PX212" s="52"/>
      <c r="PY212" s="52"/>
      <c r="PZ212" s="52"/>
      <c r="QA212" s="52"/>
      <c r="QB212" s="52"/>
      <c r="QC212" s="52"/>
      <c r="QD212" s="52"/>
    </row>
    <row r="213" spans="1:446" ht="13.5" customHeight="1">
      <c r="A213" s="12" t="s">
        <v>210</v>
      </c>
      <c r="B213" s="12" t="s">
        <v>335</v>
      </c>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69"/>
      <c r="DA213" s="23"/>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52"/>
      <c r="II213" s="52"/>
      <c r="IJ213" s="92"/>
      <c r="IK213" s="92"/>
      <c r="IL213" s="92"/>
      <c r="IM213" s="92"/>
      <c r="IN213" s="92"/>
      <c r="IO213" s="92"/>
      <c r="IP213" s="92"/>
      <c r="IQ213" s="92"/>
      <c r="IR213" s="92"/>
      <c r="IS213" s="92"/>
      <c r="IT213" s="92"/>
      <c r="IU213" s="92"/>
      <c r="IV213" s="52"/>
      <c r="IW213" s="52"/>
      <c r="IX213" s="52"/>
      <c r="IY213" s="52"/>
      <c r="IZ213" s="52"/>
      <c r="JA213" s="52"/>
      <c r="JB213" s="52"/>
      <c r="JC213" s="52"/>
      <c r="JD213" s="52"/>
      <c r="JE213" s="52"/>
      <c r="JF213" s="52"/>
      <c r="JG213" s="52"/>
      <c r="JH213" s="52"/>
      <c r="JI213" s="52"/>
      <c r="JJ213" s="52"/>
      <c r="JK213" s="52"/>
      <c r="JL213" s="52"/>
      <c r="JM213" s="52"/>
      <c r="JN213" s="52"/>
      <c r="JO213" s="52"/>
      <c r="JP213" s="52"/>
      <c r="JQ213" s="52"/>
      <c r="JR213" s="52"/>
      <c r="JS213" s="52"/>
      <c r="JT213" s="52"/>
      <c r="JU213" s="52"/>
      <c r="JV213" s="52"/>
      <c r="JW213" s="52"/>
      <c r="JX213" s="52"/>
      <c r="JY213" s="52"/>
      <c r="JZ213" s="52"/>
      <c r="KA213" s="52"/>
      <c r="KB213" s="52"/>
      <c r="KC213" s="52"/>
      <c r="KD213" s="52"/>
      <c r="KE213" s="52"/>
      <c r="KF213" s="52"/>
      <c r="KG213" s="52"/>
      <c r="KH213" s="52"/>
      <c r="KI213" s="52"/>
      <c r="KJ213" s="52"/>
      <c r="KK213" s="52"/>
      <c r="KL213" s="52"/>
      <c r="KM213" s="52"/>
      <c r="KN213" s="52"/>
      <c r="KO213" s="52"/>
      <c r="KP213" s="52"/>
      <c r="KQ213" s="52"/>
      <c r="KR213" s="52"/>
      <c r="KS213" s="52"/>
      <c r="KT213" s="52"/>
      <c r="KU213" s="52"/>
      <c r="KV213" s="52"/>
      <c r="KW213" s="52"/>
      <c r="KX213" s="52"/>
      <c r="KY213" s="52"/>
      <c r="KZ213" s="52"/>
      <c r="LA213" s="52"/>
      <c r="LB213" s="52"/>
      <c r="LC213" s="52"/>
      <c r="LD213" s="52"/>
      <c r="LE213" s="52"/>
      <c r="LF213" s="52"/>
      <c r="LG213" s="52"/>
      <c r="LH213" s="52"/>
      <c r="LI213" s="52"/>
      <c r="LJ213" s="52"/>
      <c r="LK213" s="52"/>
      <c r="LL213" s="52"/>
      <c r="LM213" s="52"/>
      <c r="LN213" s="52"/>
      <c r="LO213" s="52"/>
      <c r="LP213" s="52"/>
      <c r="LQ213" s="52"/>
      <c r="LR213" s="52"/>
      <c r="LS213" s="52"/>
      <c r="LT213" s="52"/>
      <c r="LU213" s="52"/>
      <c r="LV213" s="52"/>
      <c r="LW213" s="52"/>
      <c r="LX213" s="52"/>
      <c r="LY213" s="52"/>
      <c r="LZ213" s="52"/>
      <c r="MA213" s="52"/>
      <c r="MB213" s="52"/>
      <c r="MC213" s="52"/>
      <c r="MD213" s="52"/>
      <c r="ME213" s="52"/>
      <c r="MF213" s="52"/>
      <c r="MG213" s="52"/>
      <c r="MH213" s="100"/>
      <c r="MI213" s="100"/>
      <c r="MJ213" s="100"/>
      <c r="MK213" s="100"/>
      <c r="ML213" s="100"/>
      <c r="MM213" s="100"/>
      <c r="MN213" s="100"/>
      <c r="MO213" s="100"/>
      <c r="MP213" s="100"/>
      <c r="MQ213" s="100"/>
      <c r="MR213" s="100"/>
      <c r="MS213" s="100"/>
      <c r="MT213" s="100"/>
      <c r="MU213" s="100"/>
      <c r="MV213" s="100"/>
      <c r="MW213" s="100"/>
      <c r="MX213" s="100"/>
      <c r="MY213" s="100"/>
      <c r="MZ213" s="100"/>
      <c r="NA213" s="100"/>
      <c r="NB213" s="100"/>
      <c r="NC213" s="52"/>
      <c r="ND213" s="52"/>
      <c r="NE213" s="52"/>
      <c r="NF213" s="52"/>
      <c r="NG213" s="52"/>
      <c r="NH213" s="52"/>
      <c r="NI213" s="52"/>
      <c r="NJ213" s="52"/>
      <c r="NK213" s="52"/>
      <c r="NL213" s="52"/>
      <c r="NM213" s="52"/>
      <c r="NN213" s="52"/>
      <c r="NO213" s="52"/>
      <c r="NP213" s="52"/>
      <c r="NQ213" s="52"/>
      <c r="NR213" s="52"/>
      <c r="NS213" s="52"/>
      <c r="NT213" s="52"/>
      <c r="NU213" s="52"/>
      <c r="NV213" s="52"/>
      <c r="NW213" s="52"/>
      <c r="NX213" s="52"/>
      <c r="NY213" s="52"/>
      <c r="NZ213" s="52"/>
      <c r="OA213" s="52"/>
      <c r="OB213" s="52"/>
      <c r="OC213" s="52"/>
      <c r="OD213" s="52"/>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c r="PC213" s="52"/>
      <c r="PD213" s="52"/>
      <c r="PE213" s="52"/>
      <c r="PF213" s="52"/>
      <c r="PG213" s="52"/>
      <c r="PH213" s="52"/>
      <c r="PI213" s="52"/>
      <c r="PJ213" s="52"/>
      <c r="PK213" s="52"/>
      <c r="PL213" s="52"/>
      <c r="PM213" s="52"/>
      <c r="PN213" s="52"/>
      <c r="PO213" s="52"/>
      <c r="PP213" s="52"/>
      <c r="PQ213" s="52"/>
      <c r="PR213" s="52"/>
      <c r="PS213" s="52"/>
      <c r="PT213" s="52"/>
      <c r="PU213" s="52"/>
      <c r="PV213" s="52"/>
      <c r="PW213" s="52"/>
      <c r="PX213" s="52"/>
      <c r="PY213" s="52"/>
      <c r="PZ213" s="52"/>
      <c r="QA213" s="52"/>
      <c r="QB213" s="52"/>
      <c r="QC213" s="52"/>
      <c r="QD213" s="52"/>
    </row>
    <row r="214" spans="1:446" ht="13.5" customHeight="1">
      <c r="A214" s="12" t="s">
        <v>211</v>
      </c>
      <c r="B214" s="12" t="s">
        <v>335</v>
      </c>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69"/>
      <c r="DA214" s="23"/>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52"/>
      <c r="II214" s="52"/>
      <c r="IJ214" s="92"/>
      <c r="IK214" s="92"/>
      <c r="IL214" s="92"/>
      <c r="IM214" s="92"/>
      <c r="IN214" s="92"/>
      <c r="IO214" s="92"/>
      <c r="IP214" s="92"/>
      <c r="IQ214" s="92"/>
      <c r="IR214" s="92"/>
      <c r="IS214" s="92"/>
      <c r="IT214" s="92"/>
      <c r="IU214" s="92"/>
      <c r="IV214" s="52"/>
      <c r="IW214" s="52"/>
      <c r="IX214" s="52"/>
      <c r="IY214" s="52"/>
      <c r="IZ214" s="52"/>
      <c r="JA214" s="52"/>
      <c r="JB214" s="52"/>
      <c r="JC214" s="52"/>
      <c r="JD214" s="52"/>
      <c r="JE214" s="52"/>
      <c r="JF214" s="52"/>
      <c r="JG214" s="52"/>
      <c r="JH214" s="52"/>
      <c r="JI214" s="52"/>
      <c r="JJ214" s="52"/>
      <c r="JK214" s="52"/>
      <c r="JL214" s="52"/>
      <c r="JM214" s="52"/>
      <c r="JN214" s="52"/>
      <c r="JO214" s="52"/>
      <c r="JP214" s="52"/>
      <c r="JQ214" s="52"/>
      <c r="JR214" s="52"/>
      <c r="JS214" s="52"/>
      <c r="JT214" s="52"/>
      <c r="JU214" s="52"/>
      <c r="JV214" s="52"/>
      <c r="JW214" s="52"/>
      <c r="JX214" s="52"/>
      <c r="JY214" s="52"/>
      <c r="JZ214" s="52"/>
      <c r="KA214" s="52"/>
      <c r="KB214" s="52"/>
      <c r="KC214" s="52"/>
      <c r="KD214" s="52"/>
      <c r="KE214" s="52"/>
      <c r="KF214" s="52"/>
      <c r="KG214" s="52"/>
      <c r="KH214" s="52"/>
      <c r="KI214" s="52"/>
      <c r="KJ214" s="52"/>
      <c r="KK214" s="52"/>
      <c r="KL214" s="52"/>
      <c r="KM214" s="52"/>
      <c r="KN214" s="52"/>
      <c r="KO214" s="52"/>
      <c r="KP214" s="52"/>
      <c r="KQ214" s="52"/>
      <c r="KR214" s="52"/>
      <c r="KS214" s="52"/>
      <c r="KT214" s="52"/>
      <c r="KU214" s="52"/>
      <c r="KV214" s="52"/>
      <c r="KW214" s="52"/>
      <c r="KX214" s="52"/>
      <c r="KY214" s="52"/>
      <c r="KZ214" s="52"/>
      <c r="LA214" s="52"/>
      <c r="LB214" s="52"/>
      <c r="LC214" s="52"/>
      <c r="LD214" s="52"/>
      <c r="LE214" s="52"/>
      <c r="LF214" s="52"/>
      <c r="LG214" s="52"/>
      <c r="LH214" s="52"/>
      <c r="LI214" s="52"/>
      <c r="LJ214" s="52"/>
      <c r="LK214" s="52"/>
      <c r="LL214" s="52"/>
      <c r="LM214" s="52"/>
      <c r="LN214" s="52"/>
      <c r="LO214" s="52"/>
      <c r="LP214" s="52"/>
      <c r="LQ214" s="52"/>
      <c r="LR214" s="52"/>
      <c r="LS214" s="52"/>
      <c r="LT214" s="52"/>
      <c r="LU214" s="52"/>
      <c r="LV214" s="52"/>
      <c r="LW214" s="52"/>
      <c r="LX214" s="52"/>
      <c r="LY214" s="52"/>
      <c r="LZ214" s="52"/>
      <c r="MA214" s="52"/>
      <c r="MB214" s="52"/>
      <c r="MC214" s="52"/>
      <c r="MD214" s="52"/>
      <c r="ME214" s="52"/>
      <c r="MF214" s="52"/>
      <c r="MG214" s="52"/>
      <c r="MH214" s="100"/>
      <c r="MI214" s="100"/>
      <c r="MJ214" s="100"/>
      <c r="MK214" s="100"/>
      <c r="ML214" s="100"/>
      <c r="MM214" s="100"/>
      <c r="MN214" s="100"/>
      <c r="MO214" s="100"/>
      <c r="MP214" s="100"/>
      <c r="MQ214" s="100"/>
      <c r="MR214" s="100"/>
      <c r="MS214" s="100"/>
      <c r="MT214" s="100"/>
      <c r="MU214" s="100"/>
      <c r="MV214" s="100"/>
      <c r="MW214" s="100"/>
      <c r="MX214" s="100"/>
      <c r="MY214" s="100"/>
      <c r="MZ214" s="100"/>
      <c r="NA214" s="100"/>
      <c r="NB214" s="100"/>
      <c r="NC214" s="52"/>
      <c r="ND214" s="52"/>
      <c r="NE214" s="52"/>
      <c r="NF214" s="52"/>
      <c r="NG214" s="52"/>
      <c r="NH214" s="52"/>
      <c r="NI214" s="52"/>
      <c r="NJ214" s="52"/>
      <c r="NK214" s="52"/>
      <c r="NL214" s="52"/>
      <c r="NM214" s="52"/>
      <c r="NN214" s="52"/>
      <c r="NO214" s="52"/>
      <c r="NP214" s="52"/>
      <c r="NQ214" s="52"/>
      <c r="NR214" s="52"/>
      <c r="NS214" s="52"/>
      <c r="NT214" s="52"/>
      <c r="NU214" s="52"/>
      <c r="NV214" s="52"/>
      <c r="NW214" s="52"/>
      <c r="NX214" s="52"/>
      <c r="NY214" s="52"/>
      <c r="NZ214" s="52"/>
      <c r="OA214" s="52"/>
      <c r="OB214" s="52"/>
      <c r="OC214" s="52"/>
      <c r="OD214" s="52"/>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c r="PC214" s="52"/>
      <c r="PD214" s="52"/>
      <c r="PE214" s="52"/>
      <c r="PF214" s="52"/>
      <c r="PG214" s="52"/>
      <c r="PH214" s="52"/>
      <c r="PI214" s="52"/>
      <c r="PJ214" s="52"/>
      <c r="PK214" s="52"/>
      <c r="PL214" s="52"/>
      <c r="PM214" s="52"/>
      <c r="PN214" s="52"/>
      <c r="PO214" s="52"/>
      <c r="PP214" s="52"/>
      <c r="PQ214" s="52"/>
      <c r="PR214" s="52"/>
      <c r="PS214" s="52"/>
      <c r="PT214" s="52"/>
      <c r="PU214" s="52"/>
      <c r="PV214" s="52"/>
      <c r="PW214" s="52"/>
      <c r="PX214" s="52"/>
      <c r="PY214" s="52"/>
      <c r="PZ214" s="52"/>
      <c r="QA214" s="52"/>
      <c r="QB214" s="52"/>
      <c r="QC214" s="52"/>
      <c r="QD214" s="52"/>
    </row>
    <row r="215" spans="1:446" ht="13.5" customHeight="1">
      <c r="A215" s="12" t="s">
        <v>212</v>
      </c>
      <c r="B215" s="12" t="s">
        <v>335</v>
      </c>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69"/>
      <c r="DA215" s="23"/>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52"/>
      <c r="II215" s="52"/>
      <c r="IJ215" s="92"/>
      <c r="IK215" s="92"/>
      <c r="IL215" s="92"/>
      <c r="IM215" s="92"/>
      <c r="IN215" s="92"/>
      <c r="IO215" s="92"/>
      <c r="IP215" s="92"/>
      <c r="IQ215" s="92"/>
      <c r="IR215" s="92"/>
      <c r="IS215" s="92"/>
      <c r="IT215" s="92"/>
      <c r="IU215" s="92"/>
      <c r="IV215" s="52"/>
      <c r="IW215" s="52"/>
      <c r="IX215" s="52"/>
      <c r="IY215" s="52"/>
      <c r="IZ215" s="52"/>
      <c r="JA215" s="52"/>
      <c r="JB215" s="52"/>
      <c r="JC215" s="52"/>
      <c r="JD215" s="52"/>
      <c r="JE215" s="52"/>
      <c r="JF215" s="52"/>
      <c r="JG215" s="52"/>
      <c r="JH215" s="52"/>
      <c r="JI215" s="52"/>
      <c r="JJ215" s="52"/>
      <c r="JK215" s="52"/>
      <c r="JL215" s="52"/>
      <c r="JM215" s="52"/>
      <c r="JN215" s="52"/>
      <c r="JO215" s="52"/>
      <c r="JP215" s="52"/>
      <c r="JQ215" s="52"/>
      <c r="JR215" s="52"/>
      <c r="JS215" s="52"/>
      <c r="JT215" s="52"/>
      <c r="JU215" s="52"/>
      <c r="JV215" s="52"/>
      <c r="JW215" s="52"/>
      <c r="JX215" s="52"/>
      <c r="JY215" s="52"/>
      <c r="JZ215" s="52"/>
      <c r="KA215" s="52"/>
      <c r="KB215" s="52"/>
      <c r="KC215" s="52"/>
      <c r="KD215" s="52"/>
      <c r="KE215" s="52"/>
      <c r="KF215" s="52"/>
      <c r="KG215" s="52"/>
      <c r="KH215" s="52"/>
      <c r="KI215" s="52"/>
      <c r="KJ215" s="52"/>
      <c r="KK215" s="52"/>
      <c r="KL215" s="52"/>
      <c r="KM215" s="52"/>
      <c r="KN215" s="52"/>
      <c r="KO215" s="52"/>
      <c r="KP215" s="52"/>
      <c r="KQ215" s="52"/>
      <c r="KR215" s="52"/>
      <c r="KS215" s="52"/>
      <c r="KT215" s="52"/>
      <c r="KU215" s="52"/>
      <c r="KV215" s="52"/>
      <c r="KW215" s="52"/>
      <c r="KX215" s="52"/>
      <c r="KY215" s="52"/>
      <c r="KZ215" s="52"/>
      <c r="LA215" s="52"/>
      <c r="LB215" s="52"/>
      <c r="LC215" s="52"/>
      <c r="LD215" s="52"/>
      <c r="LE215" s="52"/>
      <c r="LF215" s="52"/>
      <c r="LG215" s="52"/>
      <c r="LH215" s="52"/>
      <c r="LI215" s="52"/>
      <c r="LJ215" s="52"/>
      <c r="LK215" s="52"/>
      <c r="LL215" s="52"/>
      <c r="LM215" s="52"/>
      <c r="LN215" s="52"/>
      <c r="LO215" s="52"/>
      <c r="LP215" s="52"/>
      <c r="LQ215" s="52"/>
      <c r="LR215" s="52"/>
      <c r="LS215" s="52"/>
      <c r="LT215" s="52"/>
      <c r="LU215" s="52"/>
      <c r="LV215" s="52"/>
      <c r="LW215" s="52"/>
      <c r="LX215" s="52"/>
      <c r="LY215" s="52"/>
      <c r="LZ215" s="52"/>
      <c r="MA215" s="52"/>
      <c r="MB215" s="52"/>
      <c r="MC215" s="52"/>
      <c r="MD215" s="52"/>
      <c r="ME215" s="52"/>
      <c r="MF215" s="52"/>
      <c r="MG215" s="52"/>
      <c r="MH215" s="100"/>
      <c r="MI215" s="100"/>
      <c r="MJ215" s="100"/>
      <c r="MK215" s="100"/>
      <c r="ML215" s="100"/>
      <c r="MM215" s="100"/>
      <c r="MN215" s="100"/>
      <c r="MO215" s="100"/>
      <c r="MP215" s="100"/>
      <c r="MQ215" s="100"/>
      <c r="MR215" s="100"/>
      <c r="MS215" s="100"/>
      <c r="MT215" s="100"/>
      <c r="MU215" s="100"/>
      <c r="MV215" s="100"/>
      <c r="MW215" s="100"/>
      <c r="MX215" s="100"/>
      <c r="MY215" s="100"/>
      <c r="MZ215" s="100"/>
      <c r="NA215" s="100"/>
      <c r="NB215" s="100"/>
      <c r="NC215" s="52"/>
      <c r="ND215" s="52"/>
      <c r="NE215" s="52"/>
      <c r="NF215" s="52"/>
      <c r="NG215" s="52"/>
      <c r="NH215" s="52"/>
      <c r="NI215" s="52"/>
      <c r="NJ215" s="52"/>
      <c r="NK215" s="52"/>
      <c r="NL215" s="52"/>
      <c r="NM215" s="52"/>
      <c r="NN215" s="52"/>
      <c r="NO215" s="52"/>
      <c r="NP215" s="52"/>
      <c r="NQ215" s="52"/>
      <c r="NR215" s="52"/>
      <c r="NS215" s="52"/>
      <c r="NT215" s="52"/>
      <c r="NU215" s="52"/>
      <c r="NV215" s="52"/>
      <c r="NW215" s="52"/>
      <c r="NX215" s="52"/>
      <c r="NY215" s="52"/>
      <c r="NZ215" s="52"/>
      <c r="OA215" s="52"/>
      <c r="OB215" s="52"/>
      <c r="OC215" s="52"/>
      <c r="OD215" s="52"/>
      <c r="OE215" s="52"/>
      <c r="OF215" s="52"/>
      <c r="OG215" s="52"/>
      <c r="OH215" s="52"/>
      <c r="OI215" s="52"/>
      <c r="OJ215" s="52"/>
      <c r="OK215" s="52"/>
      <c r="OL215" s="52"/>
      <c r="OM215" s="52"/>
      <c r="ON215" s="52"/>
      <c r="OO215" s="52"/>
      <c r="OP215" s="52"/>
      <c r="OQ215" s="52"/>
      <c r="OR215" s="52"/>
      <c r="OS215" s="52"/>
      <c r="OT215" s="52"/>
      <c r="OU215" s="52"/>
      <c r="OV215" s="52"/>
      <c r="OW215" s="52"/>
      <c r="OX215" s="52"/>
      <c r="OY215" s="52"/>
      <c r="OZ215" s="52"/>
      <c r="PA215" s="52"/>
      <c r="PB215" s="52"/>
      <c r="PC215" s="52"/>
      <c r="PD215" s="52"/>
      <c r="PE215" s="52"/>
      <c r="PF215" s="52"/>
      <c r="PG215" s="52"/>
      <c r="PH215" s="52"/>
      <c r="PI215" s="52"/>
      <c r="PJ215" s="52"/>
      <c r="PK215" s="52"/>
      <c r="PL215" s="52"/>
      <c r="PM215" s="52"/>
      <c r="PN215" s="52"/>
      <c r="PO215" s="52"/>
      <c r="PP215" s="52"/>
      <c r="PQ215" s="52"/>
      <c r="PR215" s="52"/>
      <c r="PS215" s="52"/>
      <c r="PT215" s="52"/>
      <c r="PU215" s="52"/>
      <c r="PV215" s="52"/>
      <c r="PW215" s="52"/>
      <c r="PX215" s="52"/>
      <c r="PY215" s="52"/>
      <c r="PZ215" s="52"/>
      <c r="QA215" s="52"/>
      <c r="QB215" s="52"/>
      <c r="QC215" s="52"/>
      <c r="QD215" s="52"/>
    </row>
    <row r="216" spans="1:446" ht="13.5" customHeight="1">
      <c r="A216" s="12" t="s">
        <v>213</v>
      </c>
      <c r="B216" s="12" t="s">
        <v>335</v>
      </c>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69"/>
      <c r="DA216" s="23"/>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52"/>
      <c r="II216" s="52"/>
      <c r="IJ216" s="92"/>
      <c r="IK216" s="92"/>
      <c r="IL216" s="92"/>
      <c r="IM216" s="92"/>
      <c r="IN216" s="92"/>
      <c r="IO216" s="92"/>
      <c r="IP216" s="92"/>
      <c r="IQ216" s="92"/>
      <c r="IR216" s="92"/>
      <c r="IS216" s="92"/>
      <c r="IT216" s="92"/>
      <c r="IU216" s="92"/>
      <c r="IV216" s="52"/>
      <c r="IW216" s="52"/>
      <c r="IX216" s="52"/>
      <c r="IY216" s="52"/>
      <c r="IZ216" s="52"/>
      <c r="JA216" s="52"/>
      <c r="JB216" s="52"/>
      <c r="JC216" s="52"/>
      <c r="JD216" s="52"/>
      <c r="JE216" s="52"/>
      <c r="JF216" s="52"/>
      <c r="JG216" s="52"/>
      <c r="JH216" s="52"/>
      <c r="JI216" s="52"/>
      <c r="JJ216" s="52"/>
      <c r="JK216" s="52"/>
      <c r="JL216" s="52"/>
      <c r="JM216" s="52"/>
      <c r="JN216" s="52"/>
      <c r="JO216" s="52"/>
      <c r="JP216" s="52"/>
      <c r="JQ216" s="52"/>
      <c r="JR216" s="52"/>
      <c r="JS216" s="52"/>
      <c r="JT216" s="52"/>
      <c r="JU216" s="52"/>
      <c r="JV216" s="52"/>
      <c r="JW216" s="52"/>
      <c r="JX216" s="52"/>
      <c r="JY216" s="52"/>
      <c r="JZ216" s="52"/>
      <c r="KA216" s="52"/>
      <c r="KB216" s="52"/>
      <c r="KC216" s="52"/>
      <c r="KD216" s="52"/>
      <c r="KE216" s="52"/>
      <c r="KF216" s="52"/>
      <c r="KG216" s="52"/>
      <c r="KH216" s="52"/>
      <c r="KI216" s="52"/>
      <c r="KJ216" s="52"/>
      <c r="KK216" s="52"/>
      <c r="KL216" s="52"/>
      <c r="KM216" s="52"/>
      <c r="KN216" s="52"/>
      <c r="KO216" s="52"/>
      <c r="KP216" s="52"/>
      <c r="KQ216" s="52"/>
      <c r="KR216" s="52"/>
      <c r="KS216" s="52"/>
      <c r="KT216" s="52"/>
      <c r="KU216" s="52"/>
      <c r="KV216" s="52"/>
      <c r="KW216" s="52"/>
      <c r="KX216" s="52"/>
      <c r="KY216" s="52"/>
      <c r="KZ216" s="52"/>
      <c r="LA216" s="52"/>
      <c r="LB216" s="52"/>
      <c r="LC216" s="52"/>
      <c r="LD216" s="52"/>
      <c r="LE216" s="52"/>
      <c r="LF216" s="52"/>
      <c r="LG216" s="52"/>
      <c r="LH216" s="52"/>
      <c r="LI216" s="52"/>
      <c r="LJ216" s="52"/>
      <c r="LK216" s="52"/>
      <c r="LL216" s="52"/>
      <c r="LM216" s="52"/>
      <c r="LN216" s="52"/>
      <c r="LO216" s="52"/>
      <c r="LP216" s="52"/>
      <c r="LQ216" s="52"/>
      <c r="LR216" s="52"/>
      <c r="LS216" s="52"/>
      <c r="LT216" s="52"/>
      <c r="LU216" s="52"/>
      <c r="LV216" s="52"/>
      <c r="LW216" s="52"/>
      <c r="LX216" s="52"/>
      <c r="LY216" s="52"/>
      <c r="LZ216" s="52"/>
      <c r="MA216" s="52"/>
      <c r="MB216" s="52"/>
      <c r="MC216" s="52"/>
      <c r="MD216" s="52"/>
      <c r="ME216" s="52"/>
      <c r="MF216" s="52"/>
      <c r="MG216" s="52"/>
      <c r="MH216" s="100"/>
      <c r="MI216" s="100"/>
      <c r="MJ216" s="100"/>
      <c r="MK216" s="100"/>
      <c r="ML216" s="100"/>
      <c r="MM216" s="100"/>
      <c r="MN216" s="100"/>
      <c r="MO216" s="100"/>
      <c r="MP216" s="100"/>
      <c r="MQ216" s="100"/>
      <c r="MR216" s="100"/>
      <c r="MS216" s="100"/>
      <c r="MT216" s="100"/>
      <c r="MU216" s="100"/>
      <c r="MV216" s="100"/>
      <c r="MW216" s="100"/>
      <c r="MX216" s="100"/>
      <c r="MY216" s="100"/>
      <c r="MZ216" s="100"/>
      <c r="NA216" s="100"/>
      <c r="NB216" s="100"/>
      <c r="NC216" s="52"/>
      <c r="ND216" s="52"/>
      <c r="NE216" s="52"/>
      <c r="NF216" s="52"/>
      <c r="NG216" s="52"/>
      <c r="NH216" s="52"/>
      <c r="NI216" s="52"/>
      <c r="NJ216" s="52"/>
      <c r="NK216" s="52"/>
      <c r="NL216" s="52"/>
      <c r="NM216" s="52"/>
      <c r="NN216" s="52"/>
      <c r="NO216" s="52"/>
      <c r="NP216" s="52"/>
      <c r="NQ216" s="52"/>
      <c r="NR216" s="52"/>
      <c r="NS216" s="52"/>
      <c r="NT216" s="52"/>
      <c r="NU216" s="52"/>
      <c r="NV216" s="52"/>
      <c r="NW216" s="52"/>
      <c r="NX216" s="52"/>
      <c r="NY216" s="52"/>
      <c r="NZ216" s="52"/>
      <c r="OA216" s="52"/>
      <c r="OB216" s="52"/>
      <c r="OC216" s="52"/>
      <c r="OD216" s="52"/>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c r="PC216" s="52"/>
      <c r="PD216" s="52"/>
      <c r="PE216" s="52"/>
      <c r="PF216" s="52"/>
      <c r="PG216" s="52"/>
      <c r="PH216" s="52"/>
      <c r="PI216" s="52"/>
      <c r="PJ216" s="52"/>
      <c r="PK216" s="52"/>
      <c r="PL216" s="52"/>
      <c r="PM216" s="52"/>
      <c r="PN216" s="52"/>
      <c r="PO216" s="52"/>
      <c r="PP216" s="52"/>
      <c r="PQ216" s="52"/>
      <c r="PR216" s="52"/>
      <c r="PS216" s="52"/>
      <c r="PT216" s="52"/>
      <c r="PU216" s="52"/>
      <c r="PV216" s="52"/>
      <c r="PW216" s="52"/>
      <c r="PX216" s="52"/>
      <c r="PY216" s="52"/>
      <c r="PZ216" s="52"/>
      <c r="QA216" s="52"/>
      <c r="QB216" s="52"/>
      <c r="QC216" s="52"/>
      <c r="QD216" s="52"/>
    </row>
    <row r="217" spans="1:446" ht="13.5" customHeight="1">
      <c r="A217" s="2" t="s">
        <v>214</v>
      </c>
      <c r="B217" s="2" t="s">
        <v>344</v>
      </c>
      <c r="C217" s="2">
        <v>1.5599999999999999E-2</v>
      </c>
      <c r="D217" s="2">
        <v>1.5599999999999999E-2</v>
      </c>
      <c r="E217" s="2">
        <v>1.5599999999999999E-2</v>
      </c>
      <c r="F217" s="2">
        <v>1.5599999999999999E-2</v>
      </c>
      <c r="G217" s="2">
        <v>1.5599999999999999E-2</v>
      </c>
      <c r="H217" s="2">
        <v>1.5599999999999999E-2</v>
      </c>
      <c r="I217" s="2">
        <v>1.5599999999999999E-2</v>
      </c>
      <c r="J217" s="2">
        <v>1.5599999999999999E-2</v>
      </c>
      <c r="K217" s="2">
        <v>1.5599999999999999E-2</v>
      </c>
      <c r="L217" s="2">
        <v>1.5599999999999999E-2</v>
      </c>
      <c r="M217" s="2">
        <v>1.5599999999999999E-2</v>
      </c>
      <c r="N217" s="2">
        <v>1.5599999999999999E-2</v>
      </c>
      <c r="O217" s="2">
        <v>1.5599999999999999E-2</v>
      </c>
      <c r="P217" s="2">
        <v>1.5599999999999999E-2</v>
      </c>
      <c r="Q217" s="2">
        <v>1.5599999999999999E-2</v>
      </c>
      <c r="R217" s="2">
        <v>1.5599999999999999E-2</v>
      </c>
      <c r="S217" s="2">
        <v>1.5599999999999999E-2</v>
      </c>
      <c r="T217" s="2">
        <v>1.5599999999999999E-2</v>
      </c>
      <c r="U217" s="2">
        <v>1.5599999999999999E-2</v>
      </c>
      <c r="V217" s="2">
        <v>1.5599999999999999E-2</v>
      </c>
      <c r="W217" s="2">
        <v>1.5599999999999999E-2</v>
      </c>
      <c r="X217" s="2">
        <v>1.5599999999999999E-2</v>
      </c>
      <c r="Y217" s="2">
        <v>1.5599999999999999E-2</v>
      </c>
      <c r="Z217" s="2">
        <v>1.5599999999999999E-2</v>
      </c>
      <c r="AA217" s="2">
        <v>1.5599999999999999E-2</v>
      </c>
      <c r="AB217" s="2">
        <v>1.5599999999999999E-2</v>
      </c>
      <c r="AC217" s="2">
        <v>1.5599999999999999E-2</v>
      </c>
      <c r="AD217" s="2">
        <v>1.5599999999999999E-2</v>
      </c>
      <c r="AE217" s="2">
        <v>1.5599999999999999E-2</v>
      </c>
      <c r="AF217" s="2">
        <v>1.5599999999999999E-2</v>
      </c>
      <c r="AG217" s="2">
        <v>1.5599999999999999E-2</v>
      </c>
      <c r="AH217" s="2">
        <v>1.5599999999999999E-2</v>
      </c>
      <c r="AI217" s="2">
        <v>1.5599999999999999E-2</v>
      </c>
      <c r="AJ217" s="2">
        <v>1.5599999999999999E-2</v>
      </c>
      <c r="AK217" s="2">
        <v>1.5599999999999999E-2</v>
      </c>
      <c r="AL217" s="2">
        <v>1.5599999999999999E-2</v>
      </c>
      <c r="AM217" s="2">
        <v>1.5599999999999999E-2</v>
      </c>
      <c r="AN217" s="2">
        <v>1.5599999999999999E-2</v>
      </c>
      <c r="AO217" s="2">
        <v>1.5599999999999999E-2</v>
      </c>
      <c r="AP217" s="2">
        <v>1.5599999999999999E-2</v>
      </c>
      <c r="AQ217" s="2">
        <v>1.5599999999999999E-2</v>
      </c>
      <c r="AR217" s="2">
        <v>1.5599999999999999E-2</v>
      </c>
      <c r="AS217" s="2">
        <v>1.5599999999999999E-2</v>
      </c>
      <c r="AT217" s="2">
        <v>1.5599999999999999E-2</v>
      </c>
      <c r="AU217" s="2">
        <v>1.5599999999999999E-2</v>
      </c>
      <c r="AV217" s="2">
        <v>1.5599999999999999E-2</v>
      </c>
      <c r="AW217" s="2">
        <v>1.5599999999999999E-2</v>
      </c>
      <c r="AX217" s="2">
        <v>1.5599999999999999E-2</v>
      </c>
      <c r="AY217" s="2">
        <v>1.5599999999999999E-2</v>
      </c>
      <c r="AZ217" s="2">
        <v>1.5599999999999999E-2</v>
      </c>
      <c r="BA217" s="2">
        <v>1.5599999999999999E-2</v>
      </c>
      <c r="BB217" s="2">
        <v>1.5599999999999999E-2</v>
      </c>
      <c r="BC217" s="2">
        <v>1.5599999999999999E-2</v>
      </c>
      <c r="BD217" s="2">
        <v>1.5599999999999999E-2</v>
      </c>
      <c r="BE217" s="20">
        <v>1.4999999999999999E-2</v>
      </c>
      <c r="BF217" s="20">
        <v>1.4999999999999999E-2</v>
      </c>
      <c r="BG217" s="20">
        <v>1.4999999999999999E-2</v>
      </c>
      <c r="BH217" s="20">
        <v>1.4999999999999999E-2</v>
      </c>
      <c r="BI217" s="20">
        <v>1.4999999999999999E-2</v>
      </c>
      <c r="BJ217" s="20"/>
      <c r="BK217" s="20">
        <v>1.4999999999999999E-2</v>
      </c>
      <c r="BL217" s="20"/>
      <c r="BM217" s="20">
        <v>1.4999999999999999E-2</v>
      </c>
      <c r="BN217" s="20"/>
      <c r="BO217" s="20">
        <v>1.4999999999999999E-2</v>
      </c>
      <c r="BP217" s="20"/>
      <c r="BQ217" s="20">
        <v>1.4999999999999999E-2</v>
      </c>
      <c r="BR217" s="20"/>
      <c r="BS217" s="20">
        <v>1.4999999999999999E-2</v>
      </c>
      <c r="BT217" s="20"/>
      <c r="BU217" s="20">
        <v>1.4999999999999999E-2</v>
      </c>
      <c r="BV217" s="20"/>
      <c r="BW217" s="20">
        <v>1.4999999999999999E-2</v>
      </c>
      <c r="BX217" s="20"/>
      <c r="BY217" s="20">
        <v>1.4999999999999999E-2</v>
      </c>
      <c r="BZ217" s="20"/>
      <c r="CA217" s="20">
        <v>1.4999999999999999E-2</v>
      </c>
      <c r="CB217" s="20"/>
      <c r="CC217" s="20">
        <v>1.4999999999999999E-2</v>
      </c>
      <c r="CD217" s="20"/>
      <c r="CE217" s="20">
        <v>1.4999999999999999E-2</v>
      </c>
      <c r="CF217" s="20"/>
      <c r="CG217" s="20">
        <v>1.4999999999999999E-2</v>
      </c>
      <c r="CH217" s="20"/>
      <c r="CI217" s="20">
        <v>1.4999999999999999E-2</v>
      </c>
      <c r="CJ217" s="20"/>
      <c r="CK217" s="20">
        <v>1.4999999999999999E-2</v>
      </c>
      <c r="CL217" s="20"/>
      <c r="CM217" s="20">
        <v>1.4999999999999999E-2</v>
      </c>
      <c r="CN217" s="20"/>
      <c r="CO217" s="20">
        <v>1.4999999999999999E-2</v>
      </c>
      <c r="CP217" s="20"/>
      <c r="CQ217" s="20">
        <v>1.4999999999999999E-2</v>
      </c>
      <c r="CR217" s="20"/>
      <c r="CS217" s="20">
        <v>1.5599999999999999E-2</v>
      </c>
      <c r="CT217" s="20">
        <v>1.5599999999999999E-2</v>
      </c>
      <c r="CU217" s="20">
        <v>1.5599999999999999E-2</v>
      </c>
      <c r="CV217" s="87"/>
      <c r="CW217" s="87"/>
      <c r="CX217" s="20"/>
      <c r="CY217" s="20"/>
      <c r="CZ217" s="74"/>
      <c r="DA217" s="20">
        <v>1.4999999999999999E-2</v>
      </c>
      <c r="DB217" s="20">
        <v>1.4999999999999999E-2</v>
      </c>
      <c r="DC217" s="20">
        <v>1.4999999999999999E-2</v>
      </c>
      <c r="DD217" s="20">
        <v>1.4999999999999999E-2</v>
      </c>
      <c r="DE217" s="20">
        <v>1.4999999999999999E-2</v>
      </c>
      <c r="DF217" s="20">
        <v>1.4999999999999999E-2</v>
      </c>
      <c r="DG217" s="20">
        <v>1.4999999999999999E-2</v>
      </c>
      <c r="DH217" s="20">
        <v>1.4999999999999999E-2</v>
      </c>
      <c r="DI217" s="20">
        <v>1.4999999999999999E-2</v>
      </c>
      <c r="DJ217" s="20">
        <v>1.4999999999999999E-2</v>
      </c>
      <c r="DK217" s="20">
        <v>1.4999999999999999E-2</v>
      </c>
      <c r="DL217" s="20">
        <v>1.4999999999999999E-2</v>
      </c>
      <c r="DM217" s="20">
        <v>1.4999999999999999E-2</v>
      </c>
      <c r="DN217" s="20">
        <v>1.4999999999999999E-2</v>
      </c>
      <c r="DO217" s="20">
        <v>1.4999999999999999E-2</v>
      </c>
      <c r="DP217" s="20">
        <v>1.4999999999999999E-2</v>
      </c>
      <c r="DQ217" s="20">
        <v>1.4999999999999999E-2</v>
      </c>
      <c r="DR217" s="20">
        <v>1.4999999999999999E-2</v>
      </c>
      <c r="DS217" s="20">
        <v>1.4999999999999999E-2</v>
      </c>
      <c r="DT217" s="20">
        <v>1.4999999999999999E-2</v>
      </c>
      <c r="DU217" s="20">
        <v>1.4999999999999999E-2</v>
      </c>
      <c r="DV217" s="20">
        <v>1.4999999999999999E-2</v>
      </c>
      <c r="DW217" s="20">
        <v>1.4999999999999999E-2</v>
      </c>
      <c r="DX217" s="20">
        <v>1.4999999999999999E-2</v>
      </c>
      <c r="DY217" s="20">
        <v>1.4999999999999999E-2</v>
      </c>
      <c r="DZ217" s="20">
        <v>1.4999999999999999E-2</v>
      </c>
      <c r="EA217" s="20">
        <v>1.4999999999999999E-2</v>
      </c>
      <c r="EB217" s="20">
        <v>1.4999999999999999E-2</v>
      </c>
      <c r="EC217" s="20">
        <v>1.4999999999999999E-2</v>
      </c>
      <c r="ED217" s="20">
        <v>1.4999999999999999E-2</v>
      </c>
      <c r="EE217" s="20">
        <v>1.4999999999999999E-2</v>
      </c>
      <c r="EF217" s="20">
        <v>1.4999999999999999E-2</v>
      </c>
      <c r="EG217" s="20">
        <v>1.4999999999999999E-2</v>
      </c>
      <c r="EH217" s="20">
        <v>1.4999999999999999E-2</v>
      </c>
      <c r="EI217" s="20">
        <v>1.4999999999999999E-2</v>
      </c>
      <c r="EJ217" s="20">
        <v>1.4999999999999999E-2</v>
      </c>
      <c r="EK217" s="20">
        <v>1.4999999999999999E-2</v>
      </c>
      <c r="EL217" s="20">
        <v>1.4999999999999999E-2</v>
      </c>
      <c r="EM217" s="20">
        <v>1.4999999999999999E-2</v>
      </c>
      <c r="EN217" s="20">
        <v>1.4999999999999999E-2</v>
      </c>
      <c r="EO217" s="20">
        <v>1.4999999999999999E-2</v>
      </c>
      <c r="EP217" s="20">
        <v>1.4999999999999999E-2</v>
      </c>
      <c r="EQ217" s="20">
        <v>1.4999999999999999E-2</v>
      </c>
      <c r="ER217" s="20">
        <v>1.4999999999999999E-2</v>
      </c>
      <c r="ES217" s="20">
        <v>1.4999999999999999E-2</v>
      </c>
      <c r="ET217" s="20">
        <v>1.4999999999999999E-2</v>
      </c>
      <c r="EU217" s="20">
        <v>1.4999999999999999E-2</v>
      </c>
      <c r="EV217" s="20">
        <v>1.4999999999999999E-2</v>
      </c>
      <c r="EW217" s="20">
        <v>1.4999999999999999E-2</v>
      </c>
      <c r="EX217" s="20">
        <v>1.4999999999999999E-2</v>
      </c>
      <c r="EY217" s="20">
        <v>1.4999999999999999E-2</v>
      </c>
      <c r="EZ217" s="20">
        <v>1.4999999999999999E-2</v>
      </c>
      <c r="FA217" s="20">
        <v>1.4999999999999999E-2</v>
      </c>
      <c r="FB217" s="20">
        <v>1.4999999999999999E-2</v>
      </c>
      <c r="FC217" s="20">
        <v>1.4999999999999999E-2</v>
      </c>
      <c r="FD217" s="20">
        <v>1.4999999999999999E-2</v>
      </c>
      <c r="FE217" s="20">
        <v>1.4999999999999999E-2</v>
      </c>
      <c r="FF217" s="20">
        <v>1.4999999999999999E-2</v>
      </c>
      <c r="FG217" s="20">
        <v>1.4999999999999999E-2</v>
      </c>
      <c r="FH217" s="20">
        <v>1.4999999999999999E-2</v>
      </c>
      <c r="FI217" s="20">
        <v>1.4999999999999999E-2</v>
      </c>
      <c r="FJ217" s="20">
        <v>1.4999999999999999E-2</v>
      </c>
      <c r="FK217" s="20">
        <v>1.4999999999999999E-2</v>
      </c>
      <c r="FL217" s="20">
        <v>1.4999999999999999E-2</v>
      </c>
      <c r="FM217" s="20">
        <v>1.4999999999999999E-2</v>
      </c>
      <c r="FN217" s="20">
        <v>1.4999999999999999E-2</v>
      </c>
      <c r="FO217" s="20">
        <v>1.4999999999999999E-2</v>
      </c>
      <c r="FP217" s="20">
        <v>1.4999999999999999E-2</v>
      </c>
      <c r="FQ217" s="20">
        <v>1.4999999999999999E-2</v>
      </c>
      <c r="FR217" s="20">
        <v>1.4999999999999999E-2</v>
      </c>
      <c r="FS217" s="20">
        <v>1.4999999999999999E-2</v>
      </c>
      <c r="FT217" s="20">
        <v>1.4999999999999999E-2</v>
      </c>
      <c r="FU217" s="20">
        <v>1.4999999999999999E-2</v>
      </c>
      <c r="FV217" s="20">
        <v>1.4999999999999999E-2</v>
      </c>
      <c r="FW217" s="20">
        <v>1.4999999999999999E-2</v>
      </c>
      <c r="FX217" s="20">
        <v>1.4999999999999999E-2</v>
      </c>
      <c r="FY217" s="20">
        <v>1.4999999999999999E-2</v>
      </c>
      <c r="FZ217" s="20">
        <v>1.4999999999999999E-2</v>
      </c>
      <c r="GA217" s="20">
        <v>1.4999999999999999E-2</v>
      </c>
      <c r="GB217" s="20">
        <v>1.4999999999999999E-2</v>
      </c>
      <c r="GC217" s="20">
        <v>1.4999999999999999E-2</v>
      </c>
      <c r="GD217" s="20">
        <v>1.4999999999999999E-2</v>
      </c>
      <c r="GE217" s="20">
        <v>1.4999999999999999E-2</v>
      </c>
      <c r="GF217" s="20">
        <v>1.4999999999999999E-2</v>
      </c>
      <c r="GG217" s="20">
        <v>1.4999999999999999E-2</v>
      </c>
      <c r="GH217" s="20">
        <v>1.4999999999999999E-2</v>
      </c>
      <c r="GI217" s="20">
        <v>1.4999999999999999E-2</v>
      </c>
      <c r="GJ217" s="20">
        <v>1.4999999999999999E-2</v>
      </c>
      <c r="GK217" s="20">
        <v>1.4999999999999999E-2</v>
      </c>
      <c r="GL217" s="20">
        <v>1.4999999999999999E-2</v>
      </c>
      <c r="GM217" s="20">
        <v>1.4999999999999999E-2</v>
      </c>
      <c r="GN217" s="20">
        <v>1.4999999999999999E-2</v>
      </c>
      <c r="GO217" s="20">
        <v>1.4999999999999999E-2</v>
      </c>
      <c r="GP217" s="20">
        <v>1.4999999999999999E-2</v>
      </c>
      <c r="GQ217" s="20">
        <v>1.4999999999999999E-2</v>
      </c>
      <c r="GR217" s="20">
        <v>1.4999999999999999E-2</v>
      </c>
      <c r="GS217" s="20">
        <v>1.4999999999999999E-2</v>
      </c>
      <c r="GT217" s="9">
        <v>1.5599999999999999E-2</v>
      </c>
      <c r="GU217" s="20">
        <v>1.4999999999999999E-2</v>
      </c>
      <c r="GV217" s="20">
        <v>1.4999999999999999E-2</v>
      </c>
      <c r="GW217" s="20">
        <v>1.4999999999999999E-2</v>
      </c>
      <c r="GX217" s="20">
        <v>1.4999999999999999E-2</v>
      </c>
      <c r="GY217" s="20">
        <v>1.4999999999999999E-2</v>
      </c>
      <c r="GZ217" s="9">
        <v>1.4999999999999999E-2</v>
      </c>
      <c r="HA217" s="9">
        <v>1.4999999999999999E-2</v>
      </c>
      <c r="HB217" s="9">
        <v>1.4999999999999999E-2</v>
      </c>
      <c r="HC217" s="9">
        <v>1.4999999999999999E-2</v>
      </c>
      <c r="HD217" s="9">
        <v>1.4999999999999999E-2</v>
      </c>
      <c r="HE217" s="9">
        <v>1.4999999999999999E-2</v>
      </c>
      <c r="HF217" s="9">
        <v>1.4999999999999999E-2</v>
      </c>
      <c r="HG217" s="9">
        <v>1.4999999999999999E-2</v>
      </c>
      <c r="HH217" s="9">
        <v>1.4999999999999999E-2</v>
      </c>
      <c r="HI217" s="9">
        <v>1.4999999999999999E-2</v>
      </c>
      <c r="HJ217" s="9">
        <v>1.4999999999999999E-2</v>
      </c>
      <c r="HK217" s="9">
        <v>1.4999999999999999E-2</v>
      </c>
      <c r="HL217" s="9">
        <v>1.4999999999999999E-2</v>
      </c>
      <c r="HM217" s="9">
        <v>1.4999999999999999E-2</v>
      </c>
      <c r="HN217" s="9">
        <v>2.9000000000000001E-2</v>
      </c>
      <c r="HO217" s="9"/>
      <c r="HP217" s="9">
        <v>1.4999999999999999E-2</v>
      </c>
      <c r="HQ217" s="9"/>
      <c r="HR217" s="9">
        <v>1.4999999999999999E-2</v>
      </c>
      <c r="HS217" s="9"/>
      <c r="HT217" s="9">
        <v>1.4999999999999999E-2</v>
      </c>
      <c r="HU217" s="9"/>
      <c r="HV217" s="9">
        <v>1.4999999999999999E-2</v>
      </c>
      <c r="HW217" s="9"/>
      <c r="HX217" s="9">
        <v>1.4999999999999999E-2</v>
      </c>
      <c r="HY217" s="9"/>
      <c r="HZ217" s="9">
        <v>1.4999999999999999E-2</v>
      </c>
      <c r="IA217" s="9"/>
      <c r="IB217" s="9">
        <v>1.4999999999999999E-2</v>
      </c>
      <c r="IC217" s="9"/>
      <c r="ID217" s="9">
        <v>1.4999999999999999E-2</v>
      </c>
      <c r="IE217" s="9"/>
      <c r="IF217" s="9">
        <v>1.4999999999999999E-2</v>
      </c>
      <c r="IG217" s="9"/>
      <c r="IH217" s="92"/>
      <c r="II217" s="92"/>
      <c r="IJ217" s="92"/>
      <c r="IK217" s="92"/>
      <c r="IL217" s="92"/>
      <c r="IM217" s="92"/>
      <c r="IN217" s="92"/>
      <c r="IO217" s="92"/>
      <c r="IP217" s="92"/>
      <c r="IQ217" s="92"/>
      <c r="IR217" s="92"/>
      <c r="IS217" s="92"/>
      <c r="IT217" s="92"/>
      <c r="IU217" s="92"/>
      <c r="IV217" s="92">
        <v>1.4999999999999999E-2</v>
      </c>
      <c r="IW217" s="92">
        <v>1.4999999999999999E-2</v>
      </c>
      <c r="IX217" s="92">
        <v>1.4999999999999999E-2</v>
      </c>
      <c r="IY217" s="92">
        <v>1.4999999999999999E-2</v>
      </c>
      <c r="IZ217" s="92">
        <v>1.4999999999999999E-2</v>
      </c>
      <c r="JA217" s="92">
        <v>1.4999999999999999E-2</v>
      </c>
      <c r="JB217" s="92">
        <v>1.4999999999999999E-2</v>
      </c>
      <c r="JC217" s="92">
        <v>1.4999999999999999E-2</v>
      </c>
      <c r="JD217" s="92">
        <v>1.4999999999999999E-2</v>
      </c>
      <c r="JE217" s="92">
        <v>1.4999999999999999E-2</v>
      </c>
      <c r="JF217" s="92">
        <v>1.4999999999999999E-2</v>
      </c>
      <c r="JG217" s="92">
        <v>1.4999999999999999E-2</v>
      </c>
      <c r="JH217" s="92">
        <v>1.4999999999999999E-2</v>
      </c>
      <c r="JI217" s="92">
        <v>1.5599999999999999E-2</v>
      </c>
      <c r="JJ217" s="92">
        <v>1.5599999999999999E-2</v>
      </c>
      <c r="JK217" s="92">
        <v>1.5599999999999999E-2</v>
      </c>
      <c r="JL217" s="92">
        <v>1.5599999999999999E-2</v>
      </c>
      <c r="JM217" s="92">
        <v>1.5599999999999999E-2</v>
      </c>
      <c r="JN217" s="92">
        <v>1.5599999999999999E-2</v>
      </c>
      <c r="JO217" s="92">
        <v>1.5599999999999999E-2</v>
      </c>
      <c r="JP217" s="92">
        <v>1.5599999999999999E-2</v>
      </c>
      <c r="JQ217" s="92">
        <v>1.5599999999999999E-2</v>
      </c>
      <c r="JR217" s="92">
        <v>1.5599999999999999E-2</v>
      </c>
      <c r="JS217" s="92">
        <v>1.5599999999999999E-2</v>
      </c>
      <c r="JT217" s="92">
        <v>1.5599999999999999E-2</v>
      </c>
      <c r="JU217" s="92">
        <v>1.5599999999999999E-2</v>
      </c>
      <c r="JV217" s="92">
        <v>1.5599999999999999E-2</v>
      </c>
      <c r="JW217" s="92">
        <v>1.5599999999999999E-2</v>
      </c>
      <c r="JX217" s="92">
        <v>1.5599999999999999E-2</v>
      </c>
      <c r="JY217" s="92">
        <v>1.5599999999999999E-2</v>
      </c>
      <c r="JZ217" s="92">
        <v>1.5599999999999999E-2</v>
      </c>
      <c r="KA217" s="92">
        <v>1.5599999999999999E-2</v>
      </c>
      <c r="KB217" s="92">
        <v>1.5599999999999999E-2</v>
      </c>
      <c r="KC217" s="92">
        <v>1.5599999999999999E-2</v>
      </c>
      <c r="KD217" s="92">
        <v>1.5599999999999999E-2</v>
      </c>
      <c r="KE217" s="92">
        <v>1.5599999999999999E-2</v>
      </c>
      <c r="KF217" s="92">
        <v>1.5599999999999999E-2</v>
      </c>
      <c r="KG217" s="92">
        <v>1.5599999999999999E-2</v>
      </c>
      <c r="KH217" s="92">
        <v>1.5599999999999999E-2</v>
      </c>
      <c r="KI217" s="92">
        <v>1.5599999999999999E-2</v>
      </c>
      <c r="KJ217" s="92">
        <v>1.5599999999999999E-2</v>
      </c>
      <c r="KK217" s="92">
        <v>1.5599999999999999E-2</v>
      </c>
      <c r="KL217" s="92">
        <v>1.5599999999999999E-2</v>
      </c>
      <c r="KM217" s="92">
        <v>1.5599999999999999E-2</v>
      </c>
      <c r="KN217" s="92">
        <v>1.5599999999999999E-2</v>
      </c>
      <c r="KO217" s="92">
        <v>1.5599999999999999E-2</v>
      </c>
      <c r="KP217" s="92">
        <v>1.5599999999999999E-2</v>
      </c>
      <c r="KQ217" s="92">
        <v>1.5599999999999999E-2</v>
      </c>
      <c r="KR217" s="92">
        <v>1.5599999999999999E-2</v>
      </c>
      <c r="KS217" s="92">
        <v>1.5599999999999999E-2</v>
      </c>
      <c r="KT217" s="92">
        <v>1.5599999999999999E-2</v>
      </c>
      <c r="KU217" s="92">
        <v>1.5599999999999999E-2</v>
      </c>
      <c r="KV217" s="92">
        <v>1.5599999999999999E-2</v>
      </c>
      <c r="KW217" s="92">
        <v>1.5599999999999999E-2</v>
      </c>
      <c r="KX217" s="92">
        <v>1.5599999999999999E-2</v>
      </c>
      <c r="KY217" s="92">
        <v>1.5599999999999999E-2</v>
      </c>
      <c r="KZ217" s="92">
        <v>1.5599999999999999E-2</v>
      </c>
      <c r="LA217" s="92">
        <v>1.5599999999999999E-2</v>
      </c>
      <c r="LB217" s="92">
        <v>1.5599999999999999E-2</v>
      </c>
      <c r="LC217" s="92">
        <v>1.5599999999999999E-2</v>
      </c>
      <c r="LD217" s="92">
        <v>1.5599999999999999E-2</v>
      </c>
      <c r="LE217" s="92">
        <v>1.5599999999999999E-2</v>
      </c>
      <c r="LF217" s="92">
        <v>1.5599999999999999E-2</v>
      </c>
      <c r="LG217" s="92">
        <v>1.5599999999999999E-2</v>
      </c>
      <c r="LH217" s="92">
        <v>1.5599999999999999E-2</v>
      </c>
      <c r="LI217" s="92">
        <v>1.5599999999999999E-2</v>
      </c>
      <c r="LJ217" s="92">
        <v>1.5599999999999999E-2</v>
      </c>
      <c r="LK217" s="92">
        <v>1.5599999999999999E-2</v>
      </c>
      <c r="LL217" s="92">
        <v>1.5599999999999999E-2</v>
      </c>
      <c r="LM217" s="92">
        <v>1.5599999999999999E-2</v>
      </c>
      <c r="LN217" s="92">
        <v>1.5599999999999999E-2</v>
      </c>
      <c r="LO217" s="92">
        <v>1.5599999999999999E-2</v>
      </c>
      <c r="LP217" s="92">
        <v>1.5599999999999999E-2</v>
      </c>
      <c r="LQ217" s="92">
        <v>1.5599999999999999E-2</v>
      </c>
      <c r="LR217" s="92">
        <v>1.5599999999999999E-2</v>
      </c>
      <c r="LS217" s="92">
        <v>1.5599999999999999E-2</v>
      </c>
      <c r="LT217" s="92">
        <v>1.5599999999999999E-2</v>
      </c>
      <c r="LU217" s="92">
        <v>1.5599999999999999E-2</v>
      </c>
      <c r="LV217" s="92">
        <v>1.4999999999999999E-2</v>
      </c>
      <c r="LW217" s="92">
        <v>1.4999999999999999E-2</v>
      </c>
      <c r="LX217" s="92">
        <v>1.4999999999999999E-2</v>
      </c>
      <c r="LY217" s="92">
        <v>1.4999999999999999E-2</v>
      </c>
      <c r="LZ217" s="92">
        <v>1.4999999999999999E-2</v>
      </c>
      <c r="MA217" s="92">
        <v>1.4999999999999999E-2</v>
      </c>
      <c r="MB217" s="92">
        <v>1.4999999999999999E-2</v>
      </c>
      <c r="MC217" s="92">
        <v>1.4999999999999999E-2</v>
      </c>
      <c r="MD217" s="92">
        <v>1.4999999999999999E-2</v>
      </c>
      <c r="ME217" s="92">
        <v>1.4999999999999999E-2</v>
      </c>
      <c r="MF217" s="92">
        <v>1.4999999999999999E-2</v>
      </c>
      <c r="MG217" s="92">
        <v>1.4999999999999999E-2</v>
      </c>
      <c r="MH217" s="93">
        <v>1.5599999999999999E-2</v>
      </c>
      <c r="MI217" s="93">
        <v>1.5599999999999999E-2</v>
      </c>
      <c r="MJ217" s="93">
        <v>1.5599999999999999E-2</v>
      </c>
      <c r="MK217" s="93">
        <v>1.5599999999999999E-2</v>
      </c>
      <c r="ML217" s="93">
        <v>1.5599999999999999E-2</v>
      </c>
      <c r="MM217" s="93">
        <v>1.5599999999999999E-2</v>
      </c>
      <c r="MN217" s="93">
        <v>1.5599999999999999E-2</v>
      </c>
      <c r="MO217" s="93">
        <v>1.5599999999999999E-2</v>
      </c>
      <c r="MP217" s="93">
        <v>1.5599999999999999E-2</v>
      </c>
      <c r="MQ217" s="93">
        <v>1.5599999999999999E-2</v>
      </c>
      <c r="MR217" s="93">
        <v>1.5599999999999999E-2</v>
      </c>
      <c r="MS217" s="93">
        <v>1.5599999999999999E-2</v>
      </c>
      <c r="MT217" s="93">
        <v>1.5599999999999999E-2</v>
      </c>
      <c r="MU217" s="93">
        <v>1.5599999999999999E-2</v>
      </c>
      <c r="MV217" s="93">
        <v>1.5599999999999999E-2</v>
      </c>
      <c r="MW217" s="93">
        <v>1.5599999999999999E-2</v>
      </c>
      <c r="MX217" s="93">
        <v>1.5599999999999999E-2</v>
      </c>
      <c r="MY217" s="93">
        <v>1.5599999999999999E-2</v>
      </c>
      <c r="MZ217" s="93">
        <v>1.5599999999999999E-2</v>
      </c>
      <c r="NA217" s="93">
        <v>1.5599999999999999E-2</v>
      </c>
      <c r="NB217" s="93">
        <v>1.5599999999999999E-2</v>
      </c>
      <c r="NC217" s="92">
        <v>1.5599999999999999E-2</v>
      </c>
      <c r="ND217" s="92">
        <v>1.5599999999999999E-2</v>
      </c>
      <c r="NE217" s="92">
        <v>1.5599999999999999E-2</v>
      </c>
      <c r="NF217" s="92">
        <v>1.5599999999999999E-2</v>
      </c>
      <c r="NG217" s="92">
        <v>1.4999999999999999E-2</v>
      </c>
      <c r="NH217" s="92">
        <v>1.4999999999999999E-2</v>
      </c>
      <c r="NI217" s="92"/>
      <c r="NJ217" s="92"/>
      <c r="NK217" s="92"/>
      <c r="NL217" s="94">
        <v>1.5599999999999999E-2</v>
      </c>
      <c r="NM217" s="94">
        <v>1.5599999999999999E-2</v>
      </c>
      <c r="NN217" s="94">
        <v>1.5599999999999999E-2</v>
      </c>
      <c r="NO217" s="94">
        <v>1.5599999999999999E-2</v>
      </c>
      <c r="NP217" s="94">
        <v>1.5599999999999999E-2</v>
      </c>
      <c r="NQ217" s="94">
        <v>1.5599999999999999E-2</v>
      </c>
      <c r="NR217" s="94">
        <v>1.5599999999999999E-2</v>
      </c>
      <c r="NS217" s="94">
        <v>1.5599999999999999E-2</v>
      </c>
      <c r="NT217" s="94">
        <v>1.5599999999999999E-2</v>
      </c>
      <c r="NU217" s="94">
        <v>1.5599999999999999E-2</v>
      </c>
      <c r="NV217" s="94">
        <v>1.5599999999999999E-2</v>
      </c>
      <c r="NW217" s="94">
        <v>1.5599999999999999E-2</v>
      </c>
      <c r="NX217" s="94">
        <v>1.5599999999999999E-2</v>
      </c>
      <c r="NY217" s="94">
        <v>1.5599999999999999E-2</v>
      </c>
      <c r="NZ217" s="94">
        <v>1.5599999999999999E-2</v>
      </c>
      <c r="OA217" s="94">
        <v>1.5599999999999999E-2</v>
      </c>
      <c r="OB217" s="94">
        <v>1.5599999999999999E-2</v>
      </c>
      <c r="OC217" s="94">
        <v>1.5599999999999999E-2</v>
      </c>
      <c r="OD217" s="94">
        <v>1.5599999999999999E-2</v>
      </c>
      <c r="OE217" s="94">
        <v>1.5599999999999999E-2</v>
      </c>
      <c r="OF217" s="94">
        <v>1.5599999999999999E-2</v>
      </c>
      <c r="OG217" s="94">
        <v>1.5599999999999999E-2</v>
      </c>
      <c r="OH217" s="94">
        <v>1.5599999999999999E-2</v>
      </c>
      <c r="OI217" s="94">
        <v>1.5599999999999999E-2</v>
      </c>
      <c r="OJ217" s="94">
        <v>1.5599999999999999E-2</v>
      </c>
      <c r="OK217" s="94">
        <v>1.5599999999999999E-2</v>
      </c>
      <c r="OL217" s="92">
        <v>1.5599999999999999E-2</v>
      </c>
      <c r="OM217" s="92">
        <v>1.5599999999999999E-2</v>
      </c>
      <c r="ON217" s="92">
        <v>1.5599999999999999E-2</v>
      </c>
      <c r="OO217" s="92">
        <v>1.5599999999999999E-2</v>
      </c>
      <c r="OP217" s="94">
        <v>1.5599999999999999E-2</v>
      </c>
      <c r="OQ217" s="94">
        <v>1.5599999999999999E-2</v>
      </c>
      <c r="OR217" s="94">
        <v>1.5599999999999999E-2</v>
      </c>
      <c r="OS217" s="94">
        <v>1.5599999999999999E-2</v>
      </c>
      <c r="OT217" s="94">
        <v>1.5599999999999999E-2</v>
      </c>
      <c r="OU217" s="94">
        <v>1.5599999999999999E-2</v>
      </c>
      <c r="OV217" s="94">
        <v>1.5599999999999999E-2</v>
      </c>
      <c r="OW217" s="94">
        <v>1.5599999999999999E-2</v>
      </c>
      <c r="OX217" s="94">
        <v>1.5599999999999999E-2</v>
      </c>
      <c r="OY217" s="94">
        <v>1.5599999999999999E-2</v>
      </c>
      <c r="OZ217" s="94">
        <v>1.5599999999999999E-2</v>
      </c>
      <c r="PA217" s="94">
        <v>1.5599999999999999E-2</v>
      </c>
      <c r="PB217" s="94">
        <v>1.5599999999999999E-2</v>
      </c>
      <c r="PC217" s="94">
        <v>1.5599999999999999E-2</v>
      </c>
      <c r="PD217" s="94">
        <v>1.5599999999999999E-2</v>
      </c>
      <c r="PE217" s="94">
        <v>1.5599999999999999E-2</v>
      </c>
      <c r="PF217" s="94">
        <v>1.5599999999999999E-2</v>
      </c>
      <c r="PG217" s="94">
        <v>1.5599999999999999E-2</v>
      </c>
      <c r="PH217" s="94">
        <v>1.5599999999999999E-2</v>
      </c>
      <c r="PI217" s="94">
        <v>1.5599999999999999E-2</v>
      </c>
      <c r="PJ217" s="94">
        <v>1.5599999999999999E-2</v>
      </c>
      <c r="PK217" s="94">
        <v>1.5599999999999999E-2</v>
      </c>
      <c r="PL217" s="94">
        <v>1.5599999999999999E-2</v>
      </c>
      <c r="PM217" s="94">
        <v>1.5599999999999999E-2</v>
      </c>
      <c r="PN217" s="94">
        <v>1.5599999999999999E-2</v>
      </c>
      <c r="PO217" s="94">
        <v>1.5599999999999999E-2</v>
      </c>
      <c r="PP217" s="94">
        <v>1.5599999999999999E-2</v>
      </c>
      <c r="PQ217" s="94">
        <v>1.5599999999999999E-2</v>
      </c>
      <c r="PR217" s="94">
        <v>1.5599999999999999E-2</v>
      </c>
      <c r="PS217" s="94">
        <v>1.5599999999999999E-2</v>
      </c>
      <c r="PT217" s="94">
        <v>1.5599999999999999E-2</v>
      </c>
      <c r="PU217" s="94">
        <v>1.5599999999999999E-2</v>
      </c>
      <c r="PV217" s="94">
        <v>1.5599999999999999E-2</v>
      </c>
      <c r="PW217" s="94">
        <v>1.5599999999999999E-2</v>
      </c>
      <c r="PX217" s="94">
        <v>1.5599999999999999E-2</v>
      </c>
      <c r="PY217" s="94">
        <v>1.5599999999999999E-2</v>
      </c>
      <c r="PZ217" s="94">
        <v>1.5599999999999999E-2</v>
      </c>
      <c r="QA217" s="94">
        <v>1.5599999999999999E-2</v>
      </c>
      <c r="QB217" s="94">
        <v>1.5599999999999999E-2</v>
      </c>
      <c r="QC217" s="94">
        <v>1.5599999999999999E-2</v>
      </c>
      <c r="QD217" s="94">
        <v>1.5599999999999999E-2</v>
      </c>
    </row>
    <row r="218" spans="1:446" ht="13.5" customHeight="1">
      <c r="A218" s="2" t="s">
        <v>215</v>
      </c>
      <c r="B218" s="2" t="s">
        <v>344</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9"/>
      <c r="BF218" s="9"/>
      <c r="BG218" s="9"/>
      <c r="BH218" s="9"/>
      <c r="BI218" s="9"/>
      <c r="BJ218" s="9">
        <v>1.4999999999999999E-2</v>
      </c>
      <c r="BK218" s="9"/>
      <c r="BL218" s="9">
        <v>1.4999999999999999E-2</v>
      </c>
      <c r="BM218" s="9"/>
      <c r="BN218" s="9">
        <v>1.4999999999999999E-2</v>
      </c>
      <c r="BO218" s="9"/>
      <c r="BP218" s="20">
        <v>1.4999999999999999E-2</v>
      </c>
      <c r="BQ218" s="9"/>
      <c r="BR218" s="20">
        <v>1.4999999999999999E-2</v>
      </c>
      <c r="BS218" s="9"/>
      <c r="BT218" s="20">
        <v>1.4999999999999999E-2</v>
      </c>
      <c r="BU218" s="9"/>
      <c r="BV218" s="20">
        <v>1.4999999999999999E-2</v>
      </c>
      <c r="BW218" s="9"/>
      <c r="BX218" s="20">
        <v>1.4999999999999999E-2</v>
      </c>
      <c r="BY218" s="9"/>
      <c r="BZ218" s="20">
        <v>1.4999999999999999E-2</v>
      </c>
      <c r="CA218" s="9"/>
      <c r="CB218" s="20">
        <v>1.4999999999999999E-2</v>
      </c>
      <c r="CC218" s="9"/>
      <c r="CD218" s="20">
        <v>1.4999999999999999E-2</v>
      </c>
      <c r="CE218" s="9"/>
      <c r="CF218" s="20">
        <v>1.4999999999999999E-2</v>
      </c>
      <c r="CG218" s="9"/>
      <c r="CH218" s="20">
        <v>1.4999999999999999E-2</v>
      </c>
      <c r="CI218" s="9"/>
      <c r="CJ218" s="20">
        <v>1.4999999999999999E-2</v>
      </c>
      <c r="CK218" s="9"/>
      <c r="CL218" s="20">
        <v>1.4999999999999999E-2</v>
      </c>
      <c r="CM218" s="9"/>
      <c r="CN218" s="9">
        <v>1.4999999999999999E-2</v>
      </c>
      <c r="CO218" s="9"/>
      <c r="CP218" s="9">
        <v>1.4999999999999999E-2</v>
      </c>
      <c r="CQ218" s="9"/>
      <c r="CR218" s="9">
        <v>1.4999999999999999E-2</v>
      </c>
      <c r="CS218" s="9"/>
      <c r="CT218" s="9"/>
      <c r="CU218" s="9"/>
      <c r="CV218" s="81"/>
      <c r="CW218" s="81"/>
      <c r="CX218" s="9"/>
      <c r="CY218" s="9"/>
      <c r="CZ218" s="66"/>
      <c r="DA218" s="20"/>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v>2.9000000000000001E-2</v>
      </c>
      <c r="HP218" s="9"/>
      <c r="HQ218" s="9">
        <v>1.4999999999999999E-2</v>
      </c>
      <c r="HR218" s="9"/>
      <c r="HS218" s="9">
        <v>1.4999999999999999E-2</v>
      </c>
      <c r="HT218" s="9"/>
      <c r="HU218" s="9">
        <v>1.4999999999999999E-2</v>
      </c>
      <c r="HV218" s="9"/>
      <c r="HW218" s="9">
        <v>1.4999999999999999E-2</v>
      </c>
      <c r="HX218" s="9"/>
      <c r="HY218" s="9">
        <v>1.4999999999999999E-2</v>
      </c>
      <c r="HZ218" s="9"/>
      <c r="IA218" s="9">
        <v>1.4999999999999999E-2</v>
      </c>
      <c r="IB218" s="9"/>
      <c r="IC218" s="9">
        <v>1.4999999999999999E-2</v>
      </c>
      <c r="ID218" s="9"/>
      <c r="IE218" s="9">
        <v>1.4999999999999999E-2</v>
      </c>
      <c r="IF218" s="9"/>
      <c r="IG218" s="9">
        <v>1.4999999999999999E-2</v>
      </c>
      <c r="IH218" s="92"/>
      <c r="II218" s="92"/>
      <c r="IJ218" s="92"/>
      <c r="IK218" s="92"/>
      <c r="IL218" s="92"/>
      <c r="IM218" s="92"/>
      <c r="IN218" s="92"/>
      <c r="IO218" s="92"/>
      <c r="IP218" s="92"/>
      <c r="IQ218" s="92"/>
      <c r="IR218" s="92"/>
      <c r="IS218" s="92"/>
      <c r="IT218" s="92"/>
      <c r="IU218" s="92"/>
      <c r="IV218" s="92"/>
      <c r="IW218" s="92"/>
      <c r="IX218" s="92"/>
      <c r="IY218" s="92"/>
      <c r="IZ218" s="92"/>
      <c r="JA218" s="92"/>
      <c r="JB218" s="92"/>
      <c r="JC218" s="92"/>
      <c r="JD218" s="92"/>
      <c r="JE218" s="92"/>
      <c r="JF218" s="92"/>
      <c r="JG218" s="92"/>
      <c r="JH218" s="92"/>
      <c r="JI218" s="92"/>
      <c r="JJ218" s="92"/>
      <c r="JK218" s="92"/>
      <c r="JL218" s="92"/>
      <c r="JM218" s="92"/>
      <c r="JN218" s="92"/>
      <c r="JO218" s="92"/>
      <c r="JP218" s="92"/>
      <c r="JQ218" s="92"/>
      <c r="JR218" s="92"/>
      <c r="JS218" s="92"/>
      <c r="JT218" s="92"/>
      <c r="JU218" s="92"/>
      <c r="JV218" s="92"/>
      <c r="JW218" s="92"/>
      <c r="JX218" s="92"/>
      <c r="JY218" s="92"/>
      <c r="JZ218" s="92"/>
      <c r="KA218" s="92"/>
      <c r="KB218" s="92"/>
      <c r="KC218" s="92"/>
      <c r="KD218" s="92"/>
      <c r="KE218" s="92"/>
      <c r="KF218" s="92"/>
      <c r="KG218" s="92"/>
      <c r="KH218" s="92"/>
      <c r="KI218" s="92"/>
      <c r="KJ218" s="92"/>
      <c r="KK218" s="92"/>
      <c r="KL218" s="92"/>
      <c r="KM218" s="92"/>
      <c r="KN218" s="92"/>
      <c r="KO218" s="92"/>
      <c r="KP218" s="92"/>
      <c r="KQ218" s="92"/>
      <c r="KR218" s="92"/>
      <c r="KS218" s="92"/>
      <c r="KT218" s="92"/>
      <c r="KU218" s="92"/>
      <c r="KV218" s="92"/>
      <c r="KW218" s="92"/>
      <c r="KX218" s="92"/>
      <c r="KY218" s="92"/>
      <c r="KZ218" s="92"/>
      <c r="LA218" s="92"/>
      <c r="LB218" s="92"/>
      <c r="LC218" s="92"/>
      <c r="LD218" s="92"/>
      <c r="LE218" s="92"/>
      <c r="LF218" s="92"/>
      <c r="LG218" s="92"/>
      <c r="LH218" s="92"/>
      <c r="LI218" s="92"/>
      <c r="LJ218" s="92"/>
      <c r="LK218" s="92"/>
      <c r="LL218" s="92"/>
      <c r="LM218" s="92"/>
      <c r="LN218" s="92"/>
      <c r="LO218" s="92"/>
      <c r="LP218" s="92"/>
      <c r="LQ218" s="92"/>
      <c r="LR218" s="92"/>
      <c r="LS218" s="92"/>
      <c r="LT218" s="92"/>
      <c r="LU218" s="92"/>
      <c r="LV218" s="92"/>
      <c r="LW218" s="92"/>
      <c r="LX218" s="92"/>
      <c r="LY218" s="92"/>
      <c r="LZ218" s="92"/>
      <c r="MA218" s="92"/>
      <c r="MB218" s="92"/>
      <c r="MC218" s="92"/>
      <c r="MD218" s="92"/>
      <c r="ME218" s="92"/>
      <c r="MF218" s="92"/>
      <c r="MG218" s="92"/>
      <c r="MH218" s="93">
        <v>1.5599999999999999E-2</v>
      </c>
      <c r="MI218" s="93">
        <v>1.5599999999999999E-2</v>
      </c>
      <c r="MJ218" s="93">
        <v>1.5599999999999999E-2</v>
      </c>
      <c r="MK218" s="93">
        <v>1.5599999999999999E-2</v>
      </c>
      <c r="ML218" s="93">
        <v>1.5599999999999999E-2</v>
      </c>
      <c r="MM218" s="93">
        <v>1.5599999999999999E-2</v>
      </c>
      <c r="MN218" s="93">
        <v>1.5599999999999999E-2</v>
      </c>
      <c r="MO218" s="93">
        <v>1.5599999999999999E-2</v>
      </c>
      <c r="MP218" s="93">
        <v>1.5599999999999999E-2</v>
      </c>
      <c r="MQ218" s="93">
        <v>1.5599999999999999E-2</v>
      </c>
      <c r="MR218" s="93">
        <v>1.5599999999999999E-2</v>
      </c>
      <c r="MS218" s="93">
        <v>1.5599999999999999E-2</v>
      </c>
      <c r="MT218" s="93">
        <v>1.5599999999999999E-2</v>
      </c>
      <c r="MU218" s="93">
        <v>1.5599999999999999E-2</v>
      </c>
      <c r="MV218" s="93">
        <v>1.5599999999999999E-2</v>
      </c>
      <c r="MW218" s="93">
        <v>1.5599999999999999E-2</v>
      </c>
      <c r="MX218" s="93">
        <v>1.5599999999999999E-2</v>
      </c>
      <c r="MY218" s="93">
        <v>1.5599999999999999E-2</v>
      </c>
      <c r="MZ218" s="93">
        <v>1.5599999999999999E-2</v>
      </c>
      <c r="NA218" s="93">
        <v>1.5599999999999999E-2</v>
      </c>
      <c r="NB218" s="93">
        <v>1.5599999999999999E-2</v>
      </c>
      <c r="NC218" s="92"/>
      <c r="ND218" s="92"/>
      <c r="NE218" s="92"/>
      <c r="NF218" s="92"/>
      <c r="NG218" s="92"/>
      <c r="NH218" s="92"/>
      <c r="NI218" s="92">
        <v>1.4999999999999999E-2</v>
      </c>
      <c r="NJ218" s="92">
        <v>1.4999999999999999E-2</v>
      </c>
      <c r="NK218" s="92">
        <v>1.4999999999999999E-2</v>
      </c>
      <c r="NL218" s="94"/>
      <c r="NM218" s="94"/>
      <c r="NN218" s="94"/>
      <c r="NO218" s="94"/>
      <c r="NP218" s="94"/>
      <c r="NQ218" s="94"/>
      <c r="NR218" s="94"/>
      <c r="NS218" s="94"/>
      <c r="NT218" s="94"/>
      <c r="NU218" s="94"/>
      <c r="NV218" s="94"/>
      <c r="NW218" s="94"/>
      <c r="NX218" s="94"/>
      <c r="NY218" s="94"/>
      <c r="NZ218" s="94"/>
      <c r="OA218" s="94"/>
      <c r="OB218" s="94"/>
      <c r="OC218" s="94"/>
      <c r="OD218" s="94"/>
      <c r="OE218" s="94"/>
      <c r="OF218" s="94"/>
      <c r="OG218" s="94"/>
      <c r="OH218" s="94"/>
      <c r="OI218" s="94"/>
      <c r="OJ218" s="94"/>
      <c r="OK218" s="94"/>
      <c r="OL218" s="92"/>
      <c r="OM218" s="92"/>
      <c r="ON218" s="92"/>
      <c r="OO218" s="92"/>
      <c r="OP218" s="94"/>
      <c r="OQ218" s="94"/>
      <c r="OR218" s="94"/>
      <c r="OS218" s="94"/>
      <c r="OT218" s="94"/>
      <c r="OU218" s="94"/>
      <c r="OV218" s="94"/>
      <c r="OW218" s="94"/>
      <c r="OX218" s="94"/>
      <c r="OY218" s="94"/>
      <c r="OZ218" s="94"/>
      <c r="PA218" s="94"/>
      <c r="PB218" s="94"/>
      <c r="PC218" s="94"/>
      <c r="PD218" s="94"/>
      <c r="PE218" s="94"/>
      <c r="PF218" s="94"/>
      <c r="PG218" s="94"/>
      <c r="PH218" s="94"/>
      <c r="PI218" s="94"/>
      <c r="PJ218" s="94"/>
      <c r="PK218" s="94"/>
      <c r="PL218" s="94"/>
      <c r="PM218" s="94"/>
      <c r="PN218" s="94"/>
      <c r="PO218" s="94"/>
      <c r="PP218" s="94"/>
      <c r="PQ218" s="94"/>
      <c r="PR218" s="94"/>
      <c r="PS218" s="94"/>
      <c r="PT218" s="94"/>
      <c r="PU218" s="94"/>
      <c r="PV218" s="94"/>
      <c r="PW218" s="94"/>
      <c r="PX218" s="94"/>
      <c r="PY218" s="94"/>
      <c r="PZ218" s="94"/>
      <c r="QA218" s="94"/>
      <c r="QB218" s="94"/>
      <c r="QC218" s="94"/>
      <c r="QD218" s="94"/>
    </row>
    <row r="219" spans="1:446" ht="13.5" customHeight="1">
      <c r="A219" s="2" t="s">
        <v>216</v>
      </c>
      <c r="B219" s="2" t="s">
        <v>344</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81"/>
      <c r="CW219" s="81"/>
      <c r="CX219" s="9"/>
      <c r="CY219" s="9"/>
      <c r="CZ219" s="66"/>
      <c r="DA219" s="20"/>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2"/>
      <c r="II219" s="92"/>
      <c r="IJ219" s="92"/>
      <c r="IK219" s="92"/>
      <c r="IL219" s="92"/>
      <c r="IM219" s="92"/>
      <c r="IN219" s="92"/>
      <c r="IO219" s="92"/>
      <c r="IP219" s="92"/>
      <c r="IQ219" s="92"/>
      <c r="IR219" s="92"/>
      <c r="IS219" s="92"/>
      <c r="IT219" s="92"/>
      <c r="IU219" s="92"/>
      <c r="IV219" s="92"/>
      <c r="IW219" s="92"/>
      <c r="IX219" s="92"/>
      <c r="IY219" s="92"/>
      <c r="IZ219" s="92"/>
      <c r="JA219" s="92"/>
      <c r="JB219" s="92"/>
      <c r="JC219" s="92"/>
      <c r="JD219" s="92"/>
      <c r="JE219" s="92"/>
      <c r="JF219" s="92"/>
      <c r="JG219" s="92"/>
      <c r="JH219" s="92"/>
      <c r="JI219" s="92"/>
      <c r="JJ219" s="92"/>
      <c r="JK219" s="92"/>
      <c r="JL219" s="92"/>
      <c r="JM219" s="92"/>
      <c r="JN219" s="92"/>
      <c r="JO219" s="92"/>
      <c r="JP219" s="92"/>
      <c r="JQ219" s="92"/>
      <c r="JR219" s="92"/>
      <c r="JS219" s="92"/>
      <c r="JT219" s="92"/>
      <c r="JU219" s="92"/>
      <c r="JV219" s="92"/>
      <c r="JW219" s="92"/>
      <c r="JX219" s="92"/>
      <c r="JY219" s="92"/>
      <c r="JZ219" s="92"/>
      <c r="KA219" s="92"/>
      <c r="KB219" s="92"/>
      <c r="KC219" s="92"/>
      <c r="KD219" s="92"/>
      <c r="KE219" s="92"/>
      <c r="KF219" s="92"/>
      <c r="KG219" s="92"/>
      <c r="KH219" s="92"/>
      <c r="KI219" s="92"/>
      <c r="KJ219" s="92"/>
      <c r="KK219" s="92"/>
      <c r="KL219" s="92"/>
      <c r="KM219" s="92"/>
      <c r="KN219" s="92"/>
      <c r="KO219" s="92"/>
      <c r="KP219" s="92"/>
      <c r="KQ219" s="92"/>
      <c r="KR219" s="92"/>
      <c r="KS219" s="92"/>
      <c r="KT219" s="92"/>
      <c r="KU219" s="92"/>
      <c r="KV219" s="92"/>
      <c r="KW219" s="92"/>
      <c r="KX219" s="92"/>
      <c r="KY219" s="92"/>
      <c r="KZ219" s="92"/>
      <c r="LA219" s="92"/>
      <c r="LB219" s="92"/>
      <c r="LC219" s="92"/>
      <c r="LD219" s="92"/>
      <c r="LE219" s="92"/>
      <c r="LF219" s="92"/>
      <c r="LG219" s="92"/>
      <c r="LH219" s="92"/>
      <c r="LI219" s="92"/>
      <c r="LJ219" s="92"/>
      <c r="LK219" s="92"/>
      <c r="LL219" s="92"/>
      <c r="LM219" s="92"/>
      <c r="LN219" s="92"/>
      <c r="LO219" s="92"/>
      <c r="LP219" s="92"/>
      <c r="LQ219" s="92"/>
      <c r="LR219" s="92"/>
      <c r="LS219" s="92"/>
      <c r="LT219" s="92"/>
      <c r="LU219" s="92"/>
      <c r="LV219" s="92"/>
      <c r="LW219" s="92"/>
      <c r="LX219" s="92"/>
      <c r="LY219" s="92"/>
      <c r="LZ219" s="92"/>
      <c r="MA219" s="92"/>
      <c r="MB219" s="92"/>
      <c r="MC219" s="92"/>
      <c r="MD219" s="92"/>
      <c r="ME219" s="92"/>
      <c r="MF219" s="92"/>
      <c r="MG219" s="92"/>
      <c r="MH219" s="93"/>
      <c r="MI219" s="93"/>
      <c r="MJ219" s="93"/>
      <c r="MK219" s="93"/>
      <c r="ML219" s="93"/>
      <c r="MM219" s="93"/>
      <c r="MN219" s="93"/>
      <c r="MO219" s="93"/>
      <c r="MP219" s="93"/>
      <c r="MQ219" s="93"/>
      <c r="MR219" s="93"/>
      <c r="MS219" s="93"/>
      <c r="MT219" s="93"/>
      <c r="MU219" s="93"/>
      <c r="MV219" s="93"/>
      <c r="MW219" s="93"/>
      <c r="MX219" s="93"/>
      <c r="MY219" s="93"/>
      <c r="MZ219" s="93"/>
      <c r="NA219" s="93"/>
      <c r="NB219" s="93"/>
      <c r="NC219" s="92"/>
      <c r="ND219" s="92"/>
      <c r="NE219" s="92"/>
      <c r="NF219" s="92"/>
      <c r="NG219" s="92"/>
      <c r="NH219" s="92"/>
      <c r="NI219" s="92"/>
      <c r="NJ219" s="92"/>
      <c r="NK219" s="92"/>
      <c r="NL219" s="94"/>
      <c r="NM219" s="94"/>
      <c r="NN219" s="94"/>
      <c r="NO219" s="94"/>
      <c r="NP219" s="94"/>
      <c r="NQ219" s="94"/>
      <c r="NR219" s="94"/>
      <c r="NS219" s="94"/>
      <c r="NT219" s="94"/>
      <c r="NU219" s="94"/>
      <c r="NV219" s="94"/>
      <c r="NW219" s="94"/>
      <c r="NX219" s="94"/>
      <c r="NY219" s="94"/>
      <c r="NZ219" s="94"/>
      <c r="OA219" s="94"/>
      <c r="OB219" s="94"/>
      <c r="OC219" s="94"/>
      <c r="OD219" s="94"/>
      <c r="OE219" s="94"/>
      <c r="OF219" s="94"/>
      <c r="OG219" s="94"/>
      <c r="OH219" s="94"/>
      <c r="OI219" s="94"/>
      <c r="OJ219" s="94"/>
      <c r="OK219" s="94"/>
      <c r="OL219" s="92"/>
      <c r="OM219" s="92"/>
      <c r="ON219" s="92"/>
      <c r="OO219" s="92"/>
      <c r="OP219" s="94"/>
      <c r="OQ219" s="94"/>
      <c r="OR219" s="94"/>
      <c r="OS219" s="94"/>
      <c r="OT219" s="94"/>
      <c r="OU219" s="94"/>
      <c r="OV219" s="94"/>
      <c r="OW219" s="94"/>
      <c r="OX219" s="94"/>
      <c r="OY219" s="94"/>
      <c r="OZ219" s="94"/>
      <c r="PA219" s="94"/>
      <c r="PB219" s="94"/>
      <c r="PC219" s="94"/>
      <c r="PD219" s="94"/>
      <c r="PE219" s="94"/>
      <c r="PF219" s="94"/>
      <c r="PG219" s="94"/>
      <c r="PH219" s="94"/>
      <c r="PI219" s="94"/>
      <c r="PJ219" s="94"/>
      <c r="PK219" s="94"/>
      <c r="PL219" s="94"/>
      <c r="PM219" s="94"/>
      <c r="PN219" s="94"/>
      <c r="PO219" s="94"/>
      <c r="PP219" s="94"/>
      <c r="PQ219" s="94"/>
      <c r="PR219" s="94"/>
      <c r="PS219" s="94"/>
      <c r="PT219" s="94"/>
      <c r="PU219" s="94"/>
      <c r="PV219" s="94"/>
      <c r="PW219" s="94"/>
      <c r="PX219" s="94"/>
      <c r="PY219" s="94"/>
      <c r="PZ219" s="94"/>
      <c r="QA219" s="94"/>
      <c r="QB219" s="94"/>
      <c r="QC219" s="94"/>
      <c r="QD219" s="94"/>
    </row>
    <row r="220" spans="1:446" ht="13.5" customHeight="1">
      <c r="A220" s="2" t="s">
        <v>217</v>
      </c>
      <c r="B220" s="2" t="s">
        <v>344</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81"/>
      <c r="CW220" s="81"/>
      <c r="CX220" s="9"/>
      <c r="CY220" s="9"/>
      <c r="CZ220" s="66"/>
      <c r="DA220" s="20"/>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2"/>
      <c r="II220" s="92"/>
      <c r="IJ220" s="92"/>
      <c r="IK220" s="92"/>
      <c r="IL220" s="92"/>
      <c r="IM220" s="92"/>
      <c r="IN220" s="92"/>
      <c r="IO220" s="92"/>
      <c r="IP220" s="92"/>
      <c r="IQ220" s="92"/>
      <c r="IR220" s="92"/>
      <c r="IS220" s="92"/>
      <c r="IT220" s="92"/>
      <c r="IU220" s="92"/>
      <c r="IV220" s="92"/>
      <c r="IW220" s="92"/>
      <c r="IX220" s="92"/>
      <c r="IY220" s="92"/>
      <c r="IZ220" s="92"/>
      <c r="JA220" s="92"/>
      <c r="JB220" s="92"/>
      <c r="JC220" s="92"/>
      <c r="JD220" s="92"/>
      <c r="JE220" s="92"/>
      <c r="JF220" s="92"/>
      <c r="JG220" s="92"/>
      <c r="JH220" s="92"/>
      <c r="JI220" s="92"/>
      <c r="JJ220" s="92"/>
      <c r="JK220" s="92"/>
      <c r="JL220" s="92"/>
      <c r="JM220" s="92"/>
      <c r="JN220" s="92"/>
      <c r="JO220" s="92"/>
      <c r="JP220" s="92"/>
      <c r="JQ220" s="92"/>
      <c r="JR220" s="92"/>
      <c r="JS220" s="92"/>
      <c r="JT220" s="92"/>
      <c r="JU220" s="92"/>
      <c r="JV220" s="92"/>
      <c r="JW220" s="92"/>
      <c r="JX220" s="92"/>
      <c r="JY220" s="92"/>
      <c r="JZ220" s="92"/>
      <c r="KA220" s="92"/>
      <c r="KB220" s="92"/>
      <c r="KC220" s="92"/>
      <c r="KD220" s="92"/>
      <c r="KE220" s="92"/>
      <c r="KF220" s="92"/>
      <c r="KG220" s="92"/>
      <c r="KH220" s="92"/>
      <c r="KI220" s="92"/>
      <c r="KJ220" s="92"/>
      <c r="KK220" s="92"/>
      <c r="KL220" s="92"/>
      <c r="KM220" s="92"/>
      <c r="KN220" s="92"/>
      <c r="KO220" s="92"/>
      <c r="KP220" s="92"/>
      <c r="KQ220" s="92"/>
      <c r="KR220" s="92"/>
      <c r="KS220" s="92"/>
      <c r="KT220" s="92"/>
      <c r="KU220" s="92"/>
      <c r="KV220" s="92"/>
      <c r="KW220" s="92"/>
      <c r="KX220" s="92"/>
      <c r="KY220" s="92"/>
      <c r="KZ220" s="92"/>
      <c r="LA220" s="92"/>
      <c r="LB220" s="92"/>
      <c r="LC220" s="92"/>
      <c r="LD220" s="92"/>
      <c r="LE220" s="92"/>
      <c r="LF220" s="92"/>
      <c r="LG220" s="92"/>
      <c r="LH220" s="92"/>
      <c r="LI220" s="92"/>
      <c r="LJ220" s="92"/>
      <c r="LK220" s="92"/>
      <c r="LL220" s="92"/>
      <c r="LM220" s="92"/>
      <c r="LN220" s="92"/>
      <c r="LO220" s="92"/>
      <c r="LP220" s="92"/>
      <c r="LQ220" s="92"/>
      <c r="LR220" s="92"/>
      <c r="LS220" s="92"/>
      <c r="LT220" s="92"/>
      <c r="LU220" s="92"/>
      <c r="LV220" s="92"/>
      <c r="LW220" s="92"/>
      <c r="LX220" s="92"/>
      <c r="LY220" s="92"/>
      <c r="LZ220" s="92"/>
      <c r="MA220" s="92"/>
      <c r="MB220" s="92"/>
      <c r="MC220" s="92"/>
      <c r="MD220" s="92"/>
      <c r="ME220" s="92"/>
      <c r="MF220" s="92"/>
      <c r="MG220" s="92"/>
      <c r="MH220" s="93"/>
      <c r="MI220" s="93"/>
      <c r="MJ220" s="93"/>
      <c r="MK220" s="93"/>
      <c r="ML220" s="93"/>
      <c r="MM220" s="93"/>
      <c r="MN220" s="93"/>
      <c r="MO220" s="93"/>
      <c r="MP220" s="93"/>
      <c r="MQ220" s="93"/>
      <c r="MR220" s="93"/>
      <c r="MS220" s="93"/>
      <c r="MT220" s="93"/>
      <c r="MU220" s="93"/>
      <c r="MV220" s="93"/>
      <c r="MW220" s="93"/>
      <c r="MX220" s="93"/>
      <c r="MY220" s="93"/>
      <c r="MZ220" s="93"/>
      <c r="NA220" s="93"/>
      <c r="NB220" s="93"/>
      <c r="NC220" s="92"/>
      <c r="ND220" s="92"/>
      <c r="NE220" s="92"/>
      <c r="NF220" s="92"/>
      <c r="NG220" s="92"/>
      <c r="NH220" s="92"/>
      <c r="NI220" s="92"/>
      <c r="NJ220" s="92"/>
      <c r="NK220" s="92"/>
      <c r="NL220" s="94"/>
      <c r="NM220" s="94"/>
      <c r="NN220" s="94"/>
      <c r="NO220" s="94"/>
      <c r="NP220" s="94"/>
      <c r="NQ220" s="94"/>
      <c r="NR220" s="94"/>
      <c r="NS220" s="94"/>
      <c r="NT220" s="94"/>
      <c r="NU220" s="94"/>
      <c r="NV220" s="94"/>
      <c r="NW220" s="94"/>
      <c r="NX220" s="94"/>
      <c r="NY220" s="94"/>
      <c r="NZ220" s="94"/>
      <c r="OA220" s="94"/>
      <c r="OB220" s="94"/>
      <c r="OC220" s="94"/>
      <c r="OD220" s="94"/>
      <c r="OE220" s="94"/>
      <c r="OF220" s="94"/>
      <c r="OG220" s="94"/>
      <c r="OH220" s="94"/>
      <c r="OI220" s="94"/>
      <c r="OJ220" s="94"/>
      <c r="OK220" s="94"/>
      <c r="OL220" s="92"/>
      <c r="OM220" s="92"/>
      <c r="ON220" s="92"/>
      <c r="OO220" s="92"/>
      <c r="OP220" s="94"/>
      <c r="OQ220" s="94"/>
      <c r="OR220" s="94"/>
      <c r="OS220" s="94"/>
      <c r="OT220" s="94"/>
      <c r="OU220" s="94"/>
      <c r="OV220" s="94"/>
      <c r="OW220" s="94"/>
      <c r="OX220" s="94"/>
      <c r="OY220" s="94"/>
      <c r="OZ220" s="94"/>
      <c r="PA220" s="94"/>
      <c r="PB220" s="94"/>
      <c r="PC220" s="94"/>
      <c r="PD220" s="94"/>
      <c r="PE220" s="94"/>
      <c r="PF220" s="94"/>
      <c r="PG220" s="94"/>
      <c r="PH220" s="94"/>
      <c r="PI220" s="94"/>
      <c r="PJ220" s="94"/>
      <c r="PK220" s="94"/>
      <c r="PL220" s="94"/>
      <c r="PM220" s="94"/>
      <c r="PN220" s="94"/>
      <c r="PO220" s="94"/>
      <c r="PP220" s="94"/>
      <c r="PQ220" s="94"/>
      <c r="PR220" s="94"/>
      <c r="PS220" s="94"/>
      <c r="PT220" s="94"/>
      <c r="PU220" s="94"/>
      <c r="PV220" s="94"/>
      <c r="PW220" s="94"/>
      <c r="PX220" s="94"/>
      <c r="PY220" s="94"/>
      <c r="PZ220" s="94"/>
      <c r="QA220" s="94"/>
      <c r="QB220" s="94"/>
      <c r="QC220" s="94"/>
      <c r="QD220" s="94"/>
    </row>
    <row r="221" spans="1:446" ht="13.5" customHeight="1">
      <c r="A221" s="2" t="s">
        <v>218</v>
      </c>
      <c r="B221" s="2" t="s">
        <v>344</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81">
        <v>2.41E-2</v>
      </c>
      <c r="CW221" s="81">
        <v>2.41E-2</v>
      </c>
      <c r="CX221" s="9">
        <v>2.41E-2</v>
      </c>
      <c r="CY221" s="9">
        <v>2.41E-2</v>
      </c>
      <c r="CZ221" s="66">
        <v>2.41E-2</v>
      </c>
      <c r="DA221" s="20"/>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2">
        <v>2.41E-2</v>
      </c>
      <c r="II221" s="92">
        <v>2.41E-2</v>
      </c>
      <c r="IJ221" s="92">
        <v>2.1299999999999999E-2</v>
      </c>
      <c r="IK221" s="92">
        <v>2.1299999999999999E-2</v>
      </c>
      <c r="IL221" s="92">
        <v>2.1299999999999999E-2</v>
      </c>
      <c r="IM221" s="92">
        <v>2.1299999999999999E-2</v>
      </c>
      <c r="IN221" s="92">
        <v>2.1299999999999999E-2</v>
      </c>
      <c r="IO221" s="92">
        <v>2.1299999999999999E-2</v>
      </c>
      <c r="IP221" s="92">
        <v>2.1299999999999999E-2</v>
      </c>
      <c r="IQ221" s="92">
        <v>2.1299999999999999E-2</v>
      </c>
      <c r="IR221" s="92">
        <v>2.1299999999999999E-2</v>
      </c>
      <c r="IS221" s="92">
        <v>2.1299999999999999E-2</v>
      </c>
      <c r="IT221" s="92">
        <v>2.1299999999999999E-2</v>
      </c>
      <c r="IU221" s="92">
        <v>2.1299999999999999E-2</v>
      </c>
      <c r="IV221" s="92"/>
      <c r="IW221" s="92"/>
      <c r="IX221" s="92"/>
      <c r="IY221" s="92"/>
      <c r="IZ221" s="92"/>
      <c r="JA221" s="92"/>
      <c r="JB221" s="92"/>
      <c r="JC221" s="92"/>
      <c r="JD221" s="92"/>
      <c r="JE221" s="92"/>
      <c r="JF221" s="92"/>
      <c r="JG221" s="92"/>
      <c r="JH221" s="92"/>
      <c r="JI221" s="92"/>
      <c r="JJ221" s="92"/>
      <c r="JK221" s="92"/>
      <c r="JL221" s="92"/>
      <c r="JM221" s="92"/>
      <c r="JN221" s="92"/>
      <c r="JO221" s="92"/>
      <c r="JP221" s="92"/>
      <c r="JQ221" s="92"/>
      <c r="JR221" s="92"/>
      <c r="JS221" s="92"/>
      <c r="JT221" s="92"/>
      <c r="JU221" s="92"/>
      <c r="JV221" s="92"/>
      <c r="JW221" s="92"/>
      <c r="JX221" s="92"/>
      <c r="JY221" s="92"/>
      <c r="JZ221" s="92"/>
      <c r="KA221" s="92"/>
      <c r="KB221" s="92"/>
      <c r="KC221" s="92"/>
      <c r="KD221" s="92"/>
      <c r="KE221" s="92"/>
      <c r="KF221" s="92"/>
      <c r="KG221" s="92"/>
      <c r="KH221" s="92"/>
      <c r="KI221" s="92"/>
      <c r="KJ221" s="92"/>
      <c r="KK221" s="92"/>
      <c r="KL221" s="92"/>
      <c r="KM221" s="92"/>
      <c r="KN221" s="92"/>
      <c r="KO221" s="92"/>
      <c r="KP221" s="92"/>
      <c r="KQ221" s="92"/>
      <c r="KR221" s="92"/>
      <c r="KS221" s="92"/>
      <c r="KT221" s="92"/>
      <c r="KU221" s="92"/>
      <c r="KV221" s="92"/>
      <c r="KW221" s="92"/>
      <c r="KX221" s="92"/>
      <c r="KY221" s="92"/>
      <c r="KZ221" s="92"/>
      <c r="LA221" s="92"/>
      <c r="LB221" s="92"/>
      <c r="LC221" s="92"/>
      <c r="LD221" s="92"/>
      <c r="LE221" s="92"/>
      <c r="LF221" s="92"/>
      <c r="LG221" s="92"/>
      <c r="LH221" s="92"/>
      <c r="LI221" s="92"/>
      <c r="LJ221" s="92"/>
      <c r="LK221" s="92"/>
      <c r="LL221" s="92"/>
      <c r="LM221" s="92"/>
      <c r="LN221" s="92"/>
      <c r="LO221" s="92"/>
      <c r="LP221" s="92"/>
      <c r="LQ221" s="92"/>
      <c r="LR221" s="92"/>
      <c r="LS221" s="92"/>
      <c r="LT221" s="92"/>
      <c r="LU221" s="92"/>
      <c r="LV221" s="92"/>
      <c r="LW221" s="92"/>
      <c r="LX221" s="92"/>
      <c r="LY221" s="92"/>
      <c r="LZ221" s="92"/>
      <c r="MA221" s="92"/>
      <c r="MB221" s="92"/>
      <c r="MC221" s="92"/>
      <c r="MD221" s="92"/>
      <c r="ME221" s="92"/>
      <c r="MF221" s="92"/>
      <c r="MG221" s="92"/>
      <c r="MH221" s="93"/>
      <c r="MI221" s="93"/>
      <c r="MJ221" s="93"/>
      <c r="MK221" s="93"/>
      <c r="ML221" s="93"/>
      <c r="MM221" s="93"/>
      <c r="MN221" s="93"/>
      <c r="MO221" s="93"/>
      <c r="MP221" s="93"/>
      <c r="MQ221" s="93"/>
      <c r="MR221" s="93"/>
      <c r="MS221" s="93"/>
      <c r="MT221" s="93"/>
      <c r="MU221" s="93"/>
      <c r="MV221" s="93"/>
      <c r="MW221" s="93"/>
      <c r="MX221" s="93"/>
      <c r="MY221" s="93"/>
      <c r="MZ221" s="93"/>
      <c r="NA221" s="93"/>
      <c r="NB221" s="93"/>
      <c r="NC221" s="92"/>
      <c r="ND221" s="92"/>
      <c r="NE221" s="92"/>
      <c r="NF221" s="92"/>
      <c r="NG221" s="92"/>
      <c r="NH221" s="92"/>
      <c r="NI221" s="92"/>
      <c r="NJ221" s="92"/>
      <c r="NK221" s="92"/>
      <c r="NL221" s="94"/>
      <c r="NM221" s="94"/>
      <c r="NN221" s="94"/>
      <c r="NO221" s="94"/>
      <c r="NP221" s="94"/>
      <c r="NQ221" s="94"/>
      <c r="NR221" s="94"/>
      <c r="NS221" s="94"/>
      <c r="NT221" s="94"/>
      <c r="NU221" s="94"/>
      <c r="NV221" s="94"/>
      <c r="NW221" s="94"/>
      <c r="NX221" s="94"/>
      <c r="NY221" s="94"/>
      <c r="NZ221" s="94"/>
      <c r="OA221" s="94"/>
      <c r="OB221" s="94"/>
      <c r="OC221" s="94"/>
      <c r="OD221" s="94"/>
      <c r="OE221" s="94"/>
      <c r="OF221" s="94"/>
      <c r="OG221" s="94"/>
      <c r="OH221" s="94"/>
      <c r="OI221" s="94"/>
      <c r="OJ221" s="94"/>
      <c r="OK221" s="94"/>
      <c r="OL221" s="92"/>
      <c r="OM221" s="92"/>
      <c r="ON221" s="92"/>
      <c r="OO221" s="92"/>
      <c r="OP221" s="94"/>
      <c r="OQ221" s="94"/>
      <c r="OR221" s="94"/>
      <c r="OS221" s="94"/>
      <c r="OT221" s="94"/>
      <c r="OU221" s="94"/>
      <c r="OV221" s="94"/>
      <c r="OW221" s="94"/>
      <c r="OX221" s="94"/>
      <c r="OY221" s="94"/>
      <c r="OZ221" s="94"/>
      <c r="PA221" s="94"/>
      <c r="PB221" s="94"/>
      <c r="PC221" s="94"/>
      <c r="PD221" s="94"/>
      <c r="PE221" s="94"/>
      <c r="PF221" s="94"/>
      <c r="PG221" s="94"/>
      <c r="PH221" s="94"/>
      <c r="PI221" s="94"/>
      <c r="PJ221" s="94"/>
      <c r="PK221" s="94"/>
      <c r="PL221" s="94"/>
      <c r="PM221" s="94"/>
      <c r="PN221" s="94"/>
      <c r="PO221" s="94"/>
      <c r="PP221" s="94"/>
      <c r="PQ221" s="94"/>
      <c r="PR221" s="94"/>
      <c r="PS221" s="94"/>
      <c r="PT221" s="94"/>
      <c r="PU221" s="94"/>
      <c r="PV221" s="94"/>
      <c r="PW221" s="94"/>
      <c r="PX221" s="94"/>
      <c r="PY221" s="94"/>
      <c r="PZ221" s="94"/>
      <c r="QA221" s="94"/>
      <c r="QB221" s="94"/>
      <c r="QC221" s="94"/>
      <c r="QD221" s="94"/>
    </row>
    <row r="222" spans="1:446" ht="13.5" customHeight="1">
      <c r="A222" s="2" t="s">
        <v>219</v>
      </c>
      <c r="B222" s="2" t="s">
        <v>344</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81"/>
      <c r="CW222" s="81"/>
      <c r="CX222" s="9"/>
      <c r="CY222" s="9"/>
      <c r="CZ222" s="66"/>
      <c r="DA222" s="20"/>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2"/>
      <c r="II222" s="92"/>
      <c r="IJ222" s="92"/>
      <c r="IK222" s="92"/>
      <c r="IL222" s="92"/>
      <c r="IM222" s="92"/>
      <c r="IN222" s="92"/>
      <c r="IO222" s="92"/>
      <c r="IP222" s="92"/>
      <c r="IQ222" s="92"/>
      <c r="IR222" s="92"/>
      <c r="IS222" s="92"/>
      <c r="IT222" s="92"/>
      <c r="IU222" s="92"/>
      <c r="IV222" s="92"/>
      <c r="IW222" s="92"/>
      <c r="IX222" s="92"/>
      <c r="IY222" s="92"/>
      <c r="IZ222" s="92"/>
      <c r="JA222" s="92"/>
      <c r="JB222" s="92"/>
      <c r="JC222" s="92"/>
      <c r="JD222" s="92"/>
      <c r="JE222" s="92"/>
      <c r="JF222" s="92"/>
      <c r="JG222" s="92"/>
      <c r="JH222" s="92"/>
      <c r="JI222" s="92"/>
      <c r="JJ222" s="92"/>
      <c r="JK222" s="92"/>
      <c r="JL222" s="92"/>
      <c r="JM222" s="92"/>
      <c r="JN222" s="92"/>
      <c r="JO222" s="92"/>
      <c r="JP222" s="92"/>
      <c r="JQ222" s="92"/>
      <c r="JR222" s="92"/>
      <c r="JS222" s="92"/>
      <c r="JT222" s="92"/>
      <c r="JU222" s="92"/>
      <c r="JV222" s="92"/>
      <c r="JW222" s="92"/>
      <c r="JX222" s="92"/>
      <c r="JY222" s="92"/>
      <c r="JZ222" s="92"/>
      <c r="KA222" s="92"/>
      <c r="KB222" s="92"/>
      <c r="KC222" s="92"/>
      <c r="KD222" s="92"/>
      <c r="KE222" s="92"/>
      <c r="KF222" s="92"/>
      <c r="KG222" s="92"/>
      <c r="KH222" s="92"/>
      <c r="KI222" s="92"/>
      <c r="KJ222" s="92"/>
      <c r="KK222" s="92"/>
      <c r="KL222" s="92"/>
      <c r="KM222" s="92"/>
      <c r="KN222" s="92"/>
      <c r="KO222" s="92"/>
      <c r="KP222" s="92"/>
      <c r="KQ222" s="92"/>
      <c r="KR222" s="92"/>
      <c r="KS222" s="92"/>
      <c r="KT222" s="92"/>
      <c r="KU222" s="92"/>
      <c r="KV222" s="92"/>
      <c r="KW222" s="92"/>
      <c r="KX222" s="92"/>
      <c r="KY222" s="92"/>
      <c r="KZ222" s="92"/>
      <c r="LA222" s="92"/>
      <c r="LB222" s="92"/>
      <c r="LC222" s="92"/>
      <c r="LD222" s="92"/>
      <c r="LE222" s="92"/>
      <c r="LF222" s="92"/>
      <c r="LG222" s="92"/>
      <c r="LH222" s="92"/>
      <c r="LI222" s="92"/>
      <c r="LJ222" s="92"/>
      <c r="LK222" s="92"/>
      <c r="LL222" s="92"/>
      <c r="LM222" s="92"/>
      <c r="LN222" s="92"/>
      <c r="LO222" s="92"/>
      <c r="LP222" s="92"/>
      <c r="LQ222" s="92"/>
      <c r="LR222" s="92"/>
      <c r="LS222" s="92"/>
      <c r="LT222" s="92"/>
      <c r="LU222" s="92"/>
      <c r="LV222" s="92"/>
      <c r="LW222" s="92"/>
      <c r="LX222" s="92"/>
      <c r="LY222" s="92"/>
      <c r="LZ222" s="92"/>
      <c r="MA222" s="92"/>
      <c r="MB222" s="92"/>
      <c r="MC222" s="92"/>
      <c r="MD222" s="92"/>
      <c r="ME222" s="92"/>
      <c r="MF222" s="92"/>
      <c r="MG222" s="92"/>
      <c r="MH222" s="93"/>
      <c r="MI222" s="93"/>
      <c r="MJ222" s="93"/>
      <c r="MK222" s="93"/>
      <c r="ML222" s="93"/>
      <c r="MM222" s="93"/>
      <c r="MN222" s="93"/>
      <c r="MO222" s="93"/>
      <c r="MP222" s="93"/>
      <c r="MQ222" s="93"/>
      <c r="MR222" s="93"/>
      <c r="MS222" s="93"/>
      <c r="MT222" s="93"/>
      <c r="MU222" s="93"/>
      <c r="MV222" s="93"/>
      <c r="MW222" s="93"/>
      <c r="MX222" s="93"/>
      <c r="MY222" s="93"/>
      <c r="MZ222" s="93"/>
      <c r="NA222" s="93"/>
      <c r="NB222" s="93"/>
      <c r="NC222" s="92"/>
      <c r="ND222" s="92"/>
      <c r="NE222" s="92"/>
      <c r="NF222" s="92"/>
      <c r="NG222" s="92"/>
      <c r="NH222" s="92"/>
      <c r="NI222" s="92"/>
      <c r="NJ222" s="92"/>
      <c r="NK222" s="92"/>
      <c r="NL222" s="94"/>
      <c r="NM222" s="94"/>
      <c r="NN222" s="94"/>
      <c r="NO222" s="94"/>
      <c r="NP222" s="94"/>
      <c r="NQ222" s="94"/>
      <c r="NR222" s="94"/>
      <c r="NS222" s="94"/>
      <c r="NT222" s="94"/>
      <c r="NU222" s="94"/>
      <c r="NV222" s="94"/>
      <c r="NW222" s="94"/>
      <c r="NX222" s="94"/>
      <c r="NY222" s="94"/>
      <c r="NZ222" s="94"/>
      <c r="OA222" s="94"/>
      <c r="OB222" s="94"/>
      <c r="OC222" s="94"/>
      <c r="OD222" s="94"/>
      <c r="OE222" s="94"/>
      <c r="OF222" s="94"/>
      <c r="OG222" s="94"/>
      <c r="OH222" s="94"/>
      <c r="OI222" s="94"/>
      <c r="OJ222" s="94"/>
      <c r="OK222" s="94"/>
      <c r="OL222" s="92"/>
      <c r="OM222" s="92"/>
      <c r="ON222" s="92"/>
      <c r="OO222" s="92"/>
      <c r="OP222" s="94"/>
      <c r="OQ222" s="94"/>
      <c r="OR222" s="94"/>
      <c r="OS222" s="94"/>
      <c r="OT222" s="94"/>
      <c r="OU222" s="94"/>
      <c r="OV222" s="94"/>
      <c r="OW222" s="94"/>
      <c r="OX222" s="94"/>
      <c r="OY222" s="94"/>
      <c r="OZ222" s="94"/>
      <c r="PA222" s="94"/>
      <c r="PB222" s="94"/>
      <c r="PC222" s="94"/>
      <c r="PD222" s="94"/>
      <c r="PE222" s="94"/>
      <c r="PF222" s="94"/>
      <c r="PG222" s="94"/>
      <c r="PH222" s="94"/>
      <c r="PI222" s="94"/>
      <c r="PJ222" s="94"/>
      <c r="PK222" s="94"/>
      <c r="PL222" s="94"/>
      <c r="PM222" s="94"/>
      <c r="PN222" s="94"/>
      <c r="PO222" s="94"/>
      <c r="PP222" s="94"/>
      <c r="PQ222" s="94"/>
      <c r="PR222" s="94"/>
      <c r="PS222" s="94"/>
      <c r="PT222" s="94"/>
      <c r="PU222" s="94"/>
      <c r="PV222" s="94"/>
      <c r="PW222" s="94"/>
      <c r="PX222" s="94"/>
      <c r="PY222" s="94"/>
      <c r="PZ222" s="94"/>
      <c r="QA222" s="94"/>
      <c r="QB222" s="94"/>
      <c r="QC222" s="94"/>
      <c r="QD222" s="94"/>
    </row>
    <row r="223" spans="1:446" ht="13.5" customHeight="1">
      <c r="A223" s="2" t="s">
        <v>220</v>
      </c>
      <c r="B223" s="2" t="s">
        <v>345</v>
      </c>
      <c r="C223" s="2">
        <f t="shared" ref="C223:AI223" si="30">C76</f>
        <v>63.7</v>
      </c>
      <c r="D223" s="2">
        <f t="shared" si="30"/>
        <v>63.7</v>
      </c>
      <c r="E223" s="2">
        <f t="shared" si="30"/>
        <v>63.7</v>
      </c>
      <c r="F223" s="2">
        <f t="shared" si="30"/>
        <v>63.7</v>
      </c>
      <c r="G223" s="2">
        <f t="shared" si="30"/>
        <v>63.7</v>
      </c>
      <c r="H223" s="2">
        <f t="shared" si="30"/>
        <v>63.7</v>
      </c>
      <c r="I223" s="2">
        <f t="shared" si="30"/>
        <v>63.7</v>
      </c>
      <c r="J223" s="2">
        <f t="shared" si="30"/>
        <v>63.7</v>
      </c>
      <c r="K223" s="2">
        <f t="shared" si="30"/>
        <v>63.7</v>
      </c>
      <c r="L223" s="2">
        <f t="shared" si="30"/>
        <v>63.7</v>
      </c>
      <c r="M223" s="2">
        <f t="shared" si="30"/>
        <v>63.7</v>
      </c>
      <c r="N223" s="2">
        <f t="shared" si="30"/>
        <v>63.7</v>
      </c>
      <c r="O223" s="2">
        <f t="shared" si="30"/>
        <v>63.7</v>
      </c>
      <c r="P223" s="2">
        <f t="shared" si="30"/>
        <v>63.7</v>
      </c>
      <c r="Q223" s="2">
        <f t="shared" si="30"/>
        <v>63.7</v>
      </c>
      <c r="R223" s="2">
        <f t="shared" si="30"/>
        <v>63.7</v>
      </c>
      <c r="S223" s="2">
        <f t="shared" si="30"/>
        <v>63.7</v>
      </c>
      <c r="T223" s="2">
        <f t="shared" si="30"/>
        <v>63.7</v>
      </c>
      <c r="U223" s="2">
        <f t="shared" si="30"/>
        <v>63.7</v>
      </c>
      <c r="V223" s="2">
        <f t="shared" si="30"/>
        <v>63.7</v>
      </c>
      <c r="W223" s="2">
        <f t="shared" si="30"/>
        <v>63.7</v>
      </c>
      <c r="X223" s="2">
        <f t="shared" si="30"/>
        <v>63.7</v>
      </c>
      <c r="Y223" s="2">
        <f t="shared" si="30"/>
        <v>63.7</v>
      </c>
      <c r="Z223" s="2">
        <f t="shared" si="30"/>
        <v>63.7</v>
      </c>
      <c r="AA223" s="2">
        <f t="shared" si="30"/>
        <v>63.7</v>
      </c>
      <c r="AB223" s="2">
        <f t="shared" si="30"/>
        <v>63.7</v>
      </c>
      <c r="AC223" s="2">
        <f t="shared" si="30"/>
        <v>63.7</v>
      </c>
      <c r="AD223" s="2">
        <f t="shared" si="30"/>
        <v>63.7</v>
      </c>
      <c r="AE223" s="2">
        <f t="shared" si="30"/>
        <v>63.7</v>
      </c>
      <c r="AF223" s="2">
        <f t="shared" si="30"/>
        <v>63.7</v>
      </c>
      <c r="AG223" s="2">
        <f t="shared" si="30"/>
        <v>63.7</v>
      </c>
      <c r="AH223" s="2">
        <f t="shared" si="30"/>
        <v>63.7</v>
      </c>
      <c r="AI223" s="2">
        <f t="shared" si="30"/>
        <v>63.7</v>
      </c>
      <c r="AJ223" s="2">
        <v>63.7</v>
      </c>
      <c r="AK223" s="2">
        <v>63.7</v>
      </c>
      <c r="AL223" s="2">
        <v>63.7</v>
      </c>
      <c r="AM223" s="2">
        <v>63.7</v>
      </c>
      <c r="AN223" s="2">
        <v>63.7</v>
      </c>
      <c r="AO223" s="2">
        <v>63.7</v>
      </c>
      <c r="AP223" s="2">
        <v>63.7</v>
      </c>
      <c r="AQ223" s="2">
        <v>63.7</v>
      </c>
      <c r="AR223" s="2">
        <v>63.7</v>
      </c>
      <c r="AS223" s="2">
        <v>63.7</v>
      </c>
      <c r="AT223" s="2">
        <v>63.7</v>
      </c>
      <c r="AU223" s="2">
        <v>63.7</v>
      </c>
      <c r="AV223" s="2">
        <v>63.7</v>
      </c>
      <c r="AW223" s="2">
        <v>63.7</v>
      </c>
      <c r="AX223" s="2">
        <v>63.7</v>
      </c>
      <c r="AY223" s="2">
        <v>63.7</v>
      </c>
      <c r="AZ223" s="2">
        <v>63.7</v>
      </c>
      <c r="BA223" s="2">
        <v>63.7</v>
      </c>
      <c r="BB223" s="2">
        <v>63.7</v>
      </c>
      <c r="BC223" s="2">
        <v>63.7</v>
      </c>
      <c r="BD223" s="2">
        <v>63.7</v>
      </c>
      <c r="BE223" s="9">
        <v>81.599999999999994</v>
      </c>
      <c r="BF223" s="9">
        <v>81.599999999999994</v>
      </c>
      <c r="BG223" s="9">
        <v>81.599999999999994</v>
      </c>
      <c r="BH223" s="9">
        <v>81.599999999999994</v>
      </c>
      <c r="BI223" s="9">
        <v>81.599999999999994</v>
      </c>
      <c r="BJ223" s="9"/>
      <c r="BK223" s="9">
        <v>81.599999999999994</v>
      </c>
      <c r="BL223" s="9"/>
      <c r="BM223" s="9">
        <v>81.599999999999994</v>
      </c>
      <c r="BN223" s="9"/>
      <c r="BO223" s="9">
        <v>81.599999999999994</v>
      </c>
      <c r="BP223" s="9"/>
      <c r="BQ223" s="9">
        <v>81.599999999999994</v>
      </c>
      <c r="BR223" s="9"/>
      <c r="BS223" s="9">
        <v>81.599999999999994</v>
      </c>
      <c r="BT223" s="9"/>
      <c r="BU223" s="9">
        <v>81.599999999999994</v>
      </c>
      <c r="BV223" s="9"/>
      <c r="BW223" s="9">
        <v>81.599999999999994</v>
      </c>
      <c r="BX223" s="9"/>
      <c r="BY223" s="9">
        <v>81.599999999999994</v>
      </c>
      <c r="BZ223" s="9"/>
      <c r="CA223" s="9">
        <v>81.599999999999994</v>
      </c>
      <c r="CB223" s="9"/>
      <c r="CC223" s="9">
        <v>81.599999999999994</v>
      </c>
      <c r="CD223" s="9"/>
      <c r="CE223" s="9">
        <v>81.599999999999994</v>
      </c>
      <c r="CF223" s="9"/>
      <c r="CG223" s="9">
        <v>81.599999999999994</v>
      </c>
      <c r="CH223" s="9"/>
      <c r="CI223" s="9">
        <v>81.599999999999994</v>
      </c>
      <c r="CJ223" s="9"/>
      <c r="CK223" s="9">
        <v>81.599999999999994</v>
      </c>
      <c r="CL223" s="9"/>
      <c r="CM223" s="9">
        <v>81.599999999999994</v>
      </c>
      <c r="CN223" s="9"/>
      <c r="CO223" s="9">
        <v>81.599999999999994</v>
      </c>
      <c r="CP223" s="9"/>
      <c r="CQ223" s="9">
        <v>81.599999999999994</v>
      </c>
      <c r="CR223" s="9"/>
      <c r="CS223" s="9">
        <v>63.7</v>
      </c>
      <c r="CT223" s="9">
        <v>63.7</v>
      </c>
      <c r="CU223" s="9">
        <v>63.7</v>
      </c>
      <c r="CV223" s="81"/>
      <c r="CW223" s="81"/>
      <c r="CX223" s="9"/>
      <c r="CY223" s="9"/>
      <c r="CZ223" s="66"/>
      <c r="DA223" s="9">
        <v>81.599999999999994</v>
      </c>
      <c r="DB223" s="9">
        <v>81.599999999999994</v>
      </c>
      <c r="DC223" s="9">
        <v>81.599999999999994</v>
      </c>
      <c r="DD223" s="9">
        <v>81.599999999999994</v>
      </c>
      <c r="DE223" s="9">
        <v>81.599999999999994</v>
      </c>
      <c r="DF223" s="9">
        <v>81.599999999999994</v>
      </c>
      <c r="DG223" s="9">
        <v>81.599999999999994</v>
      </c>
      <c r="DH223" s="9">
        <v>81.599999999999994</v>
      </c>
      <c r="DI223" s="9">
        <v>81.599999999999994</v>
      </c>
      <c r="DJ223" s="9">
        <v>81.599999999999994</v>
      </c>
      <c r="DK223" s="9">
        <v>81.599999999999994</v>
      </c>
      <c r="DL223" s="9">
        <v>81.599999999999994</v>
      </c>
      <c r="DM223" s="9">
        <v>81.599999999999994</v>
      </c>
      <c r="DN223" s="9">
        <v>81.599999999999994</v>
      </c>
      <c r="DO223" s="9">
        <v>81.599999999999994</v>
      </c>
      <c r="DP223" s="9">
        <v>81.599999999999994</v>
      </c>
      <c r="DQ223" s="9">
        <v>81.599999999999994</v>
      </c>
      <c r="DR223" s="9">
        <v>81.599999999999994</v>
      </c>
      <c r="DS223" s="9">
        <v>81.599999999999994</v>
      </c>
      <c r="DT223" s="9">
        <v>81.599999999999994</v>
      </c>
      <c r="DU223" s="9">
        <v>81.599999999999994</v>
      </c>
      <c r="DV223" s="9">
        <v>81.599999999999994</v>
      </c>
      <c r="DW223" s="9">
        <v>81.599999999999994</v>
      </c>
      <c r="DX223" s="9">
        <v>81.599999999999994</v>
      </c>
      <c r="DY223" s="9">
        <v>81.599999999999994</v>
      </c>
      <c r="DZ223" s="9">
        <v>81.599999999999994</v>
      </c>
      <c r="EA223" s="9">
        <v>81.599999999999994</v>
      </c>
      <c r="EB223" s="9">
        <v>81.599999999999994</v>
      </c>
      <c r="EC223" s="9">
        <v>81.599999999999994</v>
      </c>
      <c r="ED223" s="9">
        <v>81.599999999999994</v>
      </c>
      <c r="EE223" s="9">
        <v>81.599999999999994</v>
      </c>
      <c r="EF223" s="9">
        <v>81.599999999999994</v>
      </c>
      <c r="EG223" s="9">
        <v>81.599999999999994</v>
      </c>
      <c r="EH223" s="9">
        <v>81.599999999999994</v>
      </c>
      <c r="EI223" s="9">
        <v>81.599999999999994</v>
      </c>
      <c r="EJ223" s="9">
        <v>81.599999999999994</v>
      </c>
      <c r="EK223" s="9">
        <v>81.599999999999994</v>
      </c>
      <c r="EL223" s="9">
        <v>81.599999999999994</v>
      </c>
      <c r="EM223" s="9">
        <v>81.599999999999994</v>
      </c>
      <c r="EN223" s="9">
        <v>81.599999999999994</v>
      </c>
      <c r="EO223" s="9">
        <v>81.599999999999994</v>
      </c>
      <c r="EP223" s="9">
        <v>81.599999999999994</v>
      </c>
      <c r="EQ223" s="9">
        <v>81.599999999999994</v>
      </c>
      <c r="ER223" s="9">
        <v>81.599999999999994</v>
      </c>
      <c r="ES223" s="9">
        <v>81.599999999999994</v>
      </c>
      <c r="ET223" s="9">
        <v>81.599999999999994</v>
      </c>
      <c r="EU223" s="9">
        <v>81.599999999999994</v>
      </c>
      <c r="EV223" s="9">
        <v>81.599999999999994</v>
      </c>
      <c r="EW223" s="9">
        <v>81.599999999999994</v>
      </c>
      <c r="EX223" s="9">
        <v>81.599999999999994</v>
      </c>
      <c r="EY223" s="9">
        <v>81.599999999999994</v>
      </c>
      <c r="EZ223" s="9">
        <v>81.599999999999994</v>
      </c>
      <c r="FA223" s="9">
        <v>81.599999999999994</v>
      </c>
      <c r="FB223" s="9">
        <v>81.599999999999994</v>
      </c>
      <c r="FC223" s="9">
        <v>81.599999999999994</v>
      </c>
      <c r="FD223" s="9">
        <v>81.599999999999994</v>
      </c>
      <c r="FE223" s="9">
        <v>81.599999999999994</v>
      </c>
      <c r="FF223" s="9">
        <v>81.599999999999994</v>
      </c>
      <c r="FG223" s="9">
        <v>81.599999999999994</v>
      </c>
      <c r="FH223" s="9">
        <v>81.599999999999994</v>
      </c>
      <c r="FI223" s="9">
        <v>81.599999999999994</v>
      </c>
      <c r="FJ223" s="9">
        <v>81.599999999999994</v>
      </c>
      <c r="FK223" s="9">
        <v>81.599999999999994</v>
      </c>
      <c r="FL223" s="9">
        <v>81.599999999999994</v>
      </c>
      <c r="FM223" s="9">
        <v>81.599999999999994</v>
      </c>
      <c r="FN223" s="9">
        <v>81.599999999999994</v>
      </c>
      <c r="FO223" s="9">
        <v>81.599999999999994</v>
      </c>
      <c r="FP223" s="9">
        <v>81.599999999999994</v>
      </c>
      <c r="FQ223" s="9">
        <v>81.599999999999994</v>
      </c>
      <c r="FR223" s="9">
        <v>81.599999999999994</v>
      </c>
      <c r="FS223" s="9">
        <v>81.599999999999994</v>
      </c>
      <c r="FT223" s="9">
        <v>81.599999999999994</v>
      </c>
      <c r="FU223" s="9">
        <v>81.599999999999994</v>
      </c>
      <c r="FV223" s="9">
        <v>81.599999999999994</v>
      </c>
      <c r="FW223" s="9">
        <v>81.599999999999994</v>
      </c>
      <c r="FX223" s="9">
        <v>81.599999999999994</v>
      </c>
      <c r="FY223" s="9">
        <v>81.599999999999994</v>
      </c>
      <c r="FZ223" s="9">
        <v>81.599999999999994</v>
      </c>
      <c r="GA223" s="9">
        <v>81.599999999999994</v>
      </c>
      <c r="GB223" s="9">
        <v>81.599999999999994</v>
      </c>
      <c r="GC223" s="9">
        <v>81.599999999999994</v>
      </c>
      <c r="GD223" s="9">
        <v>81.599999999999994</v>
      </c>
      <c r="GE223" s="9">
        <v>81.599999999999994</v>
      </c>
      <c r="GF223" s="9">
        <v>81.599999999999994</v>
      </c>
      <c r="GG223" s="9">
        <v>81.599999999999994</v>
      </c>
      <c r="GH223" s="9">
        <v>81.599999999999994</v>
      </c>
      <c r="GI223" s="9">
        <v>81.599999999999994</v>
      </c>
      <c r="GJ223" s="9">
        <v>81.599999999999994</v>
      </c>
      <c r="GK223" s="9">
        <v>81.599999999999994</v>
      </c>
      <c r="GL223" s="9">
        <v>81.599999999999994</v>
      </c>
      <c r="GM223" s="9">
        <v>81.599999999999994</v>
      </c>
      <c r="GN223" s="9">
        <v>81.599999999999994</v>
      </c>
      <c r="GO223" s="9">
        <v>81.599999999999994</v>
      </c>
      <c r="GP223" s="9">
        <v>81.599999999999994</v>
      </c>
      <c r="GQ223" s="9">
        <v>81.599999999999994</v>
      </c>
      <c r="GR223" s="9">
        <v>81.599999999999994</v>
      </c>
      <c r="GS223" s="9">
        <v>81.599999999999994</v>
      </c>
      <c r="GT223" s="9">
        <v>63.7</v>
      </c>
      <c r="GU223" s="9">
        <v>81.599999999999994</v>
      </c>
      <c r="GV223" s="9">
        <v>81.599999999999994</v>
      </c>
      <c r="GW223" s="9">
        <v>81.599999999999994</v>
      </c>
      <c r="GX223" s="9">
        <v>81.599999999999994</v>
      </c>
      <c r="GY223" s="9">
        <v>81.599999999999994</v>
      </c>
      <c r="GZ223" s="9">
        <v>81.599999999999994</v>
      </c>
      <c r="HA223" s="9">
        <v>81.599999999999994</v>
      </c>
      <c r="HB223" s="9">
        <v>81.599999999999994</v>
      </c>
      <c r="HC223" s="9">
        <v>81.599999999999994</v>
      </c>
      <c r="HD223" s="9">
        <v>81.599999999999994</v>
      </c>
      <c r="HE223" s="9">
        <v>81.599999999999994</v>
      </c>
      <c r="HF223" s="9">
        <v>81.599999999999994</v>
      </c>
      <c r="HG223" s="9">
        <v>81.599999999999994</v>
      </c>
      <c r="HH223" s="9">
        <v>81.599999999999994</v>
      </c>
      <c r="HI223" s="9">
        <v>81.599999999999994</v>
      </c>
      <c r="HJ223" s="9">
        <v>81.599999999999994</v>
      </c>
      <c r="HK223" s="9">
        <v>81.599999999999994</v>
      </c>
      <c r="HL223" s="9">
        <v>81.599999999999994</v>
      </c>
      <c r="HM223" s="9">
        <v>81.599999999999994</v>
      </c>
      <c r="HN223" s="9">
        <v>63.7</v>
      </c>
      <c r="HO223" s="9"/>
      <c r="HP223" s="9">
        <v>81.599999999999994</v>
      </c>
      <c r="HQ223" s="9"/>
      <c r="HR223" s="9">
        <v>81.599999999999994</v>
      </c>
      <c r="HS223" s="9"/>
      <c r="HT223" s="9">
        <v>81.599999999999994</v>
      </c>
      <c r="HU223" s="9"/>
      <c r="HV223" s="9">
        <v>81.599999999999994</v>
      </c>
      <c r="HW223" s="9"/>
      <c r="HX223" s="9">
        <v>81.599999999999994</v>
      </c>
      <c r="HY223" s="9"/>
      <c r="HZ223" s="9">
        <v>81.599999999999994</v>
      </c>
      <c r="IA223" s="9"/>
      <c r="IB223" s="9">
        <v>81.599999999999994</v>
      </c>
      <c r="IC223" s="9"/>
      <c r="ID223" s="9">
        <v>81.599999999999994</v>
      </c>
      <c r="IE223" s="9"/>
      <c r="IF223" s="9">
        <v>81.599999999999994</v>
      </c>
      <c r="IG223" s="9"/>
      <c r="IH223" s="92"/>
      <c r="II223" s="92"/>
      <c r="IJ223" s="92"/>
      <c r="IK223" s="92"/>
      <c r="IL223" s="92"/>
      <c r="IM223" s="92"/>
      <c r="IN223" s="92"/>
      <c r="IO223" s="92"/>
      <c r="IP223" s="92"/>
      <c r="IQ223" s="92"/>
      <c r="IR223" s="92"/>
      <c r="IS223" s="92"/>
      <c r="IT223" s="92"/>
      <c r="IU223" s="92"/>
      <c r="IV223" s="92"/>
      <c r="IW223" s="92"/>
      <c r="IX223" s="92"/>
      <c r="IY223" s="92"/>
      <c r="IZ223" s="92"/>
      <c r="JA223" s="92"/>
      <c r="JB223" s="92"/>
      <c r="JC223" s="92"/>
      <c r="JD223" s="92"/>
      <c r="JE223" s="92"/>
      <c r="JF223" s="92"/>
      <c r="JG223" s="92"/>
      <c r="JH223" s="92"/>
      <c r="JI223" s="92"/>
      <c r="JJ223" s="92"/>
      <c r="JK223" s="92"/>
      <c r="JL223" s="92"/>
      <c r="JM223" s="92"/>
      <c r="JN223" s="92"/>
      <c r="JO223" s="92"/>
      <c r="JP223" s="92"/>
      <c r="JQ223" s="92"/>
      <c r="JR223" s="92"/>
      <c r="JS223" s="92"/>
      <c r="JT223" s="92"/>
      <c r="JU223" s="92"/>
      <c r="JV223" s="92"/>
      <c r="JW223" s="92"/>
      <c r="JX223" s="92"/>
      <c r="JY223" s="92"/>
      <c r="JZ223" s="92"/>
      <c r="KA223" s="92"/>
      <c r="KB223" s="92"/>
      <c r="KC223" s="92"/>
      <c r="KD223" s="92"/>
      <c r="KE223" s="92"/>
      <c r="KF223" s="92"/>
      <c r="KG223" s="92"/>
      <c r="KH223" s="92"/>
      <c r="KI223" s="92"/>
      <c r="KJ223" s="92"/>
      <c r="KK223" s="92"/>
      <c r="KL223" s="92"/>
      <c r="KM223" s="92"/>
      <c r="KN223" s="92"/>
      <c r="KO223" s="92"/>
      <c r="KP223" s="92"/>
      <c r="KQ223" s="92"/>
      <c r="KR223" s="92"/>
      <c r="KS223" s="92"/>
      <c r="KT223" s="92"/>
      <c r="KU223" s="92"/>
      <c r="KV223" s="92"/>
      <c r="KW223" s="92"/>
      <c r="KX223" s="92"/>
      <c r="KY223" s="92"/>
      <c r="KZ223" s="92"/>
      <c r="LA223" s="92"/>
      <c r="LB223" s="92"/>
      <c r="LC223" s="92"/>
      <c r="LD223" s="92"/>
      <c r="LE223" s="92"/>
      <c r="LF223" s="92"/>
      <c r="LG223" s="92"/>
      <c r="LH223" s="92"/>
      <c r="LI223" s="92"/>
      <c r="LJ223" s="92"/>
      <c r="LK223" s="92"/>
      <c r="LL223" s="92"/>
      <c r="LM223" s="92"/>
      <c r="LN223" s="92"/>
      <c r="LO223" s="92"/>
      <c r="LP223" s="92"/>
      <c r="LQ223" s="92"/>
      <c r="LR223" s="92"/>
      <c r="LS223" s="92"/>
      <c r="LT223" s="92"/>
      <c r="LU223" s="92"/>
      <c r="LV223" s="92"/>
      <c r="LW223" s="92"/>
      <c r="LX223" s="92"/>
      <c r="LY223" s="92"/>
      <c r="LZ223" s="92"/>
      <c r="MA223" s="92"/>
      <c r="MB223" s="92"/>
      <c r="MC223" s="92"/>
      <c r="MD223" s="92"/>
      <c r="ME223" s="92"/>
      <c r="MF223" s="92"/>
      <c r="MG223" s="92"/>
      <c r="MH223" s="93"/>
      <c r="MI223" s="93"/>
      <c r="MJ223" s="93"/>
      <c r="MK223" s="93"/>
      <c r="ML223" s="93"/>
      <c r="MM223" s="93"/>
      <c r="MN223" s="93"/>
      <c r="MO223" s="93"/>
      <c r="MP223" s="93"/>
      <c r="MQ223" s="93"/>
      <c r="MR223" s="93"/>
      <c r="MS223" s="93"/>
      <c r="MT223" s="93"/>
      <c r="MU223" s="93"/>
      <c r="MV223" s="93"/>
      <c r="MW223" s="93"/>
      <c r="MX223" s="93"/>
      <c r="MY223" s="93"/>
      <c r="MZ223" s="93"/>
      <c r="NA223" s="93"/>
      <c r="NB223" s="93"/>
      <c r="NC223" s="92"/>
      <c r="ND223" s="92"/>
      <c r="NE223" s="92"/>
      <c r="NF223" s="92"/>
      <c r="NG223" s="92"/>
      <c r="NH223" s="92"/>
      <c r="NI223" s="92"/>
      <c r="NJ223" s="92"/>
      <c r="NK223" s="92"/>
      <c r="NL223" s="94"/>
      <c r="NM223" s="94"/>
      <c r="NN223" s="94"/>
      <c r="NO223" s="94"/>
      <c r="NP223" s="94"/>
      <c r="NQ223" s="94"/>
      <c r="NR223" s="94"/>
      <c r="NS223" s="94"/>
      <c r="NT223" s="94"/>
      <c r="NU223" s="94"/>
      <c r="NV223" s="94"/>
      <c r="NW223" s="94"/>
      <c r="NX223" s="94"/>
      <c r="NY223" s="94"/>
      <c r="NZ223" s="94"/>
      <c r="OA223" s="94"/>
      <c r="OB223" s="94"/>
      <c r="OC223" s="94"/>
      <c r="OD223" s="94"/>
      <c r="OE223" s="94"/>
      <c r="OF223" s="94"/>
      <c r="OG223" s="94"/>
      <c r="OH223" s="94"/>
      <c r="OI223" s="94"/>
      <c r="OJ223" s="94"/>
      <c r="OK223" s="94"/>
      <c r="OL223" s="92"/>
      <c r="OM223" s="92"/>
      <c r="ON223" s="92"/>
      <c r="OO223" s="92"/>
      <c r="OP223" s="94"/>
      <c r="OQ223" s="94"/>
      <c r="OR223" s="94"/>
      <c r="OS223" s="94"/>
      <c r="OT223" s="94"/>
      <c r="OU223" s="94"/>
      <c r="OV223" s="94"/>
      <c r="OW223" s="94"/>
      <c r="OX223" s="94"/>
      <c r="OY223" s="94"/>
      <c r="OZ223" s="94"/>
      <c r="PA223" s="94"/>
      <c r="PB223" s="94"/>
      <c r="PC223" s="94"/>
      <c r="PD223" s="94"/>
      <c r="PE223" s="94"/>
      <c r="PF223" s="94"/>
      <c r="PG223" s="94"/>
      <c r="PH223" s="94"/>
      <c r="PI223" s="94"/>
      <c r="PJ223" s="94"/>
      <c r="PK223" s="94"/>
      <c r="PL223" s="94"/>
      <c r="PM223" s="94"/>
      <c r="PN223" s="94"/>
      <c r="PO223" s="94"/>
      <c r="PP223" s="94"/>
      <c r="PQ223" s="94"/>
      <c r="PR223" s="94"/>
      <c r="PS223" s="94"/>
      <c r="PT223" s="94"/>
      <c r="PU223" s="94"/>
      <c r="PV223" s="94"/>
      <c r="PW223" s="94"/>
      <c r="PX223" s="94"/>
      <c r="PY223" s="94"/>
      <c r="PZ223" s="94"/>
      <c r="QA223" s="94"/>
      <c r="QB223" s="94"/>
      <c r="QC223" s="94"/>
      <c r="QD223" s="94"/>
    </row>
    <row r="224" spans="1:446" ht="13.5" customHeight="1">
      <c r="A224" s="2" t="s">
        <v>221</v>
      </c>
      <c r="B224" s="2" t="s">
        <v>345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9"/>
      <c r="BF224" s="9"/>
      <c r="BG224" s="9"/>
      <c r="BH224" s="9"/>
      <c r="BI224" s="9"/>
      <c r="BJ224" s="9">
        <v>81.599999999999994</v>
      </c>
      <c r="BK224" s="9"/>
      <c r="BL224" s="9">
        <v>81.599999999999994</v>
      </c>
      <c r="BM224" s="9"/>
      <c r="BN224" s="9">
        <v>81.599999999999994</v>
      </c>
      <c r="BO224" s="9"/>
      <c r="BP224" s="9">
        <v>81.599999999999994</v>
      </c>
      <c r="BQ224" s="9"/>
      <c r="BR224" s="9">
        <v>81.599999999999994</v>
      </c>
      <c r="BS224" s="9"/>
      <c r="BT224" s="9">
        <v>81.599999999999994</v>
      </c>
      <c r="BU224" s="9"/>
      <c r="BV224" s="9">
        <v>81.599999999999994</v>
      </c>
      <c r="BW224" s="9"/>
      <c r="BX224" s="9">
        <v>81.599999999999994</v>
      </c>
      <c r="BY224" s="9"/>
      <c r="BZ224" s="9">
        <v>81.599999999999994</v>
      </c>
      <c r="CA224" s="9"/>
      <c r="CB224" s="9">
        <v>81.599999999999994</v>
      </c>
      <c r="CC224" s="9"/>
      <c r="CD224" s="9">
        <v>81.599999999999994</v>
      </c>
      <c r="CE224" s="9"/>
      <c r="CF224" s="9">
        <v>81.599999999999994</v>
      </c>
      <c r="CG224" s="9"/>
      <c r="CH224" s="9">
        <v>81.599999999999994</v>
      </c>
      <c r="CI224" s="9"/>
      <c r="CJ224" s="9">
        <v>81.599999999999994</v>
      </c>
      <c r="CK224" s="9"/>
      <c r="CL224" s="9">
        <v>81.599999999999994</v>
      </c>
      <c r="CM224" s="9"/>
      <c r="CN224" s="9">
        <v>81.599999999999994</v>
      </c>
      <c r="CO224" s="9"/>
      <c r="CP224" s="9">
        <v>81.599999999999994</v>
      </c>
      <c r="CQ224" s="9"/>
      <c r="CR224" s="9">
        <v>81.599999999999994</v>
      </c>
      <c r="CS224" s="9"/>
      <c r="CT224" s="9"/>
      <c r="CU224" s="9"/>
      <c r="CV224" s="81"/>
      <c r="CW224" s="81"/>
      <c r="CX224" s="9"/>
      <c r="CY224" s="9"/>
      <c r="CZ224" s="66"/>
      <c r="DA224" s="20"/>
      <c r="DB224" s="9"/>
      <c r="DC224" s="9"/>
      <c r="DD224" s="9"/>
      <c r="DE224" s="9"/>
      <c r="DF224" s="9"/>
      <c r="DG224" s="9"/>
      <c r="DH224" s="9"/>
      <c r="DI224" s="9"/>
      <c r="DJ224" s="9"/>
      <c r="DK224" s="9"/>
      <c r="DL224" s="9"/>
      <c r="DM224" s="9"/>
      <c r="DN224" s="9"/>
      <c r="DO224" s="9"/>
      <c r="DP224" s="9"/>
      <c r="DQ224" s="9"/>
      <c r="DR224" s="9"/>
      <c r="DS224" s="9"/>
      <c r="DT224" s="9"/>
      <c r="DU224" s="9"/>
      <c r="DV224" s="9"/>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v>63.7</v>
      </c>
      <c r="HP224" s="9"/>
      <c r="HQ224" s="9">
        <v>81.599999999999994</v>
      </c>
      <c r="HR224" s="9"/>
      <c r="HS224" s="9">
        <v>81.599999999999994</v>
      </c>
      <c r="HT224" s="9"/>
      <c r="HU224" s="9">
        <v>81.599999999999994</v>
      </c>
      <c r="HV224" s="9"/>
      <c r="HW224" s="9">
        <v>81.599999999999994</v>
      </c>
      <c r="HX224" s="9"/>
      <c r="HY224" s="9">
        <v>81.599999999999994</v>
      </c>
      <c r="HZ224" s="9"/>
      <c r="IA224" s="9">
        <v>81.599999999999994</v>
      </c>
      <c r="IB224" s="9"/>
      <c r="IC224" s="9">
        <v>81.599999999999994</v>
      </c>
      <c r="ID224" s="9"/>
      <c r="IE224" s="9">
        <v>81.599999999999994</v>
      </c>
      <c r="IF224" s="9"/>
      <c r="IG224" s="9">
        <v>81.599999999999994</v>
      </c>
      <c r="IH224" s="92"/>
      <c r="II224" s="92"/>
      <c r="IJ224" s="92"/>
      <c r="IK224" s="92"/>
      <c r="IL224" s="92"/>
      <c r="IM224" s="92"/>
      <c r="IN224" s="92"/>
      <c r="IO224" s="92"/>
      <c r="IP224" s="92"/>
      <c r="IQ224" s="92"/>
      <c r="IR224" s="92"/>
      <c r="IS224" s="92"/>
      <c r="IT224" s="92"/>
      <c r="IU224" s="92"/>
      <c r="IV224" s="92"/>
      <c r="IW224" s="92"/>
      <c r="IX224" s="92"/>
      <c r="IY224" s="92"/>
      <c r="IZ224" s="92"/>
      <c r="JA224" s="92"/>
      <c r="JB224" s="92"/>
      <c r="JC224" s="92"/>
      <c r="JD224" s="92"/>
      <c r="JE224" s="92"/>
      <c r="JF224" s="92"/>
      <c r="JG224" s="92"/>
      <c r="JH224" s="92"/>
      <c r="JI224" s="92"/>
      <c r="JJ224" s="92"/>
      <c r="JK224" s="92"/>
      <c r="JL224" s="92"/>
      <c r="JM224" s="92"/>
      <c r="JN224" s="92"/>
      <c r="JO224" s="92"/>
      <c r="JP224" s="92"/>
      <c r="JQ224" s="92"/>
      <c r="JR224" s="92"/>
      <c r="JS224" s="92"/>
      <c r="JT224" s="92"/>
      <c r="JU224" s="92"/>
      <c r="JV224" s="92"/>
      <c r="JW224" s="92"/>
      <c r="JX224" s="92"/>
      <c r="JY224" s="92"/>
      <c r="JZ224" s="92"/>
      <c r="KA224" s="92"/>
      <c r="KB224" s="92"/>
      <c r="KC224" s="92"/>
      <c r="KD224" s="92"/>
      <c r="KE224" s="92"/>
      <c r="KF224" s="92"/>
      <c r="KG224" s="92"/>
      <c r="KH224" s="92"/>
      <c r="KI224" s="92"/>
      <c r="KJ224" s="92"/>
      <c r="KK224" s="92"/>
      <c r="KL224" s="92"/>
      <c r="KM224" s="92"/>
      <c r="KN224" s="92"/>
      <c r="KO224" s="92"/>
      <c r="KP224" s="92"/>
      <c r="KQ224" s="92"/>
      <c r="KR224" s="92"/>
      <c r="KS224" s="92"/>
      <c r="KT224" s="92"/>
      <c r="KU224" s="92"/>
      <c r="KV224" s="92"/>
      <c r="KW224" s="92"/>
      <c r="KX224" s="92"/>
      <c r="KY224" s="92"/>
      <c r="KZ224" s="92"/>
      <c r="LA224" s="92"/>
      <c r="LB224" s="92"/>
      <c r="LC224" s="92"/>
      <c r="LD224" s="92"/>
      <c r="LE224" s="92"/>
      <c r="LF224" s="92"/>
      <c r="LG224" s="92"/>
      <c r="LH224" s="92"/>
      <c r="LI224" s="92"/>
      <c r="LJ224" s="92"/>
      <c r="LK224" s="92"/>
      <c r="LL224" s="92"/>
      <c r="LM224" s="92"/>
      <c r="LN224" s="92"/>
      <c r="LO224" s="92"/>
      <c r="LP224" s="92"/>
      <c r="LQ224" s="92"/>
      <c r="LR224" s="92"/>
      <c r="LS224" s="92"/>
      <c r="LT224" s="92"/>
      <c r="LU224" s="92"/>
      <c r="LV224" s="92"/>
      <c r="LW224" s="92"/>
      <c r="LX224" s="92"/>
      <c r="LY224" s="92"/>
      <c r="LZ224" s="92"/>
      <c r="MA224" s="92"/>
      <c r="MB224" s="92"/>
      <c r="MC224" s="92"/>
      <c r="MD224" s="92"/>
      <c r="ME224" s="92"/>
      <c r="MF224" s="92"/>
      <c r="MG224" s="92"/>
      <c r="MH224" s="93"/>
      <c r="MI224" s="93"/>
      <c r="MJ224" s="93"/>
      <c r="MK224" s="93"/>
      <c r="ML224" s="93"/>
      <c r="MM224" s="93"/>
      <c r="MN224" s="93"/>
      <c r="MO224" s="93"/>
      <c r="MP224" s="93"/>
      <c r="MQ224" s="93"/>
      <c r="MR224" s="93"/>
      <c r="MS224" s="93"/>
      <c r="MT224" s="93"/>
      <c r="MU224" s="93"/>
      <c r="MV224" s="93"/>
      <c r="MW224" s="93"/>
      <c r="MX224" s="93"/>
      <c r="MY224" s="93"/>
      <c r="MZ224" s="93"/>
      <c r="NA224" s="93"/>
      <c r="NB224" s="93"/>
      <c r="NC224" s="92"/>
      <c r="ND224" s="92"/>
      <c r="NE224" s="92"/>
      <c r="NF224" s="92"/>
      <c r="NG224" s="92"/>
      <c r="NH224" s="92"/>
      <c r="NI224" s="92"/>
      <c r="NJ224" s="92"/>
      <c r="NK224" s="92"/>
      <c r="NL224" s="94"/>
      <c r="NM224" s="94"/>
      <c r="NN224" s="94"/>
      <c r="NO224" s="94"/>
      <c r="NP224" s="94"/>
      <c r="NQ224" s="94"/>
      <c r="NR224" s="94"/>
      <c r="NS224" s="94"/>
      <c r="NT224" s="94"/>
      <c r="NU224" s="94"/>
      <c r="NV224" s="94"/>
      <c r="NW224" s="94"/>
      <c r="NX224" s="94"/>
      <c r="NY224" s="94"/>
      <c r="NZ224" s="94"/>
      <c r="OA224" s="94"/>
      <c r="OB224" s="94"/>
      <c r="OC224" s="94"/>
      <c r="OD224" s="94"/>
      <c r="OE224" s="94"/>
      <c r="OF224" s="94"/>
      <c r="OG224" s="94"/>
      <c r="OH224" s="94"/>
      <c r="OI224" s="94"/>
      <c r="OJ224" s="94"/>
      <c r="OK224" s="94"/>
      <c r="OL224" s="92"/>
      <c r="OM224" s="92"/>
      <c r="ON224" s="92"/>
      <c r="OO224" s="92"/>
      <c r="OP224" s="94"/>
      <c r="OQ224" s="94"/>
      <c r="OR224" s="94"/>
      <c r="OS224" s="94"/>
      <c r="OT224" s="94"/>
      <c r="OU224" s="94"/>
      <c r="OV224" s="94"/>
      <c r="OW224" s="94"/>
      <c r="OX224" s="94"/>
      <c r="OY224" s="94"/>
      <c r="OZ224" s="94"/>
      <c r="PA224" s="94"/>
      <c r="PB224" s="94"/>
      <c r="PC224" s="94"/>
      <c r="PD224" s="94"/>
      <c r="PE224" s="94"/>
      <c r="PF224" s="94"/>
      <c r="PG224" s="94"/>
      <c r="PH224" s="94"/>
      <c r="PI224" s="94"/>
      <c r="PJ224" s="94"/>
      <c r="PK224" s="94"/>
      <c r="PL224" s="94"/>
      <c r="PM224" s="94"/>
      <c r="PN224" s="94"/>
      <c r="PO224" s="94"/>
      <c r="PP224" s="94"/>
      <c r="PQ224" s="94"/>
      <c r="PR224" s="94"/>
      <c r="PS224" s="94"/>
      <c r="PT224" s="94"/>
      <c r="PU224" s="94"/>
      <c r="PV224" s="94"/>
      <c r="PW224" s="94"/>
      <c r="PX224" s="94"/>
      <c r="PY224" s="94"/>
      <c r="PZ224" s="94"/>
      <c r="QA224" s="94"/>
      <c r="QB224" s="94"/>
      <c r="QC224" s="94"/>
      <c r="QD224" s="94"/>
    </row>
    <row r="225" spans="1:446" ht="13.5" customHeight="1">
      <c r="A225" s="2" t="s">
        <v>222</v>
      </c>
      <c r="B225" s="2" t="s">
        <v>345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81"/>
      <c r="CW225" s="81"/>
      <c r="CX225" s="9"/>
      <c r="CY225" s="9"/>
      <c r="CZ225" s="66"/>
      <c r="DA225" s="20"/>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2"/>
      <c r="II225" s="92"/>
      <c r="IJ225" s="92"/>
      <c r="IK225" s="92"/>
      <c r="IL225" s="92"/>
      <c r="IM225" s="92"/>
      <c r="IN225" s="92"/>
      <c r="IO225" s="92"/>
      <c r="IP225" s="92"/>
      <c r="IQ225" s="92"/>
      <c r="IR225" s="92"/>
      <c r="IS225" s="92"/>
      <c r="IT225" s="92"/>
      <c r="IU225" s="92"/>
      <c r="IV225" s="92"/>
      <c r="IW225" s="92"/>
      <c r="IX225" s="92"/>
      <c r="IY225" s="92"/>
      <c r="IZ225" s="92"/>
      <c r="JA225" s="92"/>
      <c r="JB225" s="92"/>
      <c r="JC225" s="92"/>
      <c r="JD225" s="92"/>
      <c r="JE225" s="92"/>
      <c r="JF225" s="92"/>
      <c r="JG225" s="92"/>
      <c r="JH225" s="92"/>
      <c r="JI225" s="92"/>
      <c r="JJ225" s="92"/>
      <c r="JK225" s="92"/>
      <c r="JL225" s="92"/>
      <c r="JM225" s="92"/>
      <c r="JN225" s="92"/>
      <c r="JO225" s="92"/>
      <c r="JP225" s="92"/>
      <c r="JQ225" s="92"/>
      <c r="JR225" s="92"/>
      <c r="JS225" s="92"/>
      <c r="JT225" s="92"/>
      <c r="JU225" s="92"/>
      <c r="JV225" s="92"/>
      <c r="JW225" s="92"/>
      <c r="JX225" s="92"/>
      <c r="JY225" s="92"/>
      <c r="JZ225" s="92"/>
      <c r="KA225" s="92"/>
      <c r="KB225" s="92"/>
      <c r="KC225" s="92"/>
      <c r="KD225" s="92"/>
      <c r="KE225" s="92"/>
      <c r="KF225" s="92"/>
      <c r="KG225" s="92"/>
      <c r="KH225" s="92"/>
      <c r="KI225" s="92"/>
      <c r="KJ225" s="92"/>
      <c r="KK225" s="92"/>
      <c r="KL225" s="92"/>
      <c r="KM225" s="92"/>
      <c r="KN225" s="92"/>
      <c r="KO225" s="92"/>
      <c r="KP225" s="92"/>
      <c r="KQ225" s="92"/>
      <c r="KR225" s="92"/>
      <c r="KS225" s="92"/>
      <c r="KT225" s="92"/>
      <c r="KU225" s="92"/>
      <c r="KV225" s="92"/>
      <c r="KW225" s="92"/>
      <c r="KX225" s="92"/>
      <c r="KY225" s="92"/>
      <c r="KZ225" s="92"/>
      <c r="LA225" s="92"/>
      <c r="LB225" s="92"/>
      <c r="LC225" s="92"/>
      <c r="LD225" s="92"/>
      <c r="LE225" s="92"/>
      <c r="LF225" s="92"/>
      <c r="LG225" s="92"/>
      <c r="LH225" s="92"/>
      <c r="LI225" s="92"/>
      <c r="LJ225" s="92"/>
      <c r="LK225" s="92"/>
      <c r="LL225" s="92"/>
      <c r="LM225" s="92"/>
      <c r="LN225" s="92"/>
      <c r="LO225" s="92"/>
      <c r="LP225" s="92"/>
      <c r="LQ225" s="92"/>
      <c r="LR225" s="92"/>
      <c r="LS225" s="92"/>
      <c r="LT225" s="92"/>
      <c r="LU225" s="92"/>
      <c r="LV225" s="92"/>
      <c r="LW225" s="92"/>
      <c r="LX225" s="92"/>
      <c r="LY225" s="92"/>
      <c r="LZ225" s="92"/>
      <c r="MA225" s="92"/>
      <c r="MB225" s="92"/>
      <c r="MC225" s="92"/>
      <c r="MD225" s="92"/>
      <c r="ME225" s="92"/>
      <c r="MF225" s="92"/>
      <c r="MG225" s="92"/>
      <c r="MH225" s="93"/>
      <c r="MI225" s="93"/>
      <c r="MJ225" s="93"/>
      <c r="MK225" s="93"/>
      <c r="ML225" s="93"/>
      <c r="MM225" s="93"/>
      <c r="MN225" s="93"/>
      <c r="MO225" s="93"/>
      <c r="MP225" s="93"/>
      <c r="MQ225" s="93"/>
      <c r="MR225" s="93"/>
      <c r="MS225" s="93"/>
      <c r="MT225" s="93"/>
      <c r="MU225" s="93"/>
      <c r="MV225" s="93"/>
      <c r="MW225" s="93"/>
      <c r="MX225" s="93"/>
      <c r="MY225" s="93"/>
      <c r="MZ225" s="93"/>
      <c r="NA225" s="93"/>
      <c r="NB225" s="93"/>
      <c r="NC225" s="92"/>
      <c r="ND225" s="92"/>
      <c r="NE225" s="92"/>
      <c r="NF225" s="92"/>
      <c r="NG225" s="92"/>
      <c r="NH225" s="92"/>
      <c r="NI225" s="92"/>
      <c r="NJ225" s="92"/>
      <c r="NK225" s="92"/>
      <c r="NL225" s="94"/>
      <c r="NM225" s="94"/>
      <c r="NN225" s="94"/>
      <c r="NO225" s="94"/>
      <c r="NP225" s="94"/>
      <c r="NQ225" s="94"/>
      <c r="NR225" s="94"/>
      <c r="NS225" s="94"/>
      <c r="NT225" s="94"/>
      <c r="NU225" s="94"/>
      <c r="NV225" s="94"/>
      <c r="NW225" s="94"/>
      <c r="NX225" s="94"/>
      <c r="NY225" s="94"/>
      <c r="NZ225" s="94"/>
      <c r="OA225" s="94"/>
      <c r="OB225" s="94"/>
      <c r="OC225" s="94"/>
      <c r="OD225" s="94"/>
      <c r="OE225" s="94"/>
      <c r="OF225" s="94"/>
      <c r="OG225" s="94"/>
      <c r="OH225" s="94"/>
      <c r="OI225" s="94"/>
      <c r="OJ225" s="94"/>
      <c r="OK225" s="94"/>
      <c r="OL225" s="92"/>
      <c r="OM225" s="92"/>
      <c r="ON225" s="92"/>
      <c r="OO225" s="92"/>
      <c r="OP225" s="94"/>
      <c r="OQ225" s="94"/>
      <c r="OR225" s="94"/>
      <c r="OS225" s="94"/>
      <c r="OT225" s="94"/>
      <c r="OU225" s="94"/>
      <c r="OV225" s="94"/>
      <c r="OW225" s="94"/>
      <c r="OX225" s="94"/>
      <c r="OY225" s="94"/>
      <c r="OZ225" s="94"/>
      <c r="PA225" s="94"/>
      <c r="PB225" s="94"/>
      <c r="PC225" s="94"/>
      <c r="PD225" s="94"/>
      <c r="PE225" s="94"/>
      <c r="PF225" s="94"/>
      <c r="PG225" s="94"/>
      <c r="PH225" s="94"/>
      <c r="PI225" s="94"/>
      <c r="PJ225" s="94"/>
      <c r="PK225" s="94"/>
      <c r="PL225" s="94"/>
      <c r="PM225" s="94"/>
      <c r="PN225" s="94"/>
      <c r="PO225" s="94"/>
      <c r="PP225" s="94"/>
      <c r="PQ225" s="94"/>
      <c r="PR225" s="94"/>
      <c r="PS225" s="94"/>
      <c r="PT225" s="94"/>
      <c r="PU225" s="94"/>
      <c r="PV225" s="94"/>
      <c r="PW225" s="94"/>
      <c r="PX225" s="94"/>
      <c r="PY225" s="94"/>
      <c r="PZ225" s="94"/>
      <c r="QA225" s="94"/>
      <c r="QB225" s="94"/>
      <c r="QC225" s="94"/>
      <c r="QD225" s="94"/>
    </row>
    <row r="226" spans="1:446" ht="13.5" customHeight="1">
      <c r="A226" s="2" t="s">
        <v>223</v>
      </c>
      <c r="B226" s="2" t="s">
        <v>345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81"/>
      <c r="CW226" s="81"/>
      <c r="CX226" s="9"/>
      <c r="CY226" s="9"/>
      <c r="CZ226" s="66"/>
      <c r="DA226" s="20"/>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2"/>
      <c r="II226" s="92"/>
      <c r="IJ226" s="92"/>
      <c r="IK226" s="92"/>
      <c r="IL226" s="92"/>
      <c r="IM226" s="92"/>
      <c r="IN226" s="92"/>
      <c r="IO226" s="92"/>
      <c r="IP226" s="92"/>
      <c r="IQ226" s="92"/>
      <c r="IR226" s="92"/>
      <c r="IS226" s="92"/>
      <c r="IT226" s="92"/>
      <c r="IU226" s="92"/>
      <c r="IV226" s="92"/>
      <c r="IW226" s="92"/>
      <c r="IX226" s="92"/>
      <c r="IY226" s="92"/>
      <c r="IZ226" s="92"/>
      <c r="JA226" s="92"/>
      <c r="JB226" s="92"/>
      <c r="JC226" s="92"/>
      <c r="JD226" s="92"/>
      <c r="JE226" s="92"/>
      <c r="JF226" s="92"/>
      <c r="JG226" s="92"/>
      <c r="JH226" s="92"/>
      <c r="JI226" s="92"/>
      <c r="JJ226" s="92"/>
      <c r="JK226" s="92"/>
      <c r="JL226" s="92"/>
      <c r="JM226" s="92"/>
      <c r="JN226" s="92"/>
      <c r="JO226" s="92"/>
      <c r="JP226" s="92"/>
      <c r="JQ226" s="92"/>
      <c r="JR226" s="92"/>
      <c r="JS226" s="92"/>
      <c r="JT226" s="92"/>
      <c r="JU226" s="92"/>
      <c r="JV226" s="92"/>
      <c r="JW226" s="92"/>
      <c r="JX226" s="92"/>
      <c r="JY226" s="92"/>
      <c r="JZ226" s="92"/>
      <c r="KA226" s="92"/>
      <c r="KB226" s="92"/>
      <c r="KC226" s="92"/>
      <c r="KD226" s="92"/>
      <c r="KE226" s="92"/>
      <c r="KF226" s="92"/>
      <c r="KG226" s="92"/>
      <c r="KH226" s="92"/>
      <c r="KI226" s="92"/>
      <c r="KJ226" s="92"/>
      <c r="KK226" s="92"/>
      <c r="KL226" s="92"/>
      <c r="KM226" s="92"/>
      <c r="KN226" s="92"/>
      <c r="KO226" s="92"/>
      <c r="KP226" s="92"/>
      <c r="KQ226" s="92"/>
      <c r="KR226" s="92"/>
      <c r="KS226" s="92"/>
      <c r="KT226" s="92"/>
      <c r="KU226" s="92"/>
      <c r="KV226" s="92"/>
      <c r="KW226" s="92"/>
      <c r="KX226" s="92"/>
      <c r="KY226" s="92"/>
      <c r="KZ226" s="92"/>
      <c r="LA226" s="92"/>
      <c r="LB226" s="92"/>
      <c r="LC226" s="92"/>
      <c r="LD226" s="92"/>
      <c r="LE226" s="92"/>
      <c r="LF226" s="92"/>
      <c r="LG226" s="92"/>
      <c r="LH226" s="92"/>
      <c r="LI226" s="92"/>
      <c r="LJ226" s="92"/>
      <c r="LK226" s="92"/>
      <c r="LL226" s="92"/>
      <c r="LM226" s="92"/>
      <c r="LN226" s="92"/>
      <c r="LO226" s="92"/>
      <c r="LP226" s="92"/>
      <c r="LQ226" s="92"/>
      <c r="LR226" s="92"/>
      <c r="LS226" s="92"/>
      <c r="LT226" s="92"/>
      <c r="LU226" s="92"/>
      <c r="LV226" s="92"/>
      <c r="LW226" s="92"/>
      <c r="LX226" s="92"/>
      <c r="LY226" s="92"/>
      <c r="LZ226" s="92"/>
      <c r="MA226" s="92"/>
      <c r="MB226" s="92"/>
      <c r="MC226" s="92"/>
      <c r="MD226" s="92"/>
      <c r="ME226" s="92"/>
      <c r="MF226" s="92"/>
      <c r="MG226" s="92"/>
      <c r="MH226" s="93"/>
      <c r="MI226" s="93"/>
      <c r="MJ226" s="93"/>
      <c r="MK226" s="93"/>
      <c r="ML226" s="93"/>
      <c r="MM226" s="93"/>
      <c r="MN226" s="93"/>
      <c r="MO226" s="93"/>
      <c r="MP226" s="93"/>
      <c r="MQ226" s="93"/>
      <c r="MR226" s="93"/>
      <c r="MS226" s="93"/>
      <c r="MT226" s="93"/>
      <c r="MU226" s="93"/>
      <c r="MV226" s="93"/>
      <c r="MW226" s="93"/>
      <c r="MX226" s="93"/>
      <c r="MY226" s="93"/>
      <c r="MZ226" s="93"/>
      <c r="NA226" s="93"/>
      <c r="NB226" s="93"/>
      <c r="NC226" s="92"/>
      <c r="ND226" s="92"/>
      <c r="NE226" s="92"/>
      <c r="NF226" s="92"/>
      <c r="NG226" s="92"/>
      <c r="NH226" s="92"/>
      <c r="NI226" s="92"/>
      <c r="NJ226" s="92"/>
      <c r="NK226" s="92"/>
      <c r="NL226" s="94"/>
      <c r="NM226" s="94"/>
      <c r="NN226" s="94"/>
      <c r="NO226" s="94"/>
      <c r="NP226" s="94"/>
      <c r="NQ226" s="94"/>
      <c r="NR226" s="94"/>
      <c r="NS226" s="94"/>
      <c r="NT226" s="94"/>
      <c r="NU226" s="94"/>
      <c r="NV226" s="94"/>
      <c r="NW226" s="94"/>
      <c r="NX226" s="94"/>
      <c r="NY226" s="94"/>
      <c r="NZ226" s="94"/>
      <c r="OA226" s="94"/>
      <c r="OB226" s="94"/>
      <c r="OC226" s="94"/>
      <c r="OD226" s="94"/>
      <c r="OE226" s="94"/>
      <c r="OF226" s="94"/>
      <c r="OG226" s="94"/>
      <c r="OH226" s="94"/>
      <c r="OI226" s="94"/>
      <c r="OJ226" s="94"/>
      <c r="OK226" s="94"/>
      <c r="OL226" s="92"/>
      <c r="OM226" s="92"/>
      <c r="ON226" s="92"/>
      <c r="OO226" s="92"/>
      <c r="OP226" s="94"/>
      <c r="OQ226" s="94"/>
      <c r="OR226" s="94"/>
      <c r="OS226" s="94"/>
      <c r="OT226" s="94"/>
      <c r="OU226" s="94"/>
      <c r="OV226" s="94"/>
      <c r="OW226" s="94"/>
      <c r="OX226" s="94"/>
      <c r="OY226" s="94"/>
      <c r="OZ226" s="94"/>
      <c r="PA226" s="94"/>
      <c r="PB226" s="94"/>
      <c r="PC226" s="94"/>
      <c r="PD226" s="94"/>
      <c r="PE226" s="94"/>
      <c r="PF226" s="94"/>
      <c r="PG226" s="94"/>
      <c r="PH226" s="94"/>
      <c r="PI226" s="94"/>
      <c r="PJ226" s="94"/>
      <c r="PK226" s="94"/>
      <c r="PL226" s="94"/>
      <c r="PM226" s="94"/>
      <c r="PN226" s="94"/>
      <c r="PO226" s="94"/>
      <c r="PP226" s="94"/>
      <c r="PQ226" s="94"/>
      <c r="PR226" s="94"/>
      <c r="PS226" s="94"/>
      <c r="PT226" s="94"/>
      <c r="PU226" s="94"/>
      <c r="PV226" s="94"/>
      <c r="PW226" s="94"/>
      <c r="PX226" s="94"/>
      <c r="PY226" s="94"/>
      <c r="PZ226" s="94"/>
      <c r="QA226" s="94"/>
      <c r="QB226" s="94"/>
      <c r="QC226" s="94"/>
      <c r="QD226" s="94"/>
    </row>
    <row r="227" spans="1:446" ht="13.5" customHeight="1">
      <c r="A227" s="2" t="s">
        <v>224</v>
      </c>
      <c r="B227" s="2" t="s">
        <v>345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81"/>
      <c r="CW227" s="81"/>
      <c r="CX227" s="9"/>
      <c r="CY227" s="9"/>
      <c r="CZ227" s="66"/>
      <c r="DA227" s="20"/>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2"/>
      <c r="II227" s="92"/>
      <c r="IJ227" s="92"/>
      <c r="IK227" s="92"/>
      <c r="IL227" s="92"/>
      <c r="IM227" s="92"/>
      <c r="IN227" s="92"/>
      <c r="IO227" s="92"/>
      <c r="IP227" s="92"/>
      <c r="IQ227" s="92"/>
      <c r="IR227" s="92"/>
      <c r="IS227" s="92"/>
      <c r="IT227" s="92"/>
      <c r="IU227" s="92"/>
      <c r="IV227" s="92"/>
      <c r="IW227" s="92"/>
      <c r="IX227" s="92"/>
      <c r="IY227" s="92"/>
      <c r="IZ227" s="92"/>
      <c r="JA227" s="92"/>
      <c r="JB227" s="92"/>
      <c r="JC227" s="92"/>
      <c r="JD227" s="92"/>
      <c r="JE227" s="92"/>
      <c r="JF227" s="92"/>
      <c r="JG227" s="92"/>
      <c r="JH227" s="92"/>
      <c r="JI227" s="92"/>
      <c r="JJ227" s="92"/>
      <c r="JK227" s="92"/>
      <c r="JL227" s="92"/>
      <c r="JM227" s="92"/>
      <c r="JN227" s="92"/>
      <c r="JO227" s="92"/>
      <c r="JP227" s="92"/>
      <c r="JQ227" s="92"/>
      <c r="JR227" s="92"/>
      <c r="JS227" s="92"/>
      <c r="JT227" s="92"/>
      <c r="JU227" s="92"/>
      <c r="JV227" s="92"/>
      <c r="JW227" s="92"/>
      <c r="JX227" s="92"/>
      <c r="JY227" s="92"/>
      <c r="JZ227" s="92"/>
      <c r="KA227" s="92"/>
      <c r="KB227" s="92"/>
      <c r="KC227" s="92"/>
      <c r="KD227" s="92"/>
      <c r="KE227" s="92"/>
      <c r="KF227" s="92"/>
      <c r="KG227" s="92"/>
      <c r="KH227" s="92"/>
      <c r="KI227" s="92"/>
      <c r="KJ227" s="92"/>
      <c r="KK227" s="92"/>
      <c r="KL227" s="92"/>
      <c r="KM227" s="92"/>
      <c r="KN227" s="92"/>
      <c r="KO227" s="92"/>
      <c r="KP227" s="92"/>
      <c r="KQ227" s="92"/>
      <c r="KR227" s="92"/>
      <c r="KS227" s="92"/>
      <c r="KT227" s="92"/>
      <c r="KU227" s="92"/>
      <c r="KV227" s="92"/>
      <c r="KW227" s="92"/>
      <c r="KX227" s="92"/>
      <c r="KY227" s="92"/>
      <c r="KZ227" s="92"/>
      <c r="LA227" s="92"/>
      <c r="LB227" s="92"/>
      <c r="LC227" s="92"/>
      <c r="LD227" s="92"/>
      <c r="LE227" s="92"/>
      <c r="LF227" s="92"/>
      <c r="LG227" s="92"/>
      <c r="LH227" s="92"/>
      <c r="LI227" s="92"/>
      <c r="LJ227" s="92"/>
      <c r="LK227" s="92"/>
      <c r="LL227" s="92"/>
      <c r="LM227" s="92"/>
      <c r="LN227" s="92"/>
      <c r="LO227" s="92"/>
      <c r="LP227" s="92"/>
      <c r="LQ227" s="92"/>
      <c r="LR227" s="92"/>
      <c r="LS227" s="92"/>
      <c r="LT227" s="92"/>
      <c r="LU227" s="92"/>
      <c r="LV227" s="92"/>
      <c r="LW227" s="92"/>
      <c r="LX227" s="92"/>
      <c r="LY227" s="92"/>
      <c r="LZ227" s="92"/>
      <c r="MA227" s="92"/>
      <c r="MB227" s="92"/>
      <c r="MC227" s="92"/>
      <c r="MD227" s="92"/>
      <c r="ME227" s="92"/>
      <c r="MF227" s="92"/>
      <c r="MG227" s="92"/>
      <c r="MH227" s="93"/>
      <c r="MI227" s="93"/>
      <c r="MJ227" s="93"/>
      <c r="MK227" s="93"/>
      <c r="ML227" s="93"/>
      <c r="MM227" s="93"/>
      <c r="MN227" s="93"/>
      <c r="MO227" s="93"/>
      <c r="MP227" s="93"/>
      <c r="MQ227" s="93"/>
      <c r="MR227" s="93"/>
      <c r="MS227" s="93"/>
      <c r="MT227" s="93"/>
      <c r="MU227" s="93"/>
      <c r="MV227" s="93"/>
      <c r="MW227" s="93"/>
      <c r="MX227" s="93"/>
      <c r="MY227" s="93"/>
      <c r="MZ227" s="93"/>
      <c r="NA227" s="93"/>
      <c r="NB227" s="93"/>
      <c r="NC227" s="92"/>
      <c r="ND227" s="92"/>
      <c r="NE227" s="92"/>
      <c r="NF227" s="92"/>
      <c r="NG227" s="92"/>
      <c r="NH227" s="92"/>
      <c r="NI227" s="92"/>
      <c r="NJ227" s="92"/>
      <c r="NK227" s="92"/>
      <c r="NL227" s="94"/>
      <c r="NM227" s="94"/>
      <c r="NN227" s="94"/>
      <c r="NO227" s="94"/>
      <c r="NP227" s="94"/>
      <c r="NQ227" s="94"/>
      <c r="NR227" s="94"/>
      <c r="NS227" s="94"/>
      <c r="NT227" s="94"/>
      <c r="NU227" s="94"/>
      <c r="NV227" s="94"/>
      <c r="NW227" s="94"/>
      <c r="NX227" s="94"/>
      <c r="NY227" s="94"/>
      <c r="NZ227" s="94"/>
      <c r="OA227" s="94"/>
      <c r="OB227" s="94"/>
      <c r="OC227" s="94"/>
      <c r="OD227" s="94"/>
      <c r="OE227" s="94"/>
      <c r="OF227" s="94"/>
      <c r="OG227" s="94"/>
      <c r="OH227" s="94"/>
      <c r="OI227" s="94"/>
      <c r="OJ227" s="94"/>
      <c r="OK227" s="94"/>
      <c r="OL227" s="92"/>
      <c r="OM227" s="92"/>
      <c r="ON227" s="92"/>
      <c r="OO227" s="92"/>
      <c r="OP227" s="94"/>
      <c r="OQ227" s="94"/>
      <c r="OR227" s="94"/>
      <c r="OS227" s="94"/>
      <c r="OT227" s="94"/>
      <c r="OU227" s="94"/>
      <c r="OV227" s="94"/>
      <c r="OW227" s="94"/>
      <c r="OX227" s="94"/>
      <c r="OY227" s="94"/>
      <c r="OZ227" s="94"/>
      <c r="PA227" s="94"/>
      <c r="PB227" s="94"/>
      <c r="PC227" s="94"/>
      <c r="PD227" s="94"/>
      <c r="PE227" s="94"/>
      <c r="PF227" s="94"/>
      <c r="PG227" s="94"/>
      <c r="PH227" s="94"/>
      <c r="PI227" s="94"/>
      <c r="PJ227" s="94"/>
      <c r="PK227" s="94"/>
      <c r="PL227" s="94"/>
      <c r="PM227" s="94"/>
      <c r="PN227" s="94"/>
      <c r="PO227" s="94"/>
      <c r="PP227" s="94"/>
      <c r="PQ227" s="94"/>
      <c r="PR227" s="94"/>
      <c r="PS227" s="94"/>
      <c r="PT227" s="94"/>
      <c r="PU227" s="94"/>
      <c r="PV227" s="94"/>
      <c r="PW227" s="94"/>
      <c r="PX227" s="94"/>
      <c r="PY227" s="94"/>
      <c r="PZ227" s="94"/>
      <c r="QA227" s="94"/>
      <c r="QB227" s="94"/>
      <c r="QC227" s="94"/>
      <c r="QD227" s="94"/>
    </row>
    <row r="228" spans="1:446" ht="13.5" customHeight="1">
      <c r="A228" s="2" t="s">
        <v>225</v>
      </c>
      <c r="B228" s="2" t="s">
        <v>345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81"/>
      <c r="CW228" s="81"/>
      <c r="CX228" s="9"/>
      <c r="CY228" s="9"/>
      <c r="CZ228" s="66"/>
      <c r="DA228" s="20"/>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2"/>
      <c r="II228" s="92"/>
      <c r="IJ228" s="92"/>
      <c r="IK228" s="92"/>
      <c r="IL228" s="92"/>
      <c r="IM228" s="92"/>
      <c r="IN228" s="92"/>
      <c r="IO228" s="92"/>
      <c r="IP228" s="92"/>
      <c r="IQ228" s="92"/>
      <c r="IR228" s="92"/>
      <c r="IS228" s="92"/>
      <c r="IT228" s="92"/>
      <c r="IU228" s="92"/>
      <c r="IV228" s="92"/>
      <c r="IW228" s="92"/>
      <c r="IX228" s="92"/>
      <c r="IY228" s="92"/>
      <c r="IZ228" s="92"/>
      <c r="JA228" s="92"/>
      <c r="JB228" s="92"/>
      <c r="JC228" s="92"/>
      <c r="JD228" s="92"/>
      <c r="JE228" s="92"/>
      <c r="JF228" s="92"/>
      <c r="JG228" s="92"/>
      <c r="JH228" s="92"/>
      <c r="JI228" s="92"/>
      <c r="JJ228" s="92"/>
      <c r="JK228" s="92"/>
      <c r="JL228" s="92"/>
      <c r="JM228" s="92"/>
      <c r="JN228" s="92"/>
      <c r="JO228" s="92"/>
      <c r="JP228" s="92"/>
      <c r="JQ228" s="92"/>
      <c r="JR228" s="92"/>
      <c r="JS228" s="92"/>
      <c r="JT228" s="92"/>
      <c r="JU228" s="92"/>
      <c r="JV228" s="92"/>
      <c r="JW228" s="92"/>
      <c r="JX228" s="92"/>
      <c r="JY228" s="92"/>
      <c r="JZ228" s="92"/>
      <c r="KA228" s="92"/>
      <c r="KB228" s="92"/>
      <c r="KC228" s="92"/>
      <c r="KD228" s="92"/>
      <c r="KE228" s="92"/>
      <c r="KF228" s="92"/>
      <c r="KG228" s="92"/>
      <c r="KH228" s="92"/>
      <c r="KI228" s="92"/>
      <c r="KJ228" s="92"/>
      <c r="KK228" s="92"/>
      <c r="KL228" s="92"/>
      <c r="KM228" s="92"/>
      <c r="KN228" s="92"/>
      <c r="KO228" s="92"/>
      <c r="KP228" s="92"/>
      <c r="KQ228" s="92"/>
      <c r="KR228" s="92"/>
      <c r="KS228" s="92"/>
      <c r="KT228" s="92"/>
      <c r="KU228" s="92"/>
      <c r="KV228" s="92"/>
      <c r="KW228" s="92"/>
      <c r="KX228" s="92"/>
      <c r="KY228" s="92"/>
      <c r="KZ228" s="92"/>
      <c r="LA228" s="92"/>
      <c r="LB228" s="92"/>
      <c r="LC228" s="92"/>
      <c r="LD228" s="92"/>
      <c r="LE228" s="92"/>
      <c r="LF228" s="92"/>
      <c r="LG228" s="92"/>
      <c r="LH228" s="92"/>
      <c r="LI228" s="92"/>
      <c r="LJ228" s="92"/>
      <c r="LK228" s="92"/>
      <c r="LL228" s="92"/>
      <c r="LM228" s="92"/>
      <c r="LN228" s="92"/>
      <c r="LO228" s="92"/>
      <c r="LP228" s="92"/>
      <c r="LQ228" s="92"/>
      <c r="LR228" s="92"/>
      <c r="LS228" s="92"/>
      <c r="LT228" s="92"/>
      <c r="LU228" s="92"/>
      <c r="LV228" s="92"/>
      <c r="LW228" s="92"/>
      <c r="LX228" s="92"/>
      <c r="LY228" s="92"/>
      <c r="LZ228" s="92"/>
      <c r="MA228" s="92"/>
      <c r="MB228" s="92"/>
      <c r="MC228" s="92"/>
      <c r="MD228" s="92"/>
      <c r="ME228" s="92"/>
      <c r="MF228" s="92"/>
      <c r="MG228" s="92"/>
      <c r="MH228" s="93"/>
      <c r="MI228" s="93"/>
      <c r="MJ228" s="93"/>
      <c r="MK228" s="93"/>
      <c r="ML228" s="93"/>
      <c r="MM228" s="93"/>
      <c r="MN228" s="93"/>
      <c r="MO228" s="93"/>
      <c r="MP228" s="93"/>
      <c r="MQ228" s="93"/>
      <c r="MR228" s="93"/>
      <c r="MS228" s="93"/>
      <c r="MT228" s="93"/>
      <c r="MU228" s="93"/>
      <c r="MV228" s="93"/>
      <c r="MW228" s="93"/>
      <c r="MX228" s="93"/>
      <c r="MY228" s="93"/>
      <c r="MZ228" s="93"/>
      <c r="NA228" s="93"/>
      <c r="NB228" s="93"/>
      <c r="NC228" s="92"/>
      <c r="ND228" s="92"/>
      <c r="NE228" s="92"/>
      <c r="NF228" s="92"/>
      <c r="NG228" s="92"/>
      <c r="NH228" s="92"/>
      <c r="NI228" s="92"/>
      <c r="NJ228" s="92"/>
      <c r="NK228" s="92"/>
      <c r="NL228" s="94"/>
      <c r="NM228" s="94"/>
      <c r="NN228" s="94"/>
      <c r="NO228" s="94"/>
      <c r="NP228" s="94"/>
      <c r="NQ228" s="94"/>
      <c r="NR228" s="94"/>
      <c r="NS228" s="94"/>
      <c r="NT228" s="94"/>
      <c r="NU228" s="94"/>
      <c r="NV228" s="94"/>
      <c r="NW228" s="94"/>
      <c r="NX228" s="94"/>
      <c r="NY228" s="94"/>
      <c r="NZ228" s="94"/>
      <c r="OA228" s="94"/>
      <c r="OB228" s="94"/>
      <c r="OC228" s="94"/>
      <c r="OD228" s="94"/>
      <c r="OE228" s="94"/>
      <c r="OF228" s="94"/>
      <c r="OG228" s="94"/>
      <c r="OH228" s="94"/>
      <c r="OI228" s="94"/>
      <c r="OJ228" s="94"/>
      <c r="OK228" s="94"/>
      <c r="OL228" s="92"/>
      <c r="OM228" s="92"/>
      <c r="ON228" s="92"/>
      <c r="OO228" s="92"/>
      <c r="OP228" s="94"/>
      <c r="OQ228" s="94"/>
      <c r="OR228" s="94"/>
      <c r="OS228" s="94"/>
      <c r="OT228" s="94"/>
      <c r="OU228" s="94"/>
      <c r="OV228" s="94"/>
      <c r="OW228" s="94"/>
      <c r="OX228" s="94"/>
      <c r="OY228" s="94"/>
      <c r="OZ228" s="94"/>
      <c r="PA228" s="94"/>
      <c r="PB228" s="94"/>
      <c r="PC228" s="94"/>
      <c r="PD228" s="94"/>
      <c r="PE228" s="94"/>
      <c r="PF228" s="94"/>
      <c r="PG228" s="94"/>
      <c r="PH228" s="94"/>
      <c r="PI228" s="94"/>
      <c r="PJ228" s="94"/>
      <c r="PK228" s="94"/>
      <c r="PL228" s="94"/>
      <c r="PM228" s="94"/>
      <c r="PN228" s="94"/>
      <c r="PO228" s="94"/>
      <c r="PP228" s="94"/>
      <c r="PQ228" s="94"/>
      <c r="PR228" s="94"/>
      <c r="PS228" s="94"/>
      <c r="PT228" s="94"/>
      <c r="PU228" s="94"/>
      <c r="PV228" s="94"/>
      <c r="PW228" s="94"/>
      <c r="PX228" s="94"/>
      <c r="PY228" s="94"/>
      <c r="PZ228" s="94"/>
      <c r="QA228" s="94"/>
      <c r="QB228" s="94"/>
      <c r="QC228" s="94"/>
      <c r="QD228" s="94"/>
    </row>
    <row r="229" spans="1:446" ht="13.5" customHeight="1">
      <c r="A229" s="2" t="s">
        <v>226</v>
      </c>
      <c r="B229" s="2" t="s">
        <v>345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81"/>
      <c r="CW229" s="81"/>
      <c r="CX229" s="9"/>
      <c r="CY229" s="9"/>
      <c r="CZ229" s="66"/>
      <c r="DA229" s="20"/>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2"/>
      <c r="II229" s="92"/>
      <c r="IJ229" s="92"/>
      <c r="IK229" s="92"/>
      <c r="IL229" s="92"/>
      <c r="IM229" s="92"/>
      <c r="IN229" s="92"/>
      <c r="IO229" s="92"/>
      <c r="IP229" s="92"/>
      <c r="IQ229" s="92"/>
      <c r="IR229" s="92"/>
      <c r="IS229" s="92"/>
      <c r="IT229" s="92"/>
      <c r="IU229" s="92"/>
      <c r="IV229" s="92"/>
      <c r="IW229" s="92"/>
      <c r="IX229" s="92"/>
      <c r="IY229" s="92"/>
      <c r="IZ229" s="92"/>
      <c r="JA229" s="92"/>
      <c r="JB229" s="92"/>
      <c r="JC229" s="92"/>
      <c r="JD229" s="92"/>
      <c r="JE229" s="92"/>
      <c r="JF229" s="92"/>
      <c r="JG229" s="92"/>
      <c r="JH229" s="92"/>
      <c r="JI229" s="92"/>
      <c r="JJ229" s="92"/>
      <c r="JK229" s="92"/>
      <c r="JL229" s="92"/>
      <c r="JM229" s="92"/>
      <c r="JN229" s="92"/>
      <c r="JO229" s="92"/>
      <c r="JP229" s="92"/>
      <c r="JQ229" s="92"/>
      <c r="JR229" s="92"/>
      <c r="JS229" s="92"/>
      <c r="JT229" s="92"/>
      <c r="JU229" s="92"/>
      <c r="JV229" s="92"/>
      <c r="JW229" s="92"/>
      <c r="JX229" s="92"/>
      <c r="JY229" s="92"/>
      <c r="JZ229" s="92"/>
      <c r="KA229" s="92"/>
      <c r="KB229" s="92"/>
      <c r="KC229" s="92"/>
      <c r="KD229" s="92"/>
      <c r="KE229" s="92"/>
      <c r="KF229" s="92"/>
      <c r="KG229" s="92"/>
      <c r="KH229" s="92"/>
      <c r="KI229" s="92"/>
      <c r="KJ229" s="92"/>
      <c r="KK229" s="92"/>
      <c r="KL229" s="92"/>
      <c r="KM229" s="92"/>
      <c r="KN229" s="92"/>
      <c r="KO229" s="92"/>
      <c r="KP229" s="92"/>
      <c r="KQ229" s="92"/>
      <c r="KR229" s="92"/>
      <c r="KS229" s="92"/>
      <c r="KT229" s="92"/>
      <c r="KU229" s="92"/>
      <c r="KV229" s="92"/>
      <c r="KW229" s="92"/>
      <c r="KX229" s="92"/>
      <c r="KY229" s="92"/>
      <c r="KZ229" s="92"/>
      <c r="LA229" s="92"/>
      <c r="LB229" s="92"/>
      <c r="LC229" s="92"/>
      <c r="LD229" s="92"/>
      <c r="LE229" s="92"/>
      <c r="LF229" s="92"/>
      <c r="LG229" s="92"/>
      <c r="LH229" s="92"/>
      <c r="LI229" s="92"/>
      <c r="LJ229" s="92"/>
      <c r="LK229" s="92"/>
      <c r="LL229" s="92"/>
      <c r="LM229" s="92"/>
      <c r="LN229" s="92"/>
      <c r="LO229" s="92"/>
      <c r="LP229" s="92"/>
      <c r="LQ229" s="92"/>
      <c r="LR229" s="92"/>
      <c r="LS229" s="92"/>
      <c r="LT229" s="92"/>
      <c r="LU229" s="92"/>
      <c r="LV229" s="92"/>
      <c r="LW229" s="92"/>
      <c r="LX229" s="92"/>
      <c r="LY229" s="92"/>
      <c r="LZ229" s="92"/>
      <c r="MA229" s="92"/>
      <c r="MB229" s="92"/>
      <c r="MC229" s="92"/>
      <c r="MD229" s="92"/>
      <c r="ME229" s="92"/>
      <c r="MF229" s="92"/>
      <c r="MG229" s="92"/>
      <c r="MH229" s="93"/>
      <c r="MI229" s="93"/>
      <c r="MJ229" s="93"/>
      <c r="MK229" s="93"/>
      <c r="ML229" s="93"/>
      <c r="MM229" s="93"/>
      <c r="MN229" s="93"/>
      <c r="MO229" s="93"/>
      <c r="MP229" s="93"/>
      <c r="MQ229" s="93"/>
      <c r="MR229" s="93"/>
      <c r="MS229" s="93"/>
      <c r="MT229" s="93"/>
      <c r="MU229" s="93"/>
      <c r="MV229" s="93"/>
      <c r="MW229" s="93"/>
      <c r="MX229" s="93"/>
      <c r="MY229" s="93"/>
      <c r="MZ229" s="93"/>
      <c r="NA229" s="93"/>
      <c r="NB229" s="93"/>
      <c r="NC229" s="92"/>
      <c r="ND229" s="92"/>
      <c r="NE229" s="92"/>
      <c r="NF229" s="92"/>
      <c r="NG229" s="92"/>
      <c r="NH229" s="92"/>
      <c r="NI229" s="92"/>
      <c r="NJ229" s="92"/>
      <c r="NK229" s="92"/>
      <c r="NL229" s="94"/>
      <c r="NM229" s="94"/>
      <c r="NN229" s="94"/>
      <c r="NO229" s="94"/>
      <c r="NP229" s="94"/>
      <c r="NQ229" s="94"/>
      <c r="NR229" s="94"/>
      <c r="NS229" s="94"/>
      <c r="NT229" s="94"/>
      <c r="NU229" s="94"/>
      <c r="NV229" s="94"/>
      <c r="NW229" s="94"/>
      <c r="NX229" s="94"/>
      <c r="NY229" s="94"/>
      <c r="NZ229" s="94"/>
      <c r="OA229" s="94"/>
      <c r="OB229" s="94"/>
      <c r="OC229" s="94"/>
      <c r="OD229" s="94"/>
      <c r="OE229" s="94"/>
      <c r="OF229" s="94"/>
      <c r="OG229" s="94"/>
      <c r="OH229" s="94"/>
      <c r="OI229" s="94"/>
      <c r="OJ229" s="94"/>
      <c r="OK229" s="94"/>
      <c r="OL229" s="92"/>
      <c r="OM229" s="92"/>
      <c r="ON229" s="92"/>
      <c r="OO229" s="92"/>
      <c r="OP229" s="94"/>
      <c r="OQ229" s="94"/>
      <c r="OR229" s="94"/>
      <c r="OS229" s="94"/>
      <c r="OT229" s="94"/>
      <c r="OU229" s="94"/>
      <c r="OV229" s="94"/>
      <c r="OW229" s="94"/>
      <c r="OX229" s="94"/>
      <c r="OY229" s="94"/>
      <c r="OZ229" s="94"/>
      <c r="PA229" s="94"/>
      <c r="PB229" s="94"/>
      <c r="PC229" s="94"/>
      <c r="PD229" s="94"/>
      <c r="PE229" s="94"/>
      <c r="PF229" s="94"/>
      <c r="PG229" s="94"/>
      <c r="PH229" s="94"/>
      <c r="PI229" s="94"/>
      <c r="PJ229" s="94"/>
      <c r="PK229" s="94"/>
      <c r="PL229" s="94"/>
      <c r="PM229" s="94"/>
      <c r="PN229" s="94"/>
      <c r="PO229" s="94"/>
      <c r="PP229" s="94"/>
      <c r="PQ229" s="94"/>
      <c r="PR229" s="94"/>
      <c r="PS229" s="94"/>
      <c r="PT229" s="94"/>
      <c r="PU229" s="94"/>
      <c r="PV229" s="94"/>
      <c r="PW229" s="94"/>
      <c r="PX229" s="94"/>
      <c r="PY229" s="94"/>
      <c r="PZ229" s="94"/>
      <c r="QA229" s="94"/>
      <c r="QB229" s="94"/>
      <c r="QC229" s="94"/>
      <c r="QD229" s="94"/>
    </row>
    <row r="230" spans="1:446" ht="13.5" customHeight="1">
      <c r="A230" s="2" t="s">
        <v>227</v>
      </c>
      <c r="B230" s="2" t="s">
        <v>346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81"/>
      <c r="CW230" s="81"/>
      <c r="CX230" s="9"/>
      <c r="CY230" s="9"/>
      <c r="CZ230" s="66"/>
      <c r="DA230" s="20"/>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2"/>
      <c r="II230" s="92"/>
      <c r="IJ230" s="92"/>
      <c r="IK230" s="92"/>
      <c r="IL230" s="92"/>
      <c r="IM230" s="92"/>
      <c r="IN230" s="92"/>
      <c r="IO230" s="92"/>
      <c r="IP230" s="92"/>
      <c r="IQ230" s="92"/>
      <c r="IR230" s="92"/>
      <c r="IS230" s="92"/>
      <c r="IT230" s="92"/>
      <c r="IU230" s="92"/>
      <c r="IV230" s="92"/>
      <c r="IW230" s="92"/>
      <c r="IX230" s="92"/>
      <c r="IY230" s="92"/>
      <c r="IZ230" s="92"/>
      <c r="JA230" s="92"/>
      <c r="JB230" s="92"/>
      <c r="JC230" s="92"/>
      <c r="JD230" s="92"/>
      <c r="JE230" s="92"/>
      <c r="JF230" s="92"/>
      <c r="JG230" s="92"/>
      <c r="JH230" s="92"/>
      <c r="JI230" s="92"/>
      <c r="JJ230" s="92"/>
      <c r="JK230" s="92"/>
      <c r="JL230" s="92"/>
      <c r="JM230" s="92"/>
      <c r="JN230" s="92"/>
      <c r="JO230" s="92"/>
      <c r="JP230" s="92"/>
      <c r="JQ230" s="92"/>
      <c r="JR230" s="92"/>
      <c r="JS230" s="92"/>
      <c r="JT230" s="92"/>
      <c r="JU230" s="92"/>
      <c r="JV230" s="92"/>
      <c r="JW230" s="92"/>
      <c r="JX230" s="92"/>
      <c r="JY230" s="92"/>
      <c r="JZ230" s="92"/>
      <c r="KA230" s="92"/>
      <c r="KB230" s="92"/>
      <c r="KC230" s="92"/>
      <c r="KD230" s="92"/>
      <c r="KE230" s="92"/>
      <c r="KF230" s="92"/>
      <c r="KG230" s="92"/>
      <c r="KH230" s="92"/>
      <c r="KI230" s="92"/>
      <c r="KJ230" s="92"/>
      <c r="KK230" s="92"/>
      <c r="KL230" s="92"/>
      <c r="KM230" s="92"/>
      <c r="KN230" s="92"/>
      <c r="KO230" s="92"/>
      <c r="KP230" s="92"/>
      <c r="KQ230" s="92"/>
      <c r="KR230" s="92"/>
      <c r="KS230" s="92"/>
      <c r="KT230" s="92"/>
      <c r="KU230" s="92"/>
      <c r="KV230" s="92"/>
      <c r="KW230" s="92"/>
      <c r="KX230" s="92"/>
      <c r="KY230" s="92"/>
      <c r="KZ230" s="92"/>
      <c r="LA230" s="92"/>
      <c r="LB230" s="92"/>
      <c r="LC230" s="92"/>
      <c r="LD230" s="92"/>
      <c r="LE230" s="92"/>
      <c r="LF230" s="92"/>
      <c r="LG230" s="92"/>
      <c r="LH230" s="92"/>
      <c r="LI230" s="92"/>
      <c r="LJ230" s="92"/>
      <c r="LK230" s="92"/>
      <c r="LL230" s="92"/>
      <c r="LM230" s="92"/>
      <c r="LN230" s="92"/>
      <c r="LO230" s="92"/>
      <c r="LP230" s="92"/>
      <c r="LQ230" s="92"/>
      <c r="LR230" s="92"/>
      <c r="LS230" s="92"/>
      <c r="LT230" s="92"/>
      <c r="LU230" s="92"/>
      <c r="LV230" s="92"/>
      <c r="LW230" s="92"/>
      <c r="LX230" s="92"/>
      <c r="LY230" s="92"/>
      <c r="LZ230" s="92"/>
      <c r="MA230" s="92"/>
      <c r="MB230" s="92"/>
      <c r="MC230" s="92"/>
      <c r="MD230" s="92"/>
      <c r="ME230" s="92"/>
      <c r="MF230" s="92"/>
      <c r="MG230" s="92"/>
      <c r="MH230" s="93"/>
      <c r="MI230" s="93"/>
      <c r="MJ230" s="93"/>
      <c r="MK230" s="93"/>
      <c r="ML230" s="93"/>
      <c r="MM230" s="93"/>
      <c r="MN230" s="93"/>
      <c r="MO230" s="93"/>
      <c r="MP230" s="93"/>
      <c r="MQ230" s="93"/>
      <c r="MR230" s="93"/>
      <c r="MS230" s="93"/>
      <c r="MT230" s="93"/>
      <c r="MU230" s="93"/>
      <c r="MV230" s="93"/>
      <c r="MW230" s="93"/>
      <c r="MX230" s="93"/>
      <c r="MY230" s="93"/>
      <c r="MZ230" s="93"/>
      <c r="NA230" s="93"/>
      <c r="NB230" s="93"/>
      <c r="NC230" s="92"/>
      <c r="ND230" s="92"/>
      <c r="NE230" s="92"/>
      <c r="NF230" s="92"/>
      <c r="NG230" s="92"/>
      <c r="NH230" s="92"/>
      <c r="NI230" s="92"/>
      <c r="NJ230" s="92"/>
      <c r="NK230" s="92"/>
      <c r="NL230" s="94"/>
      <c r="NM230" s="94"/>
      <c r="NN230" s="94"/>
      <c r="NO230" s="94"/>
      <c r="NP230" s="94"/>
      <c r="NQ230" s="94"/>
      <c r="NR230" s="94"/>
      <c r="NS230" s="94"/>
      <c r="NT230" s="94"/>
      <c r="NU230" s="94"/>
      <c r="NV230" s="94"/>
      <c r="NW230" s="94"/>
      <c r="NX230" s="94"/>
      <c r="NY230" s="94"/>
      <c r="NZ230" s="94"/>
      <c r="OA230" s="94"/>
      <c r="OB230" s="94"/>
      <c r="OC230" s="94"/>
      <c r="OD230" s="94"/>
      <c r="OE230" s="94"/>
      <c r="OF230" s="94"/>
      <c r="OG230" s="94"/>
      <c r="OH230" s="94"/>
      <c r="OI230" s="94"/>
      <c r="OJ230" s="94"/>
      <c r="OK230" s="94"/>
      <c r="OL230" s="92"/>
      <c r="OM230" s="92"/>
      <c r="ON230" s="92"/>
      <c r="OO230" s="92"/>
      <c r="OP230" s="94"/>
      <c r="OQ230" s="94"/>
      <c r="OR230" s="94"/>
      <c r="OS230" s="94"/>
      <c r="OT230" s="94"/>
      <c r="OU230" s="94"/>
      <c r="OV230" s="94"/>
      <c r="OW230" s="94"/>
      <c r="OX230" s="94"/>
      <c r="OY230" s="94"/>
      <c r="OZ230" s="94"/>
      <c r="PA230" s="94"/>
      <c r="PB230" s="94"/>
      <c r="PC230" s="94"/>
      <c r="PD230" s="94"/>
      <c r="PE230" s="94"/>
      <c r="PF230" s="94"/>
      <c r="PG230" s="94"/>
      <c r="PH230" s="94"/>
      <c r="PI230" s="94"/>
      <c r="PJ230" s="94"/>
      <c r="PK230" s="94"/>
      <c r="PL230" s="94"/>
      <c r="PM230" s="94"/>
      <c r="PN230" s="94"/>
      <c r="PO230" s="94"/>
      <c r="PP230" s="94"/>
      <c r="PQ230" s="94"/>
      <c r="PR230" s="94"/>
      <c r="PS230" s="94"/>
      <c r="PT230" s="94"/>
      <c r="PU230" s="94"/>
      <c r="PV230" s="94"/>
      <c r="PW230" s="94"/>
      <c r="PX230" s="94"/>
      <c r="PY230" s="94"/>
      <c r="PZ230" s="94"/>
      <c r="QA230" s="94"/>
      <c r="QB230" s="94"/>
      <c r="QC230" s="94"/>
      <c r="QD230" s="94"/>
    </row>
    <row r="231" spans="1:446" ht="13.5" customHeight="1">
      <c r="A231" s="2" t="s">
        <v>228</v>
      </c>
      <c r="B231" s="2" t="s">
        <v>346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81"/>
      <c r="CW231" s="81"/>
      <c r="CX231" s="9"/>
      <c r="CY231" s="9"/>
      <c r="CZ231" s="66"/>
      <c r="DA231" s="20"/>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2"/>
      <c r="II231" s="92"/>
      <c r="IJ231" s="92"/>
      <c r="IK231" s="92"/>
      <c r="IL231" s="92"/>
      <c r="IM231" s="92"/>
      <c r="IN231" s="92"/>
      <c r="IO231" s="92"/>
      <c r="IP231" s="92"/>
      <c r="IQ231" s="92"/>
      <c r="IR231" s="92"/>
      <c r="IS231" s="92"/>
      <c r="IT231" s="92"/>
      <c r="IU231" s="92"/>
      <c r="IV231" s="92"/>
      <c r="IW231" s="92"/>
      <c r="IX231" s="92"/>
      <c r="IY231" s="92"/>
      <c r="IZ231" s="92"/>
      <c r="JA231" s="92"/>
      <c r="JB231" s="92"/>
      <c r="JC231" s="92"/>
      <c r="JD231" s="92"/>
      <c r="JE231" s="92"/>
      <c r="JF231" s="92"/>
      <c r="JG231" s="92"/>
      <c r="JH231" s="92"/>
      <c r="JI231" s="92"/>
      <c r="JJ231" s="92"/>
      <c r="JK231" s="92"/>
      <c r="JL231" s="92"/>
      <c r="JM231" s="92"/>
      <c r="JN231" s="92"/>
      <c r="JO231" s="92"/>
      <c r="JP231" s="92"/>
      <c r="JQ231" s="92"/>
      <c r="JR231" s="92"/>
      <c r="JS231" s="92"/>
      <c r="JT231" s="92"/>
      <c r="JU231" s="92"/>
      <c r="JV231" s="92"/>
      <c r="JW231" s="92"/>
      <c r="JX231" s="92"/>
      <c r="JY231" s="92"/>
      <c r="JZ231" s="92"/>
      <c r="KA231" s="92"/>
      <c r="KB231" s="92"/>
      <c r="KC231" s="92"/>
      <c r="KD231" s="92"/>
      <c r="KE231" s="92"/>
      <c r="KF231" s="92"/>
      <c r="KG231" s="92"/>
      <c r="KH231" s="92"/>
      <c r="KI231" s="92"/>
      <c r="KJ231" s="92"/>
      <c r="KK231" s="92"/>
      <c r="KL231" s="92"/>
      <c r="KM231" s="92"/>
      <c r="KN231" s="92"/>
      <c r="KO231" s="92"/>
      <c r="KP231" s="92"/>
      <c r="KQ231" s="92"/>
      <c r="KR231" s="92"/>
      <c r="KS231" s="92"/>
      <c r="KT231" s="92"/>
      <c r="KU231" s="92"/>
      <c r="KV231" s="92"/>
      <c r="KW231" s="92"/>
      <c r="KX231" s="92"/>
      <c r="KY231" s="92"/>
      <c r="KZ231" s="92"/>
      <c r="LA231" s="92"/>
      <c r="LB231" s="92"/>
      <c r="LC231" s="92"/>
      <c r="LD231" s="92"/>
      <c r="LE231" s="92"/>
      <c r="LF231" s="92"/>
      <c r="LG231" s="92"/>
      <c r="LH231" s="92"/>
      <c r="LI231" s="92"/>
      <c r="LJ231" s="92"/>
      <c r="LK231" s="92"/>
      <c r="LL231" s="92"/>
      <c r="LM231" s="92"/>
      <c r="LN231" s="92"/>
      <c r="LO231" s="92"/>
      <c r="LP231" s="92"/>
      <c r="LQ231" s="92"/>
      <c r="LR231" s="92"/>
      <c r="LS231" s="92"/>
      <c r="LT231" s="92"/>
      <c r="LU231" s="92"/>
      <c r="LV231" s="92"/>
      <c r="LW231" s="92"/>
      <c r="LX231" s="92"/>
      <c r="LY231" s="92"/>
      <c r="LZ231" s="92"/>
      <c r="MA231" s="92"/>
      <c r="MB231" s="92"/>
      <c r="MC231" s="92"/>
      <c r="MD231" s="92"/>
      <c r="ME231" s="92"/>
      <c r="MF231" s="92"/>
      <c r="MG231" s="92"/>
      <c r="MH231" s="93"/>
      <c r="MI231" s="93"/>
      <c r="MJ231" s="93"/>
      <c r="MK231" s="93"/>
      <c r="ML231" s="93"/>
      <c r="MM231" s="93"/>
      <c r="MN231" s="93"/>
      <c r="MO231" s="93"/>
      <c r="MP231" s="93"/>
      <c r="MQ231" s="93"/>
      <c r="MR231" s="93"/>
      <c r="MS231" s="93"/>
      <c r="MT231" s="93"/>
      <c r="MU231" s="93"/>
      <c r="MV231" s="93"/>
      <c r="MW231" s="93"/>
      <c r="MX231" s="93"/>
      <c r="MY231" s="93"/>
      <c r="MZ231" s="93"/>
      <c r="NA231" s="93"/>
      <c r="NB231" s="93"/>
      <c r="NC231" s="92"/>
      <c r="ND231" s="92"/>
      <c r="NE231" s="92"/>
      <c r="NF231" s="92"/>
      <c r="NG231" s="92"/>
      <c r="NH231" s="92"/>
      <c r="NI231" s="92"/>
      <c r="NJ231" s="92"/>
      <c r="NK231" s="92"/>
      <c r="NL231" s="94"/>
      <c r="NM231" s="94"/>
      <c r="NN231" s="94"/>
      <c r="NO231" s="94"/>
      <c r="NP231" s="94"/>
      <c r="NQ231" s="94"/>
      <c r="NR231" s="94"/>
      <c r="NS231" s="94"/>
      <c r="NT231" s="94"/>
      <c r="NU231" s="94"/>
      <c r="NV231" s="94"/>
      <c r="NW231" s="94"/>
      <c r="NX231" s="94"/>
      <c r="NY231" s="94"/>
      <c r="NZ231" s="94"/>
      <c r="OA231" s="94"/>
      <c r="OB231" s="94"/>
      <c r="OC231" s="94"/>
      <c r="OD231" s="94"/>
      <c r="OE231" s="94"/>
      <c r="OF231" s="94"/>
      <c r="OG231" s="94"/>
      <c r="OH231" s="94"/>
      <c r="OI231" s="94"/>
      <c r="OJ231" s="94"/>
      <c r="OK231" s="94"/>
      <c r="OL231" s="92"/>
      <c r="OM231" s="92"/>
      <c r="ON231" s="92"/>
      <c r="OO231" s="92"/>
      <c r="OP231" s="94"/>
      <c r="OQ231" s="94"/>
      <c r="OR231" s="94"/>
      <c r="OS231" s="94"/>
      <c r="OT231" s="94"/>
      <c r="OU231" s="94"/>
      <c r="OV231" s="94"/>
      <c r="OW231" s="94"/>
      <c r="OX231" s="94"/>
      <c r="OY231" s="94"/>
      <c r="OZ231" s="94"/>
      <c r="PA231" s="94"/>
      <c r="PB231" s="94"/>
      <c r="PC231" s="94"/>
      <c r="PD231" s="94"/>
      <c r="PE231" s="94"/>
      <c r="PF231" s="94"/>
      <c r="PG231" s="94"/>
      <c r="PH231" s="94"/>
      <c r="PI231" s="94"/>
      <c r="PJ231" s="94"/>
      <c r="PK231" s="94"/>
      <c r="PL231" s="94"/>
      <c r="PM231" s="94"/>
      <c r="PN231" s="94"/>
      <c r="PO231" s="94"/>
      <c r="PP231" s="94"/>
      <c r="PQ231" s="94"/>
      <c r="PR231" s="94"/>
      <c r="PS231" s="94"/>
      <c r="PT231" s="94"/>
      <c r="PU231" s="94"/>
      <c r="PV231" s="94"/>
      <c r="PW231" s="94"/>
      <c r="PX231" s="94"/>
      <c r="PY231" s="94"/>
      <c r="PZ231" s="94"/>
      <c r="QA231" s="94"/>
      <c r="QB231" s="94"/>
      <c r="QC231" s="94"/>
      <c r="QD231" s="94"/>
    </row>
    <row r="232" spans="1:446" ht="13.5" customHeight="1">
      <c r="A232" s="2" t="s">
        <v>229</v>
      </c>
      <c r="B232" s="2" t="s">
        <v>346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81"/>
      <c r="CW232" s="81"/>
      <c r="CX232" s="9"/>
      <c r="CY232" s="9"/>
      <c r="CZ232" s="66"/>
      <c r="DA232" s="20"/>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2"/>
      <c r="II232" s="92"/>
      <c r="IJ232" s="92"/>
      <c r="IK232" s="92"/>
      <c r="IL232" s="92"/>
      <c r="IM232" s="92"/>
      <c r="IN232" s="92"/>
      <c r="IO232" s="92"/>
      <c r="IP232" s="92"/>
      <c r="IQ232" s="92"/>
      <c r="IR232" s="92"/>
      <c r="IS232" s="92"/>
      <c r="IT232" s="92"/>
      <c r="IU232" s="92"/>
      <c r="IV232" s="92"/>
      <c r="IW232" s="92"/>
      <c r="IX232" s="92"/>
      <c r="IY232" s="92"/>
      <c r="IZ232" s="92"/>
      <c r="JA232" s="92"/>
      <c r="JB232" s="92"/>
      <c r="JC232" s="92"/>
      <c r="JD232" s="92"/>
      <c r="JE232" s="92"/>
      <c r="JF232" s="92"/>
      <c r="JG232" s="92"/>
      <c r="JH232" s="92"/>
      <c r="JI232" s="92"/>
      <c r="JJ232" s="92"/>
      <c r="JK232" s="92"/>
      <c r="JL232" s="92"/>
      <c r="JM232" s="92"/>
      <c r="JN232" s="92"/>
      <c r="JO232" s="92"/>
      <c r="JP232" s="92"/>
      <c r="JQ232" s="92"/>
      <c r="JR232" s="92"/>
      <c r="JS232" s="92"/>
      <c r="JT232" s="92"/>
      <c r="JU232" s="92"/>
      <c r="JV232" s="92"/>
      <c r="JW232" s="92"/>
      <c r="JX232" s="92"/>
      <c r="JY232" s="92"/>
      <c r="JZ232" s="92"/>
      <c r="KA232" s="92"/>
      <c r="KB232" s="92"/>
      <c r="KC232" s="92"/>
      <c r="KD232" s="92"/>
      <c r="KE232" s="92"/>
      <c r="KF232" s="92"/>
      <c r="KG232" s="92"/>
      <c r="KH232" s="92"/>
      <c r="KI232" s="92"/>
      <c r="KJ232" s="92"/>
      <c r="KK232" s="92"/>
      <c r="KL232" s="92"/>
      <c r="KM232" s="92"/>
      <c r="KN232" s="92"/>
      <c r="KO232" s="92"/>
      <c r="KP232" s="92"/>
      <c r="KQ232" s="92"/>
      <c r="KR232" s="92"/>
      <c r="KS232" s="92"/>
      <c r="KT232" s="92"/>
      <c r="KU232" s="92"/>
      <c r="KV232" s="92"/>
      <c r="KW232" s="92"/>
      <c r="KX232" s="92"/>
      <c r="KY232" s="92"/>
      <c r="KZ232" s="92"/>
      <c r="LA232" s="92"/>
      <c r="LB232" s="92"/>
      <c r="LC232" s="92"/>
      <c r="LD232" s="92"/>
      <c r="LE232" s="92"/>
      <c r="LF232" s="92"/>
      <c r="LG232" s="92"/>
      <c r="LH232" s="92"/>
      <c r="LI232" s="92"/>
      <c r="LJ232" s="92"/>
      <c r="LK232" s="92"/>
      <c r="LL232" s="92"/>
      <c r="LM232" s="92"/>
      <c r="LN232" s="92"/>
      <c r="LO232" s="92"/>
      <c r="LP232" s="92"/>
      <c r="LQ232" s="92"/>
      <c r="LR232" s="92"/>
      <c r="LS232" s="92"/>
      <c r="LT232" s="92"/>
      <c r="LU232" s="92"/>
      <c r="LV232" s="92"/>
      <c r="LW232" s="92"/>
      <c r="LX232" s="92"/>
      <c r="LY232" s="92"/>
      <c r="LZ232" s="92"/>
      <c r="MA232" s="92"/>
      <c r="MB232" s="92"/>
      <c r="MC232" s="92"/>
      <c r="MD232" s="92"/>
      <c r="ME232" s="92"/>
      <c r="MF232" s="92"/>
      <c r="MG232" s="92"/>
      <c r="MH232" s="93"/>
      <c r="MI232" s="93"/>
      <c r="MJ232" s="93"/>
      <c r="MK232" s="93"/>
      <c r="ML232" s="93"/>
      <c r="MM232" s="93"/>
      <c r="MN232" s="93"/>
      <c r="MO232" s="93"/>
      <c r="MP232" s="93"/>
      <c r="MQ232" s="93"/>
      <c r="MR232" s="93"/>
      <c r="MS232" s="93"/>
      <c r="MT232" s="93"/>
      <c r="MU232" s="93"/>
      <c r="MV232" s="93"/>
      <c r="MW232" s="93"/>
      <c r="MX232" s="93"/>
      <c r="MY232" s="93"/>
      <c r="MZ232" s="93"/>
      <c r="NA232" s="93"/>
      <c r="NB232" s="93"/>
      <c r="NC232" s="92"/>
      <c r="ND232" s="92"/>
      <c r="NE232" s="92"/>
      <c r="NF232" s="92"/>
      <c r="NG232" s="92"/>
      <c r="NH232" s="92"/>
      <c r="NI232" s="92"/>
      <c r="NJ232" s="92"/>
      <c r="NK232" s="92"/>
      <c r="NL232" s="94"/>
      <c r="NM232" s="94"/>
      <c r="NN232" s="94"/>
      <c r="NO232" s="94"/>
      <c r="NP232" s="94"/>
      <c r="NQ232" s="94"/>
      <c r="NR232" s="94"/>
      <c r="NS232" s="94"/>
      <c r="NT232" s="94"/>
      <c r="NU232" s="94"/>
      <c r="NV232" s="94"/>
      <c r="NW232" s="94"/>
      <c r="NX232" s="94"/>
      <c r="NY232" s="94"/>
      <c r="NZ232" s="94"/>
      <c r="OA232" s="94"/>
      <c r="OB232" s="94"/>
      <c r="OC232" s="94"/>
      <c r="OD232" s="94"/>
      <c r="OE232" s="94"/>
      <c r="OF232" s="94"/>
      <c r="OG232" s="94"/>
      <c r="OH232" s="94"/>
      <c r="OI232" s="94"/>
      <c r="OJ232" s="94"/>
      <c r="OK232" s="94"/>
      <c r="OL232" s="92"/>
      <c r="OM232" s="92"/>
      <c r="ON232" s="92"/>
      <c r="OO232" s="92"/>
      <c r="OP232" s="94"/>
      <c r="OQ232" s="94"/>
      <c r="OR232" s="94"/>
      <c r="OS232" s="94"/>
      <c r="OT232" s="94"/>
      <c r="OU232" s="94"/>
      <c r="OV232" s="94"/>
      <c r="OW232" s="94"/>
      <c r="OX232" s="94"/>
      <c r="OY232" s="94"/>
      <c r="OZ232" s="94"/>
      <c r="PA232" s="94"/>
      <c r="PB232" s="94"/>
      <c r="PC232" s="94"/>
      <c r="PD232" s="94"/>
      <c r="PE232" s="94"/>
      <c r="PF232" s="94"/>
      <c r="PG232" s="94"/>
      <c r="PH232" s="94"/>
      <c r="PI232" s="94"/>
      <c r="PJ232" s="94"/>
      <c r="PK232" s="94"/>
      <c r="PL232" s="94"/>
      <c r="PM232" s="94"/>
      <c r="PN232" s="94"/>
      <c r="PO232" s="94"/>
      <c r="PP232" s="94"/>
      <c r="PQ232" s="94"/>
      <c r="PR232" s="94"/>
      <c r="PS232" s="94"/>
      <c r="PT232" s="94"/>
      <c r="PU232" s="94"/>
      <c r="PV232" s="94"/>
      <c r="PW232" s="94"/>
      <c r="PX232" s="94"/>
      <c r="PY232" s="94"/>
      <c r="PZ232" s="94"/>
      <c r="QA232" s="94"/>
      <c r="QB232" s="94"/>
      <c r="QC232" s="94"/>
      <c r="QD232" s="94"/>
    </row>
    <row r="233" spans="1:446" ht="13.5" customHeight="1">
      <c r="A233" s="2" t="s">
        <v>230</v>
      </c>
      <c r="B233" s="2" t="s">
        <v>346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81"/>
      <c r="CW233" s="81"/>
      <c r="CX233" s="9"/>
      <c r="CY233" s="9"/>
      <c r="CZ233" s="66"/>
      <c r="DA233" s="20"/>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2"/>
      <c r="II233" s="92"/>
      <c r="IJ233" s="92"/>
      <c r="IK233" s="92"/>
      <c r="IL233" s="92"/>
      <c r="IM233" s="92"/>
      <c r="IN233" s="92"/>
      <c r="IO233" s="92"/>
      <c r="IP233" s="92"/>
      <c r="IQ233" s="92"/>
      <c r="IR233" s="92"/>
      <c r="IS233" s="92"/>
      <c r="IT233" s="92"/>
      <c r="IU233" s="92"/>
      <c r="IV233" s="92"/>
      <c r="IW233" s="92"/>
      <c r="IX233" s="92"/>
      <c r="IY233" s="92"/>
      <c r="IZ233" s="92"/>
      <c r="JA233" s="92"/>
      <c r="JB233" s="92"/>
      <c r="JC233" s="92"/>
      <c r="JD233" s="92"/>
      <c r="JE233" s="92"/>
      <c r="JF233" s="92"/>
      <c r="JG233" s="92"/>
      <c r="JH233" s="92"/>
      <c r="JI233" s="92"/>
      <c r="JJ233" s="92"/>
      <c r="JK233" s="92"/>
      <c r="JL233" s="92"/>
      <c r="JM233" s="92"/>
      <c r="JN233" s="92"/>
      <c r="JO233" s="92"/>
      <c r="JP233" s="92"/>
      <c r="JQ233" s="92"/>
      <c r="JR233" s="92"/>
      <c r="JS233" s="92"/>
      <c r="JT233" s="92"/>
      <c r="JU233" s="92"/>
      <c r="JV233" s="92"/>
      <c r="JW233" s="92"/>
      <c r="JX233" s="92"/>
      <c r="JY233" s="92"/>
      <c r="JZ233" s="92"/>
      <c r="KA233" s="92"/>
      <c r="KB233" s="92"/>
      <c r="KC233" s="92"/>
      <c r="KD233" s="92"/>
      <c r="KE233" s="92"/>
      <c r="KF233" s="92"/>
      <c r="KG233" s="92"/>
      <c r="KH233" s="92"/>
      <c r="KI233" s="92"/>
      <c r="KJ233" s="92"/>
      <c r="KK233" s="92"/>
      <c r="KL233" s="92"/>
      <c r="KM233" s="92"/>
      <c r="KN233" s="92"/>
      <c r="KO233" s="92"/>
      <c r="KP233" s="92"/>
      <c r="KQ233" s="92"/>
      <c r="KR233" s="92"/>
      <c r="KS233" s="92"/>
      <c r="KT233" s="92"/>
      <c r="KU233" s="92"/>
      <c r="KV233" s="92"/>
      <c r="KW233" s="92"/>
      <c r="KX233" s="92"/>
      <c r="KY233" s="92"/>
      <c r="KZ233" s="92"/>
      <c r="LA233" s="92"/>
      <c r="LB233" s="92"/>
      <c r="LC233" s="92"/>
      <c r="LD233" s="92"/>
      <c r="LE233" s="92"/>
      <c r="LF233" s="92"/>
      <c r="LG233" s="92"/>
      <c r="LH233" s="92"/>
      <c r="LI233" s="92"/>
      <c r="LJ233" s="92"/>
      <c r="LK233" s="92"/>
      <c r="LL233" s="92"/>
      <c r="LM233" s="92"/>
      <c r="LN233" s="92"/>
      <c r="LO233" s="92"/>
      <c r="LP233" s="92"/>
      <c r="LQ233" s="92"/>
      <c r="LR233" s="92"/>
      <c r="LS233" s="92"/>
      <c r="LT233" s="92"/>
      <c r="LU233" s="92"/>
      <c r="LV233" s="92"/>
      <c r="LW233" s="92"/>
      <c r="LX233" s="92"/>
      <c r="LY233" s="92"/>
      <c r="LZ233" s="92"/>
      <c r="MA233" s="92"/>
      <c r="MB233" s="92"/>
      <c r="MC233" s="92"/>
      <c r="MD233" s="92"/>
      <c r="ME233" s="92"/>
      <c r="MF233" s="92"/>
      <c r="MG233" s="92"/>
      <c r="MH233" s="93"/>
      <c r="MI233" s="93"/>
      <c r="MJ233" s="93"/>
      <c r="MK233" s="93"/>
      <c r="ML233" s="93"/>
      <c r="MM233" s="93"/>
      <c r="MN233" s="93"/>
      <c r="MO233" s="93"/>
      <c r="MP233" s="93"/>
      <c r="MQ233" s="93"/>
      <c r="MR233" s="93"/>
      <c r="MS233" s="93"/>
      <c r="MT233" s="93"/>
      <c r="MU233" s="93"/>
      <c r="MV233" s="93"/>
      <c r="MW233" s="93"/>
      <c r="MX233" s="93"/>
      <c r="MY233" s="93"/>
      <c r="MZ233" s="93"/>
      <c r="NA233" s="93"/>
      <c r="NB233" s="93"/>
      <c r="NC233" s="92"/>
      <c r="ND233" s="92"/>
      <c r="NE233" s="92"/>
      <c r="NF233" s="92"/>
      <c r="NG233" s="92"/>
      <c r="NH233" s="92"/>
      <c r="NI233" s="92"/>
      <c r="NJ233" s="92"/>
      <c r="NK233" s="92"/>
      <c r="NL233" s="94"/>
      <c r="NM233" s="94"/>
      <c r="NN233" s="94"/>
      <c r="NO233" s="94"/>
      <c r="NP233" s="94"/>
      <c r="NQ233" s="94"/>
      <c r="NR233" s="94"/>
      <c r="NS233" s="94"/>
      <c r="NT233" s="94"/>
      <c r="NU233" s="94"/>
      <c r="NV233" s="94"/>
      <c r="NW233" s="94"/>
      <c r="NX233" s="94"/>
      <c r="NY233" s="94"/>
      <c r="NZ233" s="94"/>
      <c r="OA233" s="94"/>
      <c r="OB233" s="94"/>
      <c r="OC233" s="94"/>
      <c r="OD233" s="94"/>
      <c r="OE233" s="94"/>
      <c r="OF233" s="94"/>
      <c r="OG233" s="94"/>
      <c r="OH233" s="94"/>
      <c r="OI233" s="94"/>
      <c r="OJ233" s="94"/>
      <c r="OK233" s="94"/>
      <c r="OL233" s="92"/>
      <c r="OM233" s="92"/>
      <c r="ON233" s="92"/>
      <c r="OO233" s="92"/>
      <c r="OP233" s="94"/>
      <c r="OQ233" s="94"/>
      <c r="OR233" s="94"/>
      <c r="OS233" s="94"/>
      <c r="OT233" s="94"/>
      <c r="OU233" s="94"/>
      <c r="OV233" s="94"/>
      <c r="OW233" s="94"/>
      <c r="OX233" s="94"/>
      <c r="OY233" s="94"/>
      <c r="OZ233" s="94"/>
      <c r="PA233" s="94"/>
      <c r="PB233" s="94"/>
      <c r="PC233" s="94"/>
      <c r="PD233" s="94"/>
      <c r="PE233" s="94"/>
      <c r="PF233" s="94"/>
      <c r="PG233" s="94"/>
      <c r="PH233" s="94"/>
      <c r="PI233" s="94"/>
      <c r="PJ233" s="94"/>
      <c r="PK233" s="94"/>
      <c r="PL233" s="94"/>
      <c r="PM233" s="94"/>
      <c r="PN233" s="94"/>
      <c r="PO233" s="94"/>
      <c r="PP233" s="94"/>
      <c r="PQ233" s="94"/>
      <c r="PR233" s="94"/>
      <c r="PS233" s="94"/>
      <c r="PT233" s="94"/>
      <c r="PU233" s="94"/>
      <c r="PV233" s="94"/>
      <c r="PW233" s="94"/>
      <c r="PX233" s="94"/>
      <c r="PY233" s="94"/>
      <c r="PZ233" s="94"/>
      <c r="QA233" s="94"/>
      <c r="QB233" s="94"/>
      <c r="QC233" s="94"/>
      <c r="QD233" s="94"/>
    </row>
    <row r="234" spans="1:446" ht="13.5" customHeight="1">
      <c r="A234" s="2" t="s">
        <v>231</v>
      </c>
      <c r="B234" s="2" t="s">
        <v>346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81"/>
      <c r="CW234" s="81"/>
      <c r="CX234" s="9"/>
      <c r="CY234" s="9"/>
      <c r="CZ234" s="66"/>
      <c r="DA234" s="20"/>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2"/>
      <c r="II234" s="92"/>
      <c r="IJ234" s="92"/>
      <c r="IK234" s="92"/>
      <c r="IL234" s="92"/>
      <c r="IM234" s="92"/>
      <c r="IN234" s="92"/>
      <c r="IO234" s="92"/>
      <c r="IP234" s="92"/>
      <c r="IQ234" s="92"/>
      <c r="IR234" s="92"/>
      <c r="IS234" s="92"/>
      <c r="IT234" s="92"/>
      <c r="IU234" s="92"/>
      <c r="IV234" s="92"/>
      <c r="IW234" s="92"/>
      <c r="IX234" s="92"/>
      <c r="IY234" s="92"/>
      <c r="IZ234" s="92"/>
      <c r="JA234" s="92"/>
      <c r="JB234" s="92"/>
      <c r="JC234" s="92"/>
      <c r="JD234" s="92"/>
      <c r="JE234" s="92"/>
      <c r="JF234" s="92"/>
      <c r="JG234" s="92"/>
      <c r="JH234" s="92"/>
      <c r="JI234" s="92"/>
      <c r="JJ234" s="92"/>
      <c r="JK234" s="92"/>
      <c r="JL234" s="92"/>
      <c r="JM234" s="92"/>
      <c r="JN234" s="92"/>
      <c r="JO234" s="92"/>
      <c r="JP234" s="92"/>
      <c r="JQ234" s="92"/>
      <c r="JR234" s="92"/>
      <c r="JS234" s="92"/>
      <c r="JT234" s="92"/>
      <c r="JU234" s="92"/>
      <c r="JV234" s="92"/>
      <c r="JW234" s="92"/>
      <c r="JX234" s="92"/>
      <c r="JY234" s="92"/>
      <c r="JZ234" s="92"/>
      <c r="KA234" s="92"/>
      <c r="KB234" s="92"/>
      <c r="KC234" s="92"/>
      <c r="KD234" s="92"/>
      <c r="KE234" s="92"/>
      <c r="KF234" s="92"/>
      <c r="KG234" s="92"/>
      <c r="KH234" s="92"/>
      <c r="KI234" s="92"/>
      <c r="KJ234" s="92"/>
      <c r="KK234" s="92"/>
      <c r="KL234" s="92"/>
      <c r="KM234" s="92"/>
      <c r="KN234" s="92"/>
      <c r="KO234" s="92"/>
      <c r="KP234" s="92"/>
      <c r="KQ234" s="92"/>
      <c r="KR234" s="92"/>
      <c r="KS234" s="92"/>
      <c r="KT234" s="92"/>
      <c r="KU234" s="92"/>
      <c r="KV234" s="92"/>
      <c r="KW234" s="92"/>
      <c r="KX234" s="92"/>
      <c r="KY234" s="92"/>
      <c r="KZ234" s="92"/>
      <c r="LA234" s="92"/>
      <c r="LB234" s="92"/>
      <c r="LC234" s="92"/>
      <c r="LD234" s="92"/>
      <c r="LE234" s="92"/>
      <c r="LF234" s="92"/>
      <c r="LG234" s="92"/>
      <c r="LH234" s="92"/>
      <c r="LI234" s="92"/>
      <c r="LJ234" s="92"/>
      <c r="LK234" s="92"/>
      <c r="LL234" s="92"/>
      <c r="LM234" s="92"/>
      <c r="LN234" s="92"/>
      <c r="LO234" s="92"/>
      <c r="LP234" s="92"/>
      <c r="LQ234" s="92"/>
      <c r="LR234" s="92"/>
      <c r="LS234" s="92"/>
      <c r="LT234" s="92"/>
      <c r="LU234" s="92"/>
      <c r="LV234" s="92"/>
      <c r="LW234" s="92"/>
      <c r="LX234" s="92"/>
      <c r="LY234" s="92"/>
      <c r="LZ234" s="92"/>
      <c r="MA234" s="92"/>
      <c r="MB234" s="92"/>
      <c r="MC234" s="92"/>
      <c r="MD234" s="92"/>
      <c r="ME234" s="92"/>
      <c r="MF234" s="92"/>
      <c r="MG234" s="92"/>
      <c r="MH234" s="93"/>
      <c r="MI234" s="93"/>
      <c r="MJ234" s="93"/>
      <c r="MK234" s="93"/>
      <c r="ML234" s="93"/>
      <c r="MM234" s="93"/>
      <c r="MN234" s="93"/>
      <c r="MO234" s="93"/>
      <c r="MP234" s="93"/>
      <c r="MQ234" s="93"/>
      <c r="MR234" s="93"/>
      <c r="MS234" s="93"/>
      <c r="MT234" s="93"/>
      <c r="MU234" s="93"/>
      <c r="MV234" s="93"/>
      <c r="MW234" s="93"/>
      <c r="MX234" s="93"/>
      <c r="MY234" s="93"/>
      <c r="MZ234" s="93"/>
      <c r="NA234" s="93"/>
      <c r="NB234" s="93"/>
      <c r="NC234" s="92"/>
      <c r="ND234" s="92"/>
      <c r="NE234" s="92"/>
      <c r="NF234" s="92"/>
      <c r="NG234" s="92"/>
      <c r="NH234" s="92"/>
      <c r="NI234" s="92"/>
      <c r="NJ234" s="92"/>
      <c r="NK234" s="92"/>
      <c r="NL234" s="94"/>
      <c r="NM234" s="94"/>
      <c r="NN234" s="94"/>
      <c r="NO234" s="94"/>
      <c r="NP234" s="94"/>
      <c r="NQ234" s="94"/>
      <c r="NR234" s="94"/>
      <c r="NS234" s="94"/>
      <c r="NT234" s="94"/>
      <c r="NU234" s="94"/>
      <c r="NV234" s="94"/>
      <c r="NW234" s="94"/>
      <c r="NX234" s="94"/>
      <c r="NY234" s="94"/>
      <c r="NZ234" s="94"/>
      <c r="OA234" s="94"/>
      <c r="OB234" s="94"/>
      <c r="OC234" s="94"/>
      <c r="OD234" s="94"/>
      <c r="OE234" s="94"/>
      <c r="OF234" s="94"/>
      <c r="OG234" s="94"/>
      <c r="OH234" s="94"/>
      <c r="OI234" s="94"/>
      <c r="OJ234" s="94"/>
      <c r="OK234" s="94"/>
      <c r="OL234" s="92"/>
      <c r="OM234" s="92"/>
      <c r="ON234" s="92"/>
      <c r="OO234" s="92"/>
      <c r="OP234" s="94"/>
      <c r="OQ234" s="94"/>
      <c r="OR234" s="94"/>
      <c r="OS234" s="94"/>
      <c r="OT234" s="94"/>
      <c r="OU234" s="94"/>
      <c r="OV234" s="94"/>
      <c r="OW234" s="94"/>
      <c r="OX234" s="94"/>
      <c r="OY234" s="94"/>
      <c r="OZ234" s="94"/>
      <c r="PA234" s="94"/>
      <c r="PB234" s="94"/>
      <c r="PC234" s="94"/>
      <c r="PD234" s="94"/>
      <c r="PE234" s="94"/>
      <c r="PF234" s="94"/>
      <c r="PG234" s="94"/>
      <c r="PH234" s="94"/>
      <c r="PI234" s="94"/>
      <c r="PJ234" s="94"/>
      <c r="PK234" s="94"/>
      <c r="PL234" s="94"/>
      <c r="PM234" s="94"/>
      <c r="PN234" s="94"/>
      <c r="PO234" s="94"/>
      <c r="PP234" s="94"/>
      <c r="PQ234" s="94"/>
      <c r="PR234" s="94"/>
      <c r="PS234" s="94"/>
      <c r="PT234" s="94"/>
      <c r="PU234" s="94"/>
      <c r="PV234" s="94"/>
      <c r="PW234" s="94"/>
      <c r="PX234" s="94"/>
      <c r="PY234" s="94"/>
      <c r="PZ234" s="94"/>
      <c r="QA234" s="94"/>
      <c r="QB234" s="94"/>
      <c r="QC234" s="94"/>
      <c r="QD234" s="94"/>
    </row>
    <row r="235" spans="1:446" ht="13.5" customHeight="1">
      <c r="A235" s="2" t="s">
        <v>232</v>
      </c>
      <c r="B235" s="2" t="s">
        <v>346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81"/>
      <c r="CW235" s="81"/>
      <c r="CX235" s="9"/>
      <c r="CY235" s="9"/>
      <c r="CZ235" s="66"/>
      <c r="DA235" s="20"/>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2"/>
      <c r="II235" s="92"/>
      <c r="IJ235" s="92"/>
      <c r="IK235" s="92"/>
      <c r="IL235" s="92"/>
      <c r="IM235" s="92"/>
      <c r="IN235" s="92"/>
      <c r="IO235" s="92"/>
      <c r="IP235" s="92"/>
      <c r="IQ235" s="92"/>
      <c r="IR235" s="92"/>
      <c r="IS235" s="92"/>
      <c r="IT235" s="92"/>
      <c r="IU235" s="92"/>
      <c r="IV235" s="92"/>
      <c r="IW235" s="92"/>
      <c r="IX235" s="92"/>
      <c r="IY235" s="92"/>
      <c r="IZ235" s="92"/>
      <c r="JA235" s="92"/>
      <c r="JB235" s="92"/>
      <c r="JC235" s="92"/>
      <c r="JD235" s="92"/>
      <c r="JE235" s="92"/>
      <c r="JF235" s="92"/>
      <c r="JG235" s="92"/>
      <c r="JH235" s="92"/>
      <c r="JI235" s="92"/>
      <c r="JJ235" s="92"/>
      <c r="JK235" s="92"/>
      <c r="JL235" s="92"/>
      <c r="JM235" s="92"/>
      <c r="JN235" s="92"/>
      <c r="JO235" s="92"/>
      <c r="JP235" s="92"/>
      <c r="JQ235" s="92"/>
      <c r="JR235" s="92"/>
      <c r="JS235" s="92"/>
      <c r="JT235" s="92"/>
      <c r="JU235" s="92"/>
      <c r="JV235" s="92"/>
      <c r="JW235" s="92"/>
      <c r="JX235" s="92"/>
      <c r="JY235" s="92"/>
      <c r="JZ235" s="92"/>
      <c r="KA235" s="92"/>
      <c r="KB235" s="92"/>
      <c r="KC235" s="92"/>
      <c r="KD235" s="92"/>
      <c r="KE235" s="92"/>
      <c r="KF235" s="92"/>
      <c r="KG235" s="92"/>
      <c r="KH235" s="92"/>
      <c r="KI235" s="92"/>
      <c r="KJ235" s="92"/>
      <c r="KK235" s="92"/>
      <c r="KL235" s="92"/>
      <c r="KM235" s="92"/>
      <c r="KN235" s="92"/>
      <c r="KO235" s="92"/>
      <c r="KP235" s="92"/>
      <c r="KQ235" s="92"/>
      <c r="KR235" s="92"/>
      <c r="KS235" s="92"/>
      <c r="KT235" s="92"/>
      <c r="KU235" s="92"/>
      <c r="KV235" s="92"/>
      <c r="KW235" s="92"/>
      <c r="KX235" s="92"/>
      <c r="KY235" s="92"/>
      <c r="KZ235" s="92"/>
      <c r="LA235" s="92"/>
      <c r="LB235" s="92"/>
      <c r="LC235" s="92"/>
      <c r="LD235" s="92"/>
      <c r="LE235" s="92"/>
      <c r="LF235" s="92"/>
      <c r="LG235" s="92"/>
      <c r="LH235" s="92"/>
      <c r="LI235" s="92"/>
      <c r="LJ235" s="92"/>
      <c r="LK235" s="92"/>
      <c r="LL235" s="92"/>
      <c r="LM235" s="92"/>
      <c r="LN235" s="92"/>
      <c r="LO235" s="92"/>
      <c r="LP235" s="92"/>
      <c r="LQ235" s="92"/>
      <c r="LR235" s="92"/>
      <c r="LS235" s="92"/>
      <c r="LT235" s="92"/>
      <c r="LU235" s="92"/>
      <c r="LV235" s="92"/>
      <c r="LW235" s="92"/>
      <c r="LX235" s="92"/>
      <c r="LY235" s="92"/>
      <c r="LZ235" s="92"/>
      <c r="MA235" s="92"/>
      <c r="MB235" s="92"/>
      <c r="MC235" s="92"/>
      <c r="MD235" s="92"/>
      <c r="ME235" s="92"/>
      <c r="MF235" s="92"/>
      <c r="MG235" s="92"/>
      <c r="MH235" s="93"/>
      <c r="MI235" s="93"/>
      <c r="MJ235" s="93"/>
      <c r="MK235" s="93"/>
      <c r="ML235" s="93"/>
      <c r="MM235" s="93"/>
      <c r="MN235" s="93"/>
      <c r="MO235" s="93"/>
      <c r="MP235" s="93"/>
      <c r="MQ235" s="93"/>
      <c r="MR235" s="93"/>
      <c r="MS235" s="93"/>
      <c r="MT235" s="93"/>
      <c r="MU235" s="93"/>
      <c r="MV235" s="93"/>
      <c r="MW235" s="93"/>
      <c r="MX235" s="93"/>
      <c r="MY235" s="93"/>
      <c r="MZ235" s="93"/>
      <c r="NA235" s="93"/>
      <c r="NB235" s="93"/>
      <c r="NC235" s="92"/>
      <c r="ND235" s="92"/>
      <c r="NE235" s="92"/>
      <c r="NF235" s="92"/>
      <c r="NG235" s="92"/>
      <c r="NH235" s="92"/>
      <c r="NI235" s="92"/>
      <c r="NJ235" s="92"/>
      <c r="NK235" s="92"/>
      <c r="NL235" s="94"/>
      <c r="NM235" s="94"/>
      <c r="NN235" s="94"/>
      <c r="NO235" s="94"/>
      <c r="NP235" s="94"/>
      <c r="NQ235" s="94"/>
      <c r="NR235" s="94"/>
      <c r="NS235" s="94"/>
      <c r="NT235" s="94"/>
      <c r="NU235" s="94"/>
      <c r="NV235" s="94"/>
      <c r="NW235" s="94"/>
      <c r="NX235" s="94"/>
      <c r="NY235" s="94"/>
      <c r="NZ235" s="94"/>
      <c r="OA235" s="94"/>
      <c r="OB235" s="94"/>
      <c r="OC235" s="94"/>
      <c r="OD235" s="94"/>
      <c r="OE235" s="94"/>
      <c r="OF235" s="94"/>
      <c r="OG235" s="94"/>
      <c r="OH235" s="94"/>
      <c r="OI235" s="94"/>
      <c r="OJ235" s="94"/>
      <c r="OK235" s="94"/>
      <c r="OL235" s="92"/>
      <c r="OM235" s="92"/>
      <c r="ON235" s="92"/>
      <c r="OO235" s="92"/>
      <c r="OP235" s="94"/>
      <c r="OQ235" s="94"/>
      <c r="OR235" s="94"/>
      <c r="OS235" s="94"/>
      <c r="OT235" s="94"/>
      <c r="OU235" s="94"/>
      <c r="OV235" s="94"/>
      <c r="OW235" s="94"/>
      <c r="OX235" s="94"/>
      <c r="OY235" s="94"/>
      <c r="OZ235" s="94"/>
      <c r="PA235" s="94"/>
      <c r="PB235" s="94"/>
      <c r="PC235" s="94"/>
      <c r="PD235" s="94"/>
      <c r="PE235" s="94"/>
      <c r="PF235" s="94"/>
      <c r="PG235" s="94"/>
      <c r="PH235" s="94"/>
      <c r="PI235" s="94"/>
      <c r="PJ235" s="94"/>
      <c r="PK235" s="94"/>
      <c r="PL235" s="94"/>
      <c r="PM235" s="94"/>
      <c r="PN235" s="94"/>
      <c r="PO235" s="94"/>
      <c r="PP235" s="94"/>
      <c r="PQ235" s="94"/>
      <c r="PR235" s="94"/>
      <c r="PS235" s="94"/>
      <c r="PT235" s="94"/>
      <c r="PU235" s="94"/>
      <c r="PV235" s="94"/>
      <c r="PW235" s="94"/>
      <c r="PX235" s="94"/>
      <c r="PY235" s="94"/>
      <c r="PZ235" s="94"/>
      <c r="QA235" s="94"/>
      <c r="QB235" s="94"/>
      <c r="QC235" s="94"/>
      <c r="QD235" s="94"/>
    </row>
    <row r="236" spans="1:446" ht="13.5" customHeight="1">
      <c r="A236" s="2" t="s">
        <v>233</v>
      </c>
      <c r="B236" s="2" t="s">
        <v>346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81"/>
      <c r="CW236" s="81"/>
      <c r="CX236" s="9"/>
      <c r="CY236" s="9"/>
      <c r="CZ236" s="66"/>
      <c r="DA236" s="20"/>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2"/>
      <c r="II236" s="92"/>
      <c r="IJ236" s="92"/>
      <c r="IK236" s="92"/>
      <c r="IL236" s="92"/>
      <c r="IM236" s="92"/>
      <c r="IN236" s="92"/>
      <c r="IO236" s="92"/>
      <c r="IP236" s="92"/>
      <c r="IQ236" s="92"/>
      <c r="IR236" s="92"/>
      <c r="IS236" s="92"/>
      <c r="IT236" s="92"/>
      <c r="IU236" s="92"/>
      <c r="IV236" s="92"/>
      <c r="IW236" s="92"/>
      <c r="IX236" s="92"/>
      <c r="IY236" s="92"/>
      <c r="IZ236" s="92"/>
      <c r="JA236" s="92"/>
      <c r="JB236" s="92"/>
      <c r="JC236" s="92"/>
      <c r="JD236" s="92"/>
      <c r="JE236" s="92"/>
      <c r="JF236" s="92"/>
      <c r="JG236" s="92"/>
      <c r="JH236" s="92"/>
      <c r="JI236" s="92"/>
      <c r="JJ236" s="92"/>
      <c r="JK236" s="92"/>
      <c r="JL236" s="92"/>
      <c r="JM236" s="92"/>
      <c r="JN236" s="92"/>
      <c r="JO236" s="92"/>
      <c r="JP236" s="92"/>
      <c r="JQ236" s="92"/>
      <c r="JR236" s="92"/>
      <c r="JS236" s="92"/>
      <c r="JT236" s="92"/>
      <c r="JU236" s="92"/>
      <c r="JV236" s="92"/>
      <c r="JW236" s="92"/>
      <c r="JX236" s="92"/>
      <c r="JY236" s="92"/>
      <c r="JZ236" s="92"/>
      <c r="KA236" s="92"/>
      <c r="KB236" s="92"/>
      <c r="KC236" s="92"/>
      <c r="KD236" s="92"/>
      <c r="KE236" s="92"/>
      <c r="KF236" s="92"/>
      <c r="KG236" s="92"/>
      <c r="KH236" s="92"/>
      <c r="KI236" s="92"/>
      <c r="KJ236" s="92"/>
      <c r="KK236" s="92"/>
      <c r="KL236" s="92"/>
      <c r="KM236" s="92"/>
      <c r="KN236" s="92"/>
      <c r="KO236" s="92"/>
      <c r="KP236" s="92"/>
      <c r="KQ236" s="92"/>
      <c r="KR236" s="92"/>
      <c r="KS236" s="92"/>
      <c r="KT236" s="92"/>
      <c r="KU236" s="92"/>
      <c r="KV236" s="92"/>
      <c r="KW236" s="92"/>
      <c r="KX236" s="92"/>
      <c r="KY236" s="92"/>
      <c r="KZ236" s="92"/>
      <c r="LA236" s="92"/>
      <c r="LB236" s="92"/>
      <c r="LC236" s="92"/>
      <c r="LD236" s="92"/>
      <c r="LE236" s="92"/>
      <c r="LF236" s="92"/>
      <c r="LG236" s="92"/>
      <c r="LH236" s="92"/>
      <c r="LI236" s="92"/>
      <c r="LJ236" s="92"/>
      <c r="LK236" s="92"/>
      <c r="LL236" s="92"/>
      <c r="LM236" s="92"/>
      <c r="LN236" s="92"/>
      <c r="LO236" s="92"/>
      <c r="LP236" s="92"/>
      <c r="LQ236" s="92"/>
      <c r="LR236" s="92"/>
      <c r="LS236" s="92"/>
      <c r="LT236" s="92"/>
      <c r="LU236" s="92"/>
      <c r="LV236" s="92"/>
      <c r="LW236" s="92"/>
      <c r="LX236" s="92"/>
      <c r="LY236" s="92"/>
      <c r="LZ236" s="92"/>
      <c r="MA236" s="92"/>
      <c r="MB236" s="92"/>
      <c r="MC236" s="92"/>
      <c r="MD236" s="92"/>
      <c r="ME236" s="92"/>
      <c r="MF236" s="92"/>
      <c r="MG236" s="92"/>
      <c r="MH236" s="93"/>
      <c r="MI236" s="93"/>
      <c r="MJ236" s="93"/>
      <c r="MK236" s="93"/>
      <c r="ML236" s="93"/>
      <c r="MM236" s="93"/>
      <c r="MN236" s="93"/>
      <c r="MO236" s="93"/>
      <c r="MP236" s="93"/>
      <c r="MQ236" s="93"/>
      <c r="MR236" s="93"/>
      <c r="MS236" s="93"/>
      <c r="MT236" s="93"/>
      <c r="MU236" s="93"/>
      <c r="MV236" s="93"/>
      <c r="MW236" s="93"/>
      <c r="MX236" s="93"/>
      <c r="MY236" s="93"/>
      <c r="MZ236" s="93"/>
      <c r="NA236" s="93"/>
      <c r="NB236" s="93"/>
      <c r="NC236" s="92"/>
      <c r="ND236" s="92"/>
      <c r="NE236" s="92"/>
      <c r="NF236" s="92"/>
      <c r="NG236" s="92"/>
      <c r="NH236" s="92"/>
      <c r="NI236" s="92"/>
      <c r="NJ236" s="92"/>
      <c r="NK236" s="92"/>
      <c r="NL236" s="94"/>
      <c r="NM236" s="94"/>
      <c r="NN236" s="94"/>
      <c r="NO236" s="94"/>
      <c r="NP236" s="94"/>
      <c r="NQ236" s="94"/>
      <c r="NR236" s="94"/>
      <c r="NS236" s="94"/>
      <c r="NT236" s="94"/>
      <c r="NU236" s="94"/>
      <c r="NV236" s="94"/>
      <c r="NW236" s="94"/>
      <c r="NX236" s="94"/>
      <c r="NY236" s="94"/>
      <c r="NZ236" s="94"/>
      <c r="OA236" s="94"/>
      <c r="OB236" s="94"/>
      <c r="OC236" s="94"/>
      <c r="OD236" s="94"/>
      <c r="OE236" s="94"/>
      <c r="OF236" s="94"/>
      <c r="OG236" s="94"/>
      <c r="OH236" s="94"/>
      <c r="OI236" s="94"/>
      <c r="OJ236" s="94"/>
      <c r="OK236" s="94"/>
      <c r="OL236" s="92"/>
      <c r="OM236" s="92"/>
      <c r="ON236" s="92"/>
      <c r="OO236" s="92"/>
      <c r="OP236" s="94"/>
      <c r="OQ236" s="94"/>
      <c r="OR236" s="94"/>
      <c r="OS236" s="94"/>
      <c r="OT236" s="94"/>
      <c r="OU236" s="94"/>
      <c r="OV236" s="94"/>
      <c r="OW236" s="94"/>
      <c r="OX236" s="94"/>
      <c r="OY236" s="94"/>
      <c r="OZ236" s="94"/>
      <c r="PA236" s="94"/>
      <c r="PB236" s="94"/>
      <c r="PC236" s="94"/>
      <c r="PD236" s="94"/>
      <c r="PE236" s="94"/>
      <c r="PF236" s="94"/>
      <c r="PG236" s="94"/>
      <c r="PH236" s="94"/>
      <c r="PI236" s="94"/>
      <c r="PJ236" s="94"/>
      <c r="PK236" s="94"/>
      <c r="PL236" s="94"/>
      <c r="PM236" s="94"/>
      <c r="PN236" s="94"/>
      <c r="PO236" s="94"/>
      <c r="PP236" s="94"/>
      <c r="PQ236" s="94"/>
      <c r="PR236" s="94"/>
      <c r="PS236" s="94"/>
      <c r="PT236" s="94"/>
      <c r="PU236" s="94"/>
      <c r="PV236" s="94"/>
      <c r="PW236" s="94"/>
      <c r="PX236" s="94"/>
      <c r="PY236" s="94"/>
      <c r="PZ236" s="94"/>
      <c r="QA236" s="94"/>
      <c r="QB236" s="94"/>
      <c r="QC236" s="94"/>
      <c r="QD236" s="94"/>
    </row>
    <row r="237" spans="1:446" ht="13.5" customHeight="1">
      <c r="A237" s="12" t="s">
        <v>234</v>
      </c>
      <c r="B237" s="12" t="s">
        <v>345</v>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69"/>
      <c r="DA237" s="23"/>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52"/>
      <c r="II237" s="52"/>
      <c r="IJ237" s="92"/>
      <c r="IK237" s="92"/>
      <c r="IL237" s="92"/>
      <c r="IM237" s="92"/>
      <c r="IN237" s="92"/>
      <c r="IO237" s="92"/>
      <c r="IP237" s="92"/>
      <c r="IQ237" s="92"/>
      <c r="IR237" s="92"/>
      <c r="IS237" s="92"/>
      <c r="IT237" s="92"/>
      <c r="IU237" s="92"/>
      <c r="IV237" s="52"/>
      <c r="IW237" s="52"/>
      <c r="IX237" s="52"/>
      <c r="IY237" s="52"/>
      <c r="IZ237" s="52"/>
      <c r="JA237" s="52"/>
      <c r="JB237" s="52"/>
      <c r="JC237" s="52"/>
      <c r="JD237" s="52"/>
      <c r="JE237" s="52"/>
      <c r="JF237" s="52"/>
      <c r="JG237" s="52"/>
      <c r="JH237" s="52"/>
      <c r="JI237" s="52"/>
      <c r="JJ237" s="52"/>
      <c r="JK237" s="52"/>
      <c r="JL237" s="52"/>
      <c r="JM237" s="52"/>
      <c r="JN237" s="52"/>
      <c r="JO237" s="52"/>
      <c r="JP237" s="52"/>
      <c r="JQ237" s="52"/>
      <c r="JR237" s="52"/>
      <c r="JS237" s="52"/>
      <c r="JT237" s="52"/>
      <c r="JU237" s="52"/>
      <c r="JV237" s="52"/>
      <c r="JW237" s="52"/>
      <c r="JX237" s="52"/>
      <c r="JY237" s="52"/>
      <c r="JZ237" s="52"/>
      <c r="KA237" s="52"/>
      <c r="KB237" s="52"/>
      <c r="KC237" s="52"/>
      <c r="KD237" s="52"/>
      <c r="KE237" s="52"/>
      <c r="KF237" s="52"/>
      <c r="KG237" s="52"/>
      <c r="KH237" s="52"/>
      <c r="KI237" s="52"/>
      <c r="KJ237" s="52"/>
      <c r="KK237" s="52"/>
      <c r="KL237" s="52"/>
      <c r="KM237" s="52"/>
      <c r="KN237" s="52"/>
      <c r="KO237" s="52"/>
      <c r="KP237" s="52"/>
      <c r="KQ237" s="52"/>
      <c r="KR237" s="52"/>
      <c r="KS237" s="52"/>
      <c r="KT237" s="52"/>
      <c r="KU237" s="52"/>
      <c r="KV237" s="52"/>
      <c r="KW237" s="52"/>
      <c r="KX237" s="52"/>
      <c r="KY237" s="52"/>
      <c r="KZ237" s="52"/>
      <c r="LA237" s="52"/>
      <c r="LB237" s="52"/>
      <c r="LC237" s="52"/>
      <c r="LD237" s="52"/>
      <c r="LE237" s="52"/>
      <c r="LF237" s="52"/>
      <c r="LG237" s="52"/>
      <c r="LH237" s="52"/>
      <c r="LI237" s="52"/>
      <c r="LJ237" s="52"/>
      <c r="LK237" s="52"/>
      <c r="LL237" s="52"/>
      <c r="LM237" s="52"/>
      <c r="LN237" s="52"/>
      <c r="LO237" s="52"/>
      <c r="LP237" s="52"/>
      <c r="LQ237" s="52"/>
      <c r="LR237" s="52"/>
      <c r="LS237" s="52"/>
      <c r="LT237" s="52"/>
      <c r="LU237" s="52"/>
      <c r="LV237" s="52"/>
      <c r="LW237" s="52"/>
      <c r="LX237" s="52"/>
      <c r="LY237" s="52"/>
      <c r="LZ237" s="52"/>
      <c r="MA237" s="52"/>
      <c r="MB237" s="52"/>
      <c r="MC237" s="52"/>
      <c r="MD237" s="52"/>
      <c r="ME237" s="52"/>
      <c r="MF237" s="52"/>
      <c r="MG237" s="52"/>
      <c r="MH237" s="100"/>
      <c r="MI237" s="100"/>
      <c r="MJ237" s="100"/>
      <c r="MK237" s="100"/>
      <c r="ML237" s="100"/>
      <c r="MM237" s="100"/>
      <c r="MN237" s="100"/>
      <c r="MO237" s="100"/>
      <c r="MP237" s="100"/>
      <c r="MQ237" s="100"/>
      <c r="MR237" s="100"/>
      <c r="MS237" s="100"/>
      <c r="MT237" s="100"/>
      <c r="MU237" s="100"/>
      <c r="MV237" s="100"/>
      <c r="MW237" s="100"/>
      <c r="MX237" s="100"/>
      <c r="MY237" s="100"/>
      <c r="MZ237" s="100"/>
      <c r="NA237" s="100"/>
      <c r="NB237" s="100"/>
      <c r="NC237" s="52"/>
      <c r="ND237" s="52"/>
      <c r="NE237" s="52"/>
      <c r="NF237" s="52"/>
      <c r="NG237" s="52"/>
      <c r="NH237" s="52"/>
      <c r="NI237" s="52"/>
      <c r="NJ237" s="52"/>
      <c r="NK237" s="52"/>
      <c r="NL237" s="52"/>
      <c r="NM237" s="52"/>
      <c r="NN237" s="52"/>
      <c r="NO237" s="52"/>
      <c r="NP237" s="52"/>
      <c r="NQ237" s="52"/>
      <c r="NR237" s="52"/>
      <c r="NS237" s="52"/>
      <c r="NT237" s="52"/>
      <c r="NU237" s="52"/>
      <c r="NV237" s="52"/>
      <c r="NW237" s="52"/>
      <c r="NX237" s="52"/>
      <c r="NY237" s="52"/>
      <c r="NZ237" s="52"/>
      <c r="OA237" s="52"/>
      <c r="OB237" s="52"/>
      <c r="OC237" s="52"/>
      <c r="OD237" s="52"/>
      <c r="OE237" s="52"/>
      <c r="OF237" s="52"/>
      <c r="OG237" s="52"/>
      <c r="OH237" s="52"/>
      <c r="OI237" s="52"/>
      <c r="OJ237" s="52"/>
      <c r="OK237" s="52"/>
      <c r="OL237" s="52"/>
      <c r="OM237" s="52"/>
      <c r="ON237" s="52"/>
      <c r="OO237" s="52"/>
      <c r="OP237" s="52"/>
      <c r="OQ237" s="52"/>
      <c r="OR237" s="52"/>
      <c r="OS237" s="52"/>
      <c r="OT237" s="52"/>
      <c r="OU237" s="52"/>
      <c r="OV237" s="52"/>
      <c r="OW237" s="52"/>
      <c r="OX237" s="52"/>
      <c r="OY237" s="52"/>
      <c r="OZ237" s="52"/>
      <c r="PA237" s="52"/>
      <c r="PB237" s="52"/>
      <c r="PC237" s="52"/>
      <c r="PD237" s="52"/>
      <c r="PE237" s="52"/>
      <c r="PF237" s="52"/>
      <c r="PG237" s="52"/>
      <c r="PH237" s="52"/>
      <c r="PI237" s="52"/>
      <c r="PJ237" s="52"/>
      <c r="PK237" s="52"/>
      <c r="PL237" s="52"/>
      <c r="PM237" s="52"/>
      <c r="PN237" s="52"/>
      <c r="PO237" s="52"/>
      <c r="PP237" s="52"/>
      <c r="PQ237" s="52"/>
      <c r="PR237" s="52"/>
      <c r="PS237" s="52"/>
      <c r="PT237" s="52"/>
      <c r="PU237" s="52"/>
      <c r="PV237" s="52"/>
      <c r="PW237" s="52"/>
      <c r="PX237" s="52"/>
      <c r="PY237" s="52"/>
      <c r="PZ237" s="52"/>
      <c r="QA237" s="52"/>
      <c r="QB237" s="52"/>
      <c r="QC237" s="52"/>
      <c r="QD237" s="52"/>
    </row>
    <row r="238" spans="1:446" ht="13.5" customHeight="1">
      <c r="A238" s="12" t="s">
        <v>235</v>
      </c>
      <c r="B238" s="12" t="s">
        <v>347</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69"/>
      <c r="DA238" s="23"/>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52"/>
      <c r="II238" s="52"/>
      <c r="IJ238" s="92"/>
      <c r="IK238" s="92"/>
      <c r="IL238" s="92"/>
      <c r="IM238" s="92"/>
      <c r="IN238" s="92"/>
      <c r="IO238" s="92"/>
      <c r="IP238" s="92"/>
      <c r="IQ238" s="92"/>
      <c r="IR238" s="92"/>
      <c r="IS238" s="92"/>
      <c r="IT238" s="92"/>
      <c r="IU238" s="92"/>
      <c r="IV238" s="52"/>
      <c r="IW238" s="52"/>
      <c r="IX238" s="52"/>
      <c r="IY238" s="52"/>
      <c r="IZ238" s="52"/>
      <c r="JA238" s="52"/>
      <c r="JB238" s="52"/>
      <c r="JC238" s="52"/>
      <c r="JD238" s="52"/>
      <c r="JE238" s="52"/>
      <c r="JF238" s="52"/>
      <c r="JG238" s="52"/>
      <c r="JH238" s="52"/>
      <c r="JI238" s="52"/>
      <c r="JJ238" s="52"/>
      <c r="JK238" s="52"/>
      <c r="JL238" s="52"/>
      <c r="JM238" s="52"/>
      <c r="JN238" s="52"/>
      <c r="JO238" s="52"/>
      <c r="JP238" s="52"/>
      <c r="JQ238" s="52"/>
      <c r="JR238" s="52"/>
      <c r="JS238" s="52"/>
      <c r="JT238" s="52"/>
      <c r="JU238" s="52"/>
      <c r="JV238" s="52"/>
      <c r="JW238" s="52"/>
      <c r="JX238" s="52"/>
      <c r="JY238" s="52"/>
      <c r="JZ238" s="52"/>
      <c r="KA238" s="52"/>
      <c r="KB238" s="52"/>
      <c r="KC238" s="52"/>
      <c r="KD238" s="52"/>
      <c r="KE238" s="52"/>
      <c r="KF238" s="52"/>
      <c r="KG238" s="52"/>
      <c r="KH238" s="52"/>
      <c r="KI238" s="52"/>
      <c r="KJ238" s="52"/>
      <c r="KK238" s="52"/>
      <c r="KL238" s="52"/>
      <c r="KM238" s="52"/>
      <c r="KN238" s="52"/>
      <c r="KO238" s="52"/>
      <c r="KP238" s="52"/>
      <c r="KQ238" s="52"/>
      <c r="KR238" s="52"/>
      <c r="KS238" s="52"/>
      <c r="KT238" s="52"/>
      <c r="KU238" s="52"/>
      <c r="KV238" s="52"/>
      <c r="KW238" s="52"/>
      <c r="KX238" s="52"/>
      <c r="KY238" s="52"/>
      <c r="KZ238" s="52"/>
      <c r="LA238" s="52"/>
      <c r="LB238" s="52"/>
      <c r="LC238" s="52"/>
      <c r="LD238" s="52"/>
      <c r="LE238" s="52"/>
      <c r="LF238" s="52"/>
      <c r="LG238" s="52"/>
      <c r="LH238" s="52"/>
      <c r="LI238" s="52"/>
      <c r="LJ238" s="52"/>
      <c r="LK238" s="52"/>
      <c r="LL238" s="52"/>
      <c r="LM238" s="52"/>
      <c r="LN238" s="52"/>
      <c r="LO238" s="52"/>
      <c r="LP238" s="52"/>
      <c r="LQ238" s="52"/>
      <c r="LR238" s="52"/>
      <c r="LS238" s="52"/>
      <c r="LT238" s="52"/>
      <c r="LU238" s="52"/>
      <c r="LV238" s="52"/>
      <c r="LW238" s="52"/>
      <c r="LX238" s="52"/>
      <c r="LY238" s="52"/>
      <c r="LZ238" s="52"/>
      <c r="MA238" s="52"/>
      <c r="MB238" s="52"/>
      <c r="MC238" s="52"/>
      <c r="MD238" s="52"/>
      <c r="ME238" s="52"/>
      <c r="MF238" s="52"/>
      <c r="MG238" s="52"/>
      <c r="MH238" s="100"/>
      <c r="MI238" s="100"/>
      <c r="MJ238" s="100"/>
      <c r="MK238" s="100"/>
      <c r="ML238" s="100"/>
      <c r="MM238" s="100"/>
      <c r="MN238" s="100"/>
      <c r="MO238" s="100"/>
      <c r="MP238" s="100"/>
      <c r="MQ238" s="100"/>
      <c r="MR238" s="100"/>
      <c r="MS238" s="100"/>
      <c r="MT238" s="100"/>
      <c r="MU238" s="100"/>
      <c r="MV238" s="100"/>
      <c r="MW238" s="100"/>
      <c r="MX238" s="100"/>
      <c r="MY238" s="100"/>
      <c r="MZ238" s="100"/>
      <c r="NA238" s="100"/>
      <c r="NB238" s="100"/>
      <c r="NC238" s="52"/>
      <c r="ND238" s="52"/>
      <c r="NE238" s="52"/>
      <c r="NF238" s="52"/>
      <c r="NG238" s="52"/>
      <c r="NH238" s="52"/>
      <c r="NI238" s="52"/>
      <c r="NJ238" s="52"/>
      <c r="NK238" s="52"/>
      <c r="NL238" s="52"/>
      <c r="NM238" s="52"/>
      <c r="NN238" s="52"/>
      <c r="NO238" s="52"/>
      <c r="NP238" s="52"/>
      <c r="NQ238" s="52"/>
      <c r="NR238" s="52"/>
      <c r="NS238" s="52"/>
      <c r="NT238" s="52"/>
      <c r="NU238" s="52"/>
      <c r="NV238" s="52"/>
      <c r="NW238" s="52"/>
      <c r="NX238" s="52"/>
      <c r="NY238" s="52"/>
      <c r="NZ238" s="52"/>
      <c r="OA238" s="52"/>
      <c r="OB238" s="52"/>
      <c r="OC238" s="52"/>
      <c r="OD238" s="52"/>
      <c r="OE238" s="52"/>
      <c r="OF238" s="52"/>
      <c r="OG238" s="52"/>
      <c r="OH238" s="52"/>
      <c r="OI238" s="52"/>
      <c r="OJ238" s="52"/>
      <c r="OK238" s="52"/>
      <c r="OL238" s="52"/>
      <c r="OM238" s="52"/>
      <c r="ON238" s="52"/>
      <c r="OO238" s="52"/>
      <c r="OP238" s="52"/>
      <c r="OQ238" s="52"/>
      <c r="OR238" s="52"/>
      <c r="OS238" s="52"/>
      <c r="OT238" s="52"/>
      <c r="OU238" s="52"/>
      <c r="OV238" s="52"/>
      <c r="OW238" s="52"/>
      <c r="OX238" s="52"/>
      <c r="OY238" s="52"/>
      <c r="OZ238" s="52"/>
      <c r="PA238" s="52"/>
      <c r="PB238" s="52"/>
      <c r="PC238" s="52"/>
      <c r="PD238" s="52"/>
      <c r="PE238" s="52"/>
      <c r="PF238" s="52"/>
      <c r="PG238" s="52"/>
      <c r="PH238" s="52"/>
      <c r="PI238" s="52"/>
      <c r="PJ238" s="52"/>
      <c r="PK238" s="52"/>
      <c r="PL238" s="52"/>
      <c r="PM238" s="52"/>
      <c r="PN238" s="52"/>
      <c r="PO238" s="52"/>
      <c r="PP238" s="52"/>
      <c r="PQ238" s="52"/>
      <c r="PR238" s="52"/>
      <c r="PS238" s="52"/>
      <c r="PT238" s="52"/>
      <c r="PU238" s="52"/>
      <c r="PV238" s="52"/>
      <c r="PW238" s="52"/>
      <c r="PX238" s="52"/>
      <c r="PY238" s="52"/>
      <c r="PZ238" s="52"/>
      <c r="QA238" s="52"/>
      <c r="QB238" s="52"/>
      <c r="QC238" s="52"/>
      <c r="QD238" s="52"/>
    </row>
    <row r="239" spans="1:446" ht="13.5" customHeight="1">
      <c r="A239" s="12" t="s">
        <v>236</v>
      </c>
      <c r="B239" s="12" t="s">
        <v>348</v>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69"/>
      <c r="DA239" s="23"/>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52"/>
      <c r="II239" s="52"/>
      <c r="IJ239" s="92"/>
      <c r="IK239" s="92"/>
      <c r="IL239" s="92"/>
      <c r="IM239" s="92"/>
      <c r="IN239" s="92"/>
      <c r="IO239" s="92"/>
      <c r="IP239" s="92"/>
      <c r="IQ239" s="92"/>
      <c r="IR239" s="92"/>
      <c r="IS239" s="92"/>
      <c r="IT239" s="92"/>
      <c r="IU239" s="92"/>
      <c r="IV239" s="52"/>
      <c r="IW239" s="52"/>
      <c r="IX239" s="52"/>
      <c r="IY239" s="52"/>
      <c r="IZ239" s="52"/>
      <c r="JA239" s="52"/>
      <c r="JB239" s="52"/>
      <c r="JC239" s="52"/>
      <c r="JD239" s="52"/>
      <c r="JE239" s="52"/>
      <c r="JF239" s="52"/>
      <c r="JG239" s="52"/>
      <c r="JH239" s="52"/>
      <c r="JI239" s="52"/>
      <c r="JJ239" s="52"/>
      <c r="JK239" s="52"/>
      <c r="JL239" s="52"/>
      <c r="JM239" s="52"/>
      <c r="JN239" s="52"/>
      <c r="JO239" s="52"/>
      <c r="JP239" s="52"/>
      <c r="JQ239" s="52"/>
      <c r="JR239" s="52"/>
      <c r="JS239" s="52"/>
      <c r="JT239" s="52"/>
      <c r="JU239" s="52"/>
      <c r="JV239" s="52"/>
      <c r="JW239" s="52"/>
      <c r="JX239" s="52"/>
      <c r="JY239" s="52"/>
      <c r="JZ239" s="52"/>
      <c r="KA239" s="52"/>
      <c r="KB239" s="52"/>
      <c r="KC239" s="52"/>
      <c r="KD239" s="52"/>
      <c r="KE239" s="52"/>
      <c r="KF239" s="52"/>
      <c r="KG239" s="52"/>
      <c r="KH239" s="52"/>
      <c r="KI239" s="52"/>
      <c r="KJ239" s="52"/>
      <c r="KK239" s="52"/>
      <c r="KL239" s="52"/>
      <c r="KM239" s="52"/>
      <c r="KN239" s="52"/>
      <c r="KO239" s="52"/>
      <c r="KP239" s="52"/>
      <c r="KQ239" s="52"/>
      <c r="KR239" s="52"/>
      <c r="KS239" s="52"/>
      <c r="KT239" s="52"/>
      <c r="KU239" s="52"/>
      <c r="KV239" s="52"/>
      <c r="KW239" s="52"/>
      <c r="KX239" s="52"/>
      <c r="KY239" s="52"/>
      <c r="KZ239" s="52"/>
      <c r="LA239" s="52"/>
      <c r="LB239" s="52"/>
      <c r="LC239" s="52"/>
      <c r="LD239" s="52"/>
      <c r="LE239" s="52"/>
      <c r="LF239" s="52"/>
      <c r="LG239" s="52"/>
      <c r="LH239" s="52"/>
      <c r="LI239" s="52"/>
      <c r="LJ239" s="52"/>
      <c r="LK239" s="52"/>
      <c r="LL239" s="52"/>
      <c r="LM239" s="52"/>
      <c r="LN239" s="52"/>
      <c r="LO239" s="52"/>
      <c r="LP239" s="52"/>
      <c r="LQ239" s="52"/>
      <c r="LR239" s="52"/>
      <c r="LS239" s="52"/>
      <c r="LT239" s="52"/>
      <c r="LU239" s="52"/>
      <c r="LV239" s="52"/>
      <c r="LW239" s="52"/>
      <c r="LX239" s="52"/>
      <c r="LY239" s="52"/>
      <c r="LZ239" s="52"/>
      <c r="MA239" s="52"/>
      <c r="MB239" s="52"/>
      <c r="MC239" s="52"/>
      <c r="MD239" s="52"/>
      <c r="ME239" s="52"/>
      <c r="MF239" s="52"/>
      <c r="MG239" s="52"/>
      <c r="MH239" s="100"/>
      <c r="MI239" s="100"/>
      <c r="MJ239" s="100"/>
      <c r="MK239" s="100"/>
      <c r="ML239" s="100"/>
      <c r="MM239" s="100"/>
      <c r="MN239" s="100"/>
      <c r="MO239" s="100"/>
      <c r="MP239" s="100"/>
      <c r="MQ239" s="100"/>
      <c r="MR239" s="100"/>
      <c r="MS239" s="100"/>
      <c r="MT239" s="100"/>
      <c r="MU239" s="100"/>
      <c r="MV239" s="100"/>
      <c r="MW239" s="100"/>
      <c r="MX239" s="100"/>
      <c r="MY239" s="100"/>
      <c r="MZ239" s="100"/>
      <c r="NA239" s="100"/>
      <c r="NB239" s="100"/>
      <c r="NC239" s="52"/>
      <c r="ND239" s="52"/>
      <c r="NE239" s="52"/>
      <c r="NF239" s="52"/>
      <c r="NG239" s="52"/>
      <c r="NH239" s="52"/>
      <c r="NI239" s="52"/>
      <c r="NJ239" s="52"/>
      <c r="NK239" s="52"/>
      <c r="NL239" s="52"/>
      <c r="NM239" s="52"/>
      <c r="NN239" s="52"/>
      <c r="NO239" s="52"/>
      <c r="NP239" s="52"/>
      <c r="NQ239" s="52"/>
      <c r="NR239" s="52"/>
      <c r="NS239" s="52"/>
      <c r="NT239" s="52"/>
      <c r="NU239" s="52"/>
      <c r="NV239" s="52"/>
      <c r="NW239" s="52"/>
      <c r="NX239" s="52"/>
      <c r="NY239" s="52"/>
      <c r="NZ239" s="52"/>
      <c r="OA239" s="52"/>
      <c r="OB239" s="52"/>
      <c r="OC239" s="52"/>
      <c r="OD239" s="52"/>
      <c r="OE239" s="52"/>
      <c r="OF239" s="52"/>
      <c r="OG239" s="52"/>
      <c r="OH239" s="52"/>
      <c r="OI239" s="52"/>
      <c r="OJ239" s="52"/>
      <c r="OK239" s="52"/>
      <c r="OL239" s="52"/>
      <c r="OM239" s="52"/>
      <c r="ON239" s="52"/>
      <c r="OO239" s="52"/>
      <c r="OP239" s="52"/>
      <c r="OQ239" s="52"/>
      <c r="OR239" s="52"/>
      <c r="OS239" s="52"/>
      <c r="OT239" s="52"/>
      <c r="OU239" s="52"/>
      <c r="OV239" s="52"/>
      <c r="OW239" s="52"/>
      <c r="OX239" s="52"/>
      <c r="OY239" s="52"/>
      <c r="OZ239" s="52"/>
      <c r="PA239" s="52"/>
      <c r="PB239" s="52"/>
      <c r="PC239" s="52"/>
      <c r="PD239" s="52"/>
      <c r="PE239" s="52"/>
      <c r="PF239" s="52"/>
      <c r="PG239" s="52"/>
      <c r="PH239" s="52"/>
      <c r="PI239" s="52"/>
      <c r="PJ239" s="52"/>
      <c r="PK239" s="52"/>
      <c r="PL239" s="52"/>
      <c r="PM239" s="52"/>
      <c r="PN239" s="52"/>
      <c r="PO239" s="52"/>
      <c r="PP239" s="52"/>
      <c r="PQ239" s="52"/>
      <c r="PR239" s="52"/>
      <c r="PS239" s="52"/>
      <c r="PT239" s="52"/>
      <c r="PU239" s="52"/>
      <c r="PV239" s="52"/>
      <c r="PW239" s="52"/>
      <c r="PX239" s="52"/>
      <c r="PY239" s="52"/>
      <c r="PZ239" s="52"/>
      <c r="QA239" s="52"/>
      <c r="QB239" s="52"/>
      <c r="QC239" s="52"/>
      <c r="QD239" s="52"/>
    </row>
    <row r="240" spans="1:446" ht="13.5" customHeight="1">
      <c r="A240" s="12" t="s">
        <v>237</v>
      </c>
      <c r="B240" s="12" t="s">
        <v>345</v>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69"/>
      <c r="DA240" s="23"/>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52"/>
      <c r="II240" s="52"/>
      <c r="IJ240" s="92"/>
      <c r="IK240" s="92"/>
      <c r="IL240" s="92"/>
      <c r="IM240" s="92"/>
      <c r="IN240" s="92"/>
      <c r="IO240" s="92"/>
      <c r="IP240" s="92"/>
      <c r="IQ240" s="92"/>
      <c r="IR240" s="92"/>
      <c r="IS240" s="92"/>
      <c r="IT240" s="92"/>
      <c r="IU240" s="92"/>
      <c r="IV240" s="52"/>
      <c r="IW240" s="52"/>
      <c r="IX240" s="52"/>
      <c r="IY240" s="52"/>
      <c r="IZ240" s="52"/>
      <c r="JA240" s="52"/>
      <c r="JB240" s="52"/>
      <c r="JC240" s="52"/>
      <c r="JD240" s="52"/>
      <c r="JE240" s="52"/>
      <c r="JF240" s="52"/>
      <c r="JG240" s="52"/>
      <c r="JH240" s="52"/>
      <c r="JI240" s="52"/>
      <c r="JJ240" s="52"/>
      <c r="JK240" s="52"/>
      <c r="JL240" s="52"/>
      <c r="JM240" s="52"/>
      <c r="JN240" s="52"/>
      <c r="JO240" s="52"/>
      <c r="JP240" s="52"/>
      <c r="JQ240" s="52"/>
      <c r="JR240" s="52"/>
      <c r="JS240" s="52"/>
      <c r="JT240" s="52"/>
      <c r="JU240" s="52"/>
      <c r="JV240" s="52"/>
      <c r="JW240" s="52"/>
      <c r="JX240" s="52"/>
      <c r="JY240" s="52"/>
      <c r="JZ240" s="52"/>
      <c r="KA240" s="52"/>
      <c r="KB240" s="52"/>
      <c r="KC240" s="52"/>
      <c r="KD240" s="52"/>
      <c r="KE240" s="52"/>
      <c r="KF240" s="52"/>
      <c r="KG240" s="52"/>
      <c r="KH240" s="52"/>
      <c r="KI240" s="52"/>
      <c r="KJ240" s="52"/>
      <c r="KK240" s="52"/>
      <c r="KL240" s="52"/>
      <c r="KM240" s="52"/>
      <c r="KN240" s="52"/>
      <c r="KO240" s="52"/>
      <c r="KP240" s="52"/>
      <c r="KQ240" s="52"/>
      <c r="KR240" s="52"/>
      <c r="KS240" s="52"/>
      <c r="KT240" s="52"/>
      <c r="KU240" s="52"/>
      <c r="KV240" s="52"/>
      <c r="KW240" s="52"/>
      <c r="KX240" s="52"/>
      <c r="KY240" s="52"/>
      <c r="KZ240" s="52"/>
      <c r="LA240" s="52"/>
      <c r="LB240" s="52"/>
      <c r="LC240" s="52"/>
      <c r="LD240" s="52"/>
      <c r="LE240" s="52"/>
      <c r="LF240" s="52"/>
      <c r="LG240" s="52"/>
      <c r="LH240" s="52"/>
      <c r="LI240" s="52"/>
      <c r="LJ240" s="52"/>
      <c r="LK240" s="52"/>
      <c r="LL240" s="52"/>
      <c r="LM240" s="52"/>
      <c r="LN240" s="52"/>
      <c r="LO240" s="52"/>
      <c r="LP240" s="52"/>
      <c r="LQ240" s="52"/>
      <c r="LR240" s="52"/>
      <c r="LS240" s="52"/>
      <c r="LT240" s="52"/>
      <c r="LU240" s="52"/>
      <c r="LV240" s="52"/>
      <c r="LW240" s="52"/>
      <c r="LX240" s="52"/>
      <c r="LY240" s="52"/>
      <c r="LZ240" s="52"/>
      <c r="MA240" s="52"/>
      <c r="MB240" s="52"/>
      <c r="MC240" s="52"/>
      <c r="MD240" s="52"/>
      <c r="ME240" s="52"/>
      <c r="MF240" s="52"/>
      <c r="MG240" s="52"/>
      <c r="MH240" s="100"/>
      <c r="MI240" s="100"/>
      <c r="MJ240" s="100"/>
      <c r="MK240" s="100"/>
      <c r="ML240" s="100"/>
      <c r="MM240" s="100"/>
      <c r="MN240" s="100"/>
      <c r="MO240" s="100"/>
      <c r="MP240" s="100"/>
      <c r="MQ240" s="100"/>
      <c r="MR240" s="100"/>
      <c r="MS240" s="100"/>
      <c r="MT240" s="100"/>
      <c r="MU240" s="100"/>
      <c r="MV240" s="100"/>
      <c r="MW240" s="100"/>
      <c r="MX240" s="100"/>
      <c r="MY240" s="100"/>
      <c r="MZ240" s="100"/>
      <c r="NA240" s="100"/>
      <c r="NB240" s="100"/>
      <c r="NC240" s="52"/>
      <c r="ND240" s="52"/>
      <c r="NE240" s="52"/>
      <c r="NF240" s="52"/>
      <c r="NG240" s="52"/>
      <c r="NH240" s="52"/>
      <c r="NI240" s="52"/>
      <c r="NJ240" s="52"/>
      <c r="NK240" s="52"/>
      <c r="NL240" s="52"/>
      <c r="NM240" s="52"/>
      <c r="NN240" s="52"/>
      <c r="NO240" s="52"/>
      <c r="NP240" s="52"/>
      <c r="NQ240" s="52"/>
      <c r="NR240" s="52"/>
      <c r="NS240" s="52"/>
      <c r="NT240" s="52"/>
      <c r="NU240" s="52"/>
      <c r="NV240" s="52"/>
      <c r="NW240" s="52"/>
      <c r="NX240" s="52"/>
      <c r="NY240" s="52"/>
      <c r="NZ240" s="52"/>
      <c r="OA240" s="52"/>
      <c r="OB240" s="52"/>
      <c r="OC240" s="52"/>
      <c r="OD240" s="52"/>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c r="PC240" s="52"/>
      <c r="PD240" s="52"/>
      <c r="PE240" s="52"/>
      <c r="PF240" s="52"/>
      <c r="PG240" s="52"/>
      <c r="PH240" s="52"/>
      <c r="PI240" s="52"/>
      <c r="PJ240" s="52"/>
      <c r="PK240" s="52"/>
      <c r="PL240" s="52"/>
      <c r="PM240" s="52"/>
      <c r="PN240" s="52"/>
      <c r="PO240" s="52"/>
      <c r="PP240" s="52"/>
      <c r="PQ240" s="52"/>
      <c r="PR240" s="52"/>
      <c r="PS240" s="52"/>
      <c r="PT240" s="52"/>
      <c r="PU240" s="52"/>
      <c r="PV240" s="52"/>
      <c r="PW240" s="52"/>
      <c r="PX240" s="52"/>
      <c r="PY240" s="52"/>
      <c r="PZ240" s="52"/>
      <c r="QA240" s="52"/>
      <c r="QB240" s="52"/>
      <c r="QC240" s="52"/>
      <c r="QD240" s="52"/>
    </row>
    <row r="241" spans="1:446" ht="13.5" customHeight="1">
      <c r="A241" s="12" t="s">
        <v>238</v>
      </c>
      <c r="B241" s="12" t="s">
        <v>347</v>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69"/>
      <c r="DA241" s="23"/>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52"/>
      <c r="II241" s="52"/>
      <c r="IJ241" s="92"/>
      <c r="IK241" s="92"/>
      <c r="IL241" s="92"/>
      <c r="IM241" s="92"/>
      <c r="IN241" s="92"/>
      <c r="IO241" s="92"/>
      <c r="IP241" s="92"/>
      <c r="IQ241" s="92"/>
      <c r="IR241" s="92"/>
      <c r="IS241" s="92"/>
      <c r="IT241" s="92"/>
      <c r="IU241" s="92"/>
      <c r="IV241" s="52"/>
      <c r="IW241" s="52"/>
      <c r="IX241" s="52"/>
      <c r="IY241" s="52"/>
      <c r="IZ241" s="52"/>
      <c r="JA241" s="52"/>
      <c r="JB241" s="52"/>
      <c r="JC241" s="52"/>
      <c r="JD241" s="52"/>
      <c r="JE241" s="52"/>
      <c r="JF241" s="52"/>
      <c r="JG241" s="52"/>
      <c r="JH241" s="52"/>
      <c r="JI241" s="52"/>
      <c r="JJ241" s="52"/>
      <c r="JK241" s="52"/>
      <c r="JL241" s="52"/>
      <c r="JM241" s="52"/>
      <c r="JN241" s="52"/>
      <c r="JO241" s="52"/>
      <c r="JP241" s="52"/>
      <c r="JQ241" s="52"/>
      <c r="JR241" s="52"/>
      <c r="JS241" s="52"/>
      <c r="JT241" s="52"/>
      <c r="JU241" s="52"/>
      <c r="JV241" s="52"/>
      <c r="JW241" s="52"/>
      <c r="JX241" s="52"/>
      <c r="JY241" s="52"/>
      <c r="JZ241" s="52"/>
      <c r="KA241" s="52"/>
      <c r="KB241" s="52"/>
      <c r="KC241" s="52"/>
      <c r="KD241" s="52"/>
      <c r="KE241" s="52"/>
      <c r="KF241" s="52"/>
      <c r="KG241" s="52"/>
      <c r="KH241" s="52"/>
      <c r="KI241" s="52"/>
      <c r="KJ241" s="52"/>
      <c r="KK241" s="52"/>
      <c r="KL241" s="52"/>
      <c r="KM241" s="52"/>
      <c r="KN241" s="52"/>
      <c r="KO241" s="52"/>
      <c r="KP241" s="52"/>
      <c r="KQ241" s="52"/>
      <c r="KR241" s="52"/>
      <c r="KS241" s="52"/>
      <c r="KT241" s="52"/>
      <c r="KU241" s="52"/>
      <c r="KV241" s="52"/>
      <c r="KW241" s="52"/>
      <c r="KX241" s="52"/>
      <c r="KY241" s="52"/>
      <c r="KZ241" s="52"/>
      <c r="LA241" s="52"/>
      <c r="LB241" s="52"/>
      <c r="LC241" s="52"/>
      <c r="LD241" s="52"/>
      <c r="LE241" s="52"/>
      <c r="LF241" s="52"/>
      <c r="LG241" s="52"/>
      <c r="LH241" s="52"/>
      <c r="LI241" s="52"/>
      <c r="LJ241" s="52"/>
      <c r="LK241" s="52"/>
      <c r="LL241" s="52"/>
      <c r="LM241" s="52"/>
      <c r="LN241" s="52"/>
      <c r="LO241" s="52"/>
      <c r="LP241" s="52"/>
      <c r="LQ241" s="52"/>
      <c r="LR241" s="52"/>
      <c r="LS241" s="52"/>
      <c r="LT241" s="52"/>
      <c r="LU241" s="52"/>
      <c r="LV241" s="52"/>
      <c r="LW241" s="52"/>
      <c r="LX241" s="52"/>
      <c r="LY241" s="52"/>
      <c r="LZ241" s="52"/>
      <c r="MA241" s="52"/>
      <c r="MB241" s="52"/>
      <c r="MC241" s="52"/>
      <c r="MD241" s="52"/>
      <c r="ME241" s="52"/>
      <c r="MF241" s="52"/>
      <c r="MG241" s="52"/>
      <c r="MH241" s="100"/>
      <c r="MI241" s="100"/>
      <c r="MJ241" s="100"/>
      <c r="MK241" s="100"/>
      <c r="ML241" s="100"/>
      <c r="MM241" s="100"/>
      <c r="MN241" s="100"/>
      <c r="MO241" s="100"/>
      <c r="MP241" s="100"/>
      <c r="MQ241" s="100"/>
      <c r="MR241" s="100"/>
      <c r="MS241" s="100"/>
      <c r="MT241" s="100"/>
      <c r="MU241" s="100"/>
      <c r="MV241" s="100"/>
      <c r="MW241" s="100"/>
      <c r="MX241" s="100"/>
      <c r="MY241" s="100"/>
      <c r="MZ241" s="100"/>
      <c r="NA241" s="100"/>
      <c r="NB241" s="100"/>
      <c r="NC241" s="52"/>
      <c r="ND241" s="52"/>
      <c r="NE241" s="52"/>
      <c r="NF241" s="52"/>
      <c r="NG241" s="52"/>
      <c r="NH241" s="52"/>
      <c r="NI241" s="52"/>
      <c r="NJ241" s="52"/>
      <c r="NK241" s="52"/>
      <c r="NL241" s="52"/>
      <c r="NM241" s="52"/>
      <c r="NN241" s="52"/>
      <c r="NO241" s="52"/>
      <c r="NP241" s="52"/>
      <c r="NQ241" s="52"/>
      <c r="NR241" s="52"/>
      <c r="NS241" s="52"/>
      <c r="NT241" s="52"/>
      <c r="NU241" s="52"/>
      <c r="NV241" s="52"/>
      <c r="NW241" s="52"/>
      <c r="NX241" s="52"/>
      <c r="NY241" s="52"/>
      <c r="NZ241" s="52"/>
      <c r="OA241" s="52"/>
      <c r="OB241" s="52"/>
      <c r="OC241" s="52"/>
      <c r="OD241" s="52"/>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c r="PC241" s="52"/>
      <c r="PD241" s="52"/>
      <c r="PE241" s="52"/>
      <c r="PF241" s="52"/>
      <c r="PG241" s="52"/>
      <c r="PH241" s="52"/>
      <c r="PI241" s="52"/>
      <c r="PJ241" s="52"/>
      <c r="PK241" s="52"/>
      <c r="PL241" s="52"/>
      <c r="PM241" s="52"/>
      <c r="PN241" s="52"/>
      <c r="PO241" s="52"/>
      <c r="PP241" s="52"/>
      <c r="PQ241" s="52"/>
      <c r="PR241" s="52"/>
      <c r="PS241" s="52"/>
      <c r="PT241" s="52"/>
      <c r="PU241" s="52"/>
      <c r="PV241" s="52"/>
      <c r="PW241" s="52"/>
      <c r="PX241" s="52"/>
      <c r="PY241" s="52"/>
      <c r="PZ241" s="52"/>
      <c r="QA241" s="52"/>
      <c r="QB241" s="52"/>
      <c r="QC241" s="52"/>
      <c r="QD241" s="52"/>
    </row>
    <row r="242" spans="1:446" ht="13.5" customHeight="1">
      <c r="A242" s="12" t="s">
        <v>239</v>
      </c>
      <c r="B242" s="12" t="s">
        <v>348</v>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69"/>
      <c r="DA242" s="23"/>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52"/>
      <c r="II242" s="52"/>
      <c r="IJ242" s="92"/>
      <c r="IK242" s="92"/>
      <c r="IL242" s="92"/>
      <c r="IM242" s="92"/>
      <c r="IN242" s="92"/>
      <c r="IO242" s="92"/>
      <c r="IP242" s="92"/>
      <c r="IQ242" s="92"/>
      <c r="IR242" s="92"/>
      <c r="IS242" s="92"/>
      <c r="IT242" s="92"/>
      <c r="IU242" s="92"/>
      <c r="IV242" s="52"/>
      <c r="IW242" s="52"/>
      <c r="IX242" s="52"/>
      <c r="IY242" s="52"/>
      <c r="IZ242" s="52"/>
      <c r="JA242" s="52"/>
      <c r="JB242" s="52"/>
      <c r="JC242" s="52"/>
      <c r="JD242" s="52"/>
      <c r="JE242" s="52"/>
      <c r="JF242" s="52"/>
      <c r="JG242" s="52"/>
      <c r="JH242" s="52"/>
      <c r="JI242" s="52"/>
      <c r="JJ242" s="52"/>
      <c r="JK242" s="52"/>
      <c r="JL242" s="52"/>
      <c r="JM242" s="52"/>
      <c r="JN242" s="52"/>
      <c r="JO242" s="52"/>
      <c r="JP242" s="52"/>
      <c r="JQ242" s="52"/>
      <c r="JR242" s="52"/>
      <c r="JS242" s="52"/>
      <c r="JT242" s="52"/>
      <c r="JU242" s="52"/>
      <c r="JV242" s="52"/>
      <c r="JW242" s="52"/>
      <c r="JX242" s="52"/>
      <c r="JY242" s="52"/>
      <c r="JZ242" s="52"/>
      <c r="KA242" s="52"/>
      <c r="KB242" s="52"/>
      <c r="KC242" s="52"/>
      <c r="KD242" s="52"/>
      <c r="KE242" s="52"/>
      <c r="KF242" s="52"/>
      <c r="KG242" s="52"/>
      <c r="KH242" s="52"/>
      <c r="KI242" s="52"/>
      <c r="KJ242" s="52"/>
      <c r="KK242" s="52"/>
      <c r="KL242" s="52"/>
      <c r="KM242" s="52"/>
      <c r="KN242" s="52"/>
      <c r="KO242" s="52"/>
      <c r="KP242" s="52"/>
      <c r="KQ242" s="52"/>
      <c r="KR242" s="52"/>
      <c r="KS242" s="52"/>
      <c r="KT242" s="52"/>
      <c r="KU242" s="52"/>
      <c r="KV242" s="52"/>
      <c r="KW242" s="52"/>
      <c r="KX242" s="52"/>
      <c r="KY242" s="52"/>
      <c r="KZ242" s="52"/>
      <c r="LA242" s="52"/>
      <c r="LB242" s="52"/>
      <c r="LC242" s="52"/>
      <c r="LD242" s="52"/>
      <c r="LE242" s="52"/>
      <c r="LF242" s="52"/>
      <c r="LG242" s="52"/>
      <c r="LH242" s="52"/>
      <c r="LI242" s="52"/>
      <c r="LJ242" s="52"/>
      <c r="LK242" s="52"/>
      <c r="LL242" s="52"/>
      <c r="LM242" s="52"/>
      <c r="LN242" s="52"/>
      <c r="LO242" s="52"/>
      <c r="LP242" s="52"/>
      <c r="LQ242" s="52"/>
      <c r="LR242" s="52"/>
      <c r="LS242" s="52"/>
      <c r="LT242" s="52"/>
      <c r="LU242" s="52"/>
      <c r="LV242" s="52"/>
      <c r="LW242" s="52"/>
      <c r="LX242" s="52"/>
      <c r="LY242" s="52"/>
      <c r="LZ242" s="52"/>
      <c r="MA242" s="52"/>
      <c r="MB242" s="52"/>
      <c r="MC242" s="52"/>
      <c r="MD242" s="52"/>
      <c r="ME242" s="52"/>
      <c r="MF242" s="52"/>
      <c r="MG242" s="52"/>
      <c r="MH242" s="100"/>
      <c r="MI242" s="100"/>
      <c r="MJ242" s="100"/>
      <c r="MK242" s="100"/>
      <c r="ML242" s="100"/>
      <c r="MM242" s="100"/>
      <c r="MN242" s="100"/>
      <c r="MO242" s="100"/>
      <c r="MP242" s="100"/>
      <c r="MQ242" s="100"/>
      <c r="MR242" s="100"/>
      <c r="MS242" s="100"/>
      <c r="MT242" s="100"/>
      <c r="MU242" s="100"/>
      <c r="MV242" s="100"/>
      <c r="MW242" s="100"/>
      <c r="MX242" s="100"/>
      <c r="MY242" s="100"/>
      <c r="MZ242" s="100"/>
      <c r="NA242" s="100"/>
      <c r="NB242" s="100"/>
      <c r="NC242" s="52"/>
      <c r="ND242" s="52"/>
      <c r="NE242" s="52"/>
      <c r="NF242" s="52"/>
      <c r="NG242" s="52"/>
      <c r="NH242" s="52"/>
      <c r="NI242" s="52"/>
      <c r="NJ242" s="52"/>
      <c r="NK242" s="52"/>
      <c r="NL242" s="52"/>
      <c r="NM242" s="52"/>
      <c r="NN242" s="52"/>
      <c r="NO242" s="52"/>
      <c r="NP242" s="52"/>
      <c r="NQ242" s="52"/>
      <c r="NR242" s="52"/>
      <c r="NS242" s="52"/>
      <c r="NT242" s="52"/>
      <c r="NU242" s="52"/>
      <c r="NV242" s="52"/>
      <c r="NW242" s="52"/>
      <c r="NX242" s="52"/>
      <c r="NY242" s="52"/>
      <c r="NZ242" s="52"/>
      <c r="OA242" s="52"/>
      <c r="OB242" s="52"/>
      <c r="OC242" s="52"/>
      <c r="OD242" s="52"/>
      <c r="OE242" s="52"/>
      <c r="OF242" s="52"/>
      <c r="OG242" s="52"/>
      <c r="OH242" s="52"/>
      <c r="OI242" s="52"/>
      <c r="OJ242" s="52"/>
      <c r="OK242" s="52"/>
      <c r="OL242" s="52"/>
      <c r="OM242" s="52"/>
      <c r="ON242" s="52"/>
      <c r="OO242" s="52"/>
      <c r="OP242" s="52"/>
      <c r="OQ242" s="52"/>
      <c r="OR242" s="52"/>
      <c r="OS242" s="52"/>
      <c r="OT242" s="52"/>
      <c r="OU242" s="52"/>
      <c r="OV242" s="52"/>
      <c r="OW242" s="52"/>
      <c r="OX242" s="52"/>
      <c r="OY242" s="52"/>
      <c r="OZ242" s="52"/>
      <c r="PA242" s="52"/>
      <c r="PB242" s="52"/>
      <c r="PC242" s="52"/>
      <c r="PD242" s="52"/>
      <c r="PE242" s="52"/>
      <c r="PF242" s="52"/>
      <c r="PG242" s="52"/>
      <c r="PH242" s="52"/>
      <c r="PI242" s="52"/>
      <c r="PJ242" s="52"/>
      <c r="PK242" s="52"/>
      <c r="PL242" s="52"/>
      <c r="PM242" s="52"/>
      <c r="PN242" s="52"/>
      <c r="PO242" s="52"/>
      <c r="PP242" s="52"/>
      <c r="PQ242" s="52"/>
      <c r="PR242" s="52"/>
      <c r="PS242" s="52"/>
      <c r="PT242" s="52"/>
      <c r="PU242" s="52"/>
      <c r="PV242" s="52"/>
      <c r="PW242" s="52"/>
      <c r="PX242" s="52"/>
      <c r="PY242" s="52"/>
      <c r="PZ242" s="52"/>
      <c r="QA242" s="52"/>
      <c r="QB242" s="52"/>
      <c r="QC242" s="52"/>
      <c r="QD242" s="52"/>
    </row>
    <row r="243" spans="1:446" ht="13.5" customHeight="1">
      <c r="A243" s="12" t="s">
        <v>240</v>
      </c>
      <c r="B243" s="12" t="s">
        <v>345</v>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69"/>
      <c r="DA243" s="23"/>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52"/>
      <c r="II243" s="52"/>
      <c r="IJ243" s="92"/>
      <c r="IK243" s="92"/>
      <c r="IL243" s="92"/>
      <c r="IM243" s="92"/>
      <c r="IN243" s="92"/>
      <c r="IO243" s="92"/>
      <c r="IP243" s="92"/>
      <c r="IQ243" s="92"/>
      <c r="IR243" s="92"/>
      <c r="IS243" s="92"/>
      <c r="IT243" s="92"/>
      <c r="IU243" s="92"/>
      <c r="IV243" s="52"/>
      <c r="IW243" s="52"/>
      <c r="IX243" s="52"/>
      <c r="IY243" s="52"/>
      <c r="IZ243" s="52"/>
      <c r="JA243" s="52"/>
      <c r="JB243" s="52"/>
      <c r="JC243" s="52"/>
      <c r="JD243" s="52"/>
      <c r="JE243" s="52"/>
      <c r="JF243" s="52"/>
      <c r="JG243" s="52"/>
      <c r="JH243" s="52"/>
      <c r="JI243" s="52"/>
      <c r="JJ243" s="52"/>
      <c r="JK243" s="52"/>
      <c r="JL243" s="52"/>
      <c r="JM243" s="52"/>
      <c r="JN243" s="52"/>
      <c r="JO243" s="52"/>
      <c r="JP243" s="52"/>
      <c r="JQ243" s="52"/>
      <c r="JR243" s="52"/>
      <c r="JS243" s="52"/>
      <c r="JT243" s="52"/>
      <c r="JU243" s="52"/>
      <c r="JV243" s="52"/>
      <c r="JW243" s="52"/>
      <c r="JX243" s="52"/>
      <c r="JY243" s="52"/>
      <c r="JZ243" s="52"/>
      <c r="KA243" s="52"/>
      <c r="KB243" s="52"/>
      <c r="KC243" s="52"/>
      <c r="KD243" s="52"/>
      <c r="KE243" s="52"/>
      <c r="KF243" s="52"/>
      <c r="KG243" s="52"/>
      <c r="KH243" s="52"/>
      <c r="KI243" s="52"/>
      <c r="KJ243" s="52"/>
      <c r="KK243" s="52"/>
      <c r="KL243" s="52"/>
      <c r="KM243" s="52"/>
      <c r="KN243" s="52"/>
      <c r="KO243" s="52"/>
      <c r="KP243" s="52"/>
      <c r="KQ243" s="52"/>
      <c r="KR243" s="52"/>
      <c r="KS243" s="52"/>
      <c r="KT243" s="52"/>
      <c r="KU243" s="52"/>
      <c r="KV243" s="52"/>
      <c r="KW243" s="52"/>
      <c r="KX243" s="52"/>
      <c r="KY243" s="52"/>
      <c r="KZ243" s="52"/>
      <c r="LA243" s="52"/>
      <c r="LB243" s="52"/>
      <c r="LC243" s="52"/>
      <c r="LD243" s="52"/>
      <c r="LE243" s="52"/>
      <c r="LF243" s="52"/>
      <c r="LG243" s="52"/>
      <c r="LH243" s="52"/>
      <c r="LI243" s="52"/>
      <c r="LJ243" s="52"/>
      <c r="LK243" s="52"/>
      <c r="LL243" s="52"/>
      <c r="LM243" s="52"/>
      <c r="LN243" s="52"/>
      <c r="LO243" s="52"/>
      <c r="LP243" s="52"/>
      <c r="LQ243" s="52"/>
      <c r="LR243" s="52"/>
      <c r="LS243" s="52"/>
      <c r="LT243" s="52"/>
      <c r="LU243" s="52"/>
      <c r="LV243" s="52"/>
      <c r="LW243" s="52"/>
      <c r="LX243" s="52"/>
      <c r="LY243" s="52"/>
      <c r="LZ243" s="52"/>
      <c r="MA243" s="52"/>
      <c r="MB243" s="52"/>
      <c r="MC243" s="52"/>
      <c r="MD243" s="52"/>
      <c r="ME243" s="52"/>
      <c r="MF243" s="52"/>
      <c r="MG243" s="52"/>
      <c r="MH243" s="100"/>
      <c r="MI243" s="100"/>
      <c r="MJ243" s="100"/>
      <c r="MK243" s="100"/>
      <c r="ML243" s="100"/>
      <c r="MM243" s="100"/>
      <c r="MN243" s="100"/>
      <c r="MO243" s="100"/>
      <c r="MP243" s="100"/>
      <c r="MQ243" s="100"/>
      <c r="MR243" s="100"/>
      <c r="MS243" s="100"/>
      <c r="MT243" s="100"/>
      <c r="MU243" s="100"/>
      <c r="MV243" s="100"/>
      <c r="MW243" s="100"/>
      <c r="MX243" s="100"/>
      <c r="MY243" s="100"/>
      <c r="MZ243" s="100"/>
      <c r="NA243" s="100"/>
      <c r="NB243" s="100"/>
      <c r="NC243" s="52"/>
      <c r="ND243" s="52"/>
      <c r="NE243" s="52"/>
      <c r="NF243" s="52"/>
      <c r="NG243" s="52"/>
      <c r="NH243" s="52"/>
      <c r="NI243" s="52"/>
      <c r="NJ243" s="52"/>
      <c r="NK243" s="52"/>
      <c r="NL243" s="52"/>
      <c r="NM243" s="52"/>
      <c r="NN243" s="52"/>
      <c r="NO243" s="52"/>
      <c r="NP243" s="52"/>
      <c r="NQ243" s="52"/>
      <c r="NR243" s="52"/>
      <c r="NS243" s="52"/>
      <c r="NT243" s="52"/>
      <c r="NU243" s="52"/>
      <c r="NV243" s="52"/>
      <c r="NW243" s="52"/>
      <c r="NX243" s="52"/>
      <c r="NY243" s="52"/>
      <c r="NZ243" s="52"/>
      <c r="OA243" s="52"/>
      <c r="OB243" s="52"/>
      <c r="OC243" s="52"/>
      <c r="OD243" s="52"/>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c r="PC243" s="52"/>
      <c r="PD243" s="52"/>
      <c r="PE243" s="52"/>
      <c r="PF243" s="52"/>
      <c r="PG243" s="52"/>
      <c r="PH243" s="52"/>
      <c r="PI243" s="52"/>
      <c r="PJ243" s="52"/>
      <c r="PK243" s="52"/>
      <c r="PL243" s="52"/>
      <c r="PM243" s="52"/>
      <c r="PN243" s="52"/>
      <c r="PO243" s="52"/>
      <c r="PP243" s="52"/>
      <c r="PQ243" s="52"/>
      <c r="PR243" s="52"/>
      <c r="PS243" s="52"/>
      <c r="PT243" s="52"/>
      <c r="PU243" s="52"/>
      <c r="PV243" s="52"/>
      <c r="PW243" s="52"/>
      <c r="PX243" s="52"/>
      <c r="PY243" s="52"/>
      <c r="PZ243" s="52"/>
      <c r="QA243" s="52"/>
      <c r="QB243" s="52"/>
      <c r="QC243" s="52"/>
      <c r="QD243" s="52"/>
    </row>
    <row r="244" spans="1:446" ht="13.5" customHeight="1">
      <c r="A244" s="12" t="s">
        <v>241</v>
      </c>
      <c r="B244" s="12" t="s">
        <v>347</v>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69"/>
      <c r="DA244" s="23"/>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52"/>
      <c r="II244" s="52"/>
      <c r="IJ244" s="92"/>
      <c r="IK244" s="92"/>
      <c r="IL244" s="92"/>
      <c r="IM244" s="92"/>
      <c r="IN244" s="92"/>
      <c r="IO244" s="92"/>
      <c r="IP244" s="92"/>
      <c r="IQ244" s="92"/>
      <c r="IR244" s="92"/>
      <c r="IS244" s="92"/>
      <c r="IT244" s="92"/>
      <c r="IU244" s="92"/>
      <c r="IV244" s="52"/>
      <c r="IW244" s="52"/>
      <c r="IX244" s="52"/>
      <c r="IY244" s="52"/>
      <c r="IZ244" s="52"/>
      <c r="JA244" s="52"/>
      <c r="JB244" s="52"/>
      <c r="JC244" s="52"/>
      <c r="JD244" s="52"/>
      <c r="JE244" s="52"/>
      <c r="JF244" s="52"/>
      <c r="JG244" s="52"/>
      <c r="JH244" s="52"/>
      <c r="JI244" s="52"/>
      <c r="JJ244" s="52"/>
      <c r="JK244" s="52"/>
      <c r="JL244" s="52"/>
      <c r="JM244" s="52"/>
      <c r="JN244" s="52"/>
      <c r="JO244" s="52"/>
      <c r="JP244" s="52"/>
      <c r="JQ244" s="52"/>
      <c r="JR244" s="52"/>
      <c r="JS244" s="52"/>
      <c r="JT244" s="52"/>
      <c r="JU244" s="52"/>
      <c r="JV244" s="52"/>
      <c r="JW244" s="52"/>
      <c r="JX244" s="52"/>
      <c r="JY244" s="52"/>
      <c r="JZ244" s="52"/>
      <c r="KA244" s="52"/>
      <c r="KB244" s="52"/>
      <c r="KC244" s="52"/>
      <c r="KD244" s="52"/>
      <c r="KE244" s="52"/>
      <c r="KF244" s="52"/>
      <c r="KG244" s="52"/>
      <c r="KH244" s="52"/>
      <c r="KI244" s="52"/>
      <c r="KJ244" s="52"/>
      <c r="KK244" s="52"/>
      <c r="KL244" s="52"/>
      <c r="KM244" s="52"/>
      <c r="KN244" s="52"/>
      <c r="KO244" s="52"/>
      <c r="KP244" s="52"/>
      <c r="KQ244" s="52"/>
      <c r="KR244" s="52"/>
      <c r="KS244" s="52"/>
      <c r="KT244" s="52"/>
      <c r="KU244" s="52"/>
      <c r="KV244" s="52"/>
      <c r="KW244" s="52"/>
      <c r="KX244" s="52"/>
      <c r="KY244" s="52"/>
      <c r="KZ244" s="52"/>
      <c r="LA244" s="52"/>
      <c r="LB244" s="52"/>
      <c r="LC244" s="52"/>
      <c r="LD244" s="52"/>
      <c r="LE244" s="52"/>
      <c r="LF244" s="52"/>
      <c r="LG244" s="52"/>
      <c r="LH244" s="52"/>
      <c r="LI244" s="52"/>
      <c r="LJ244" s="52"/>
      <c r="LK244" s="52"/>
      <c r="LL244" s="52"/>
      <c r="LM244" s="52"/>
      <c r="LN244" s="52"/>
      <c r="LO244" s="52"/>
      <c r="LP244" s="52"/>
      <c r="LQ244" s="52"/>
      <c r="LR244" s="52"/>
      <c r="LS244" s="52"/>
      <c r="LT244" s="52"/>
      <c r="LU244" s="52"/>
      <c r="LV244" s="52"/>
      <c r="LW244" s="52"/>
      <c r="LX244" s="52"/>
      <c r="LY244" s="52"/>
      <c r="LZ244" s="52"/>
      <c r="MA244" s="52"/>
      <c r="MB244" s="52"/>
      <c r="MC244" s="52"/>
      <c r="MD244" s="52"/>
      <c r="ME244" s="52"/>
      <c r="MF244" s="52"/>
      <c r="MG244" s="52"/>
      <c r="MH244" s="100"/>
      <c r="MI244" s="100"/>
      <c r="MJ244" s="100"/>
      <c r="MK244" s="100"/>
      <c r="ML244" s="100"/>
      <c r="MM244" s="100"/>
      <c r="MN244" s="100"/>
      <c r="MO244" s="100"/>
      <c r="MP244" s="100"/>
      <c r="MQ244" s="100"/>
      <c r="MR244" s="100"/>
      <c r="MS244" s="100"/>
      <c r="MT244" s="100"/>
      <c r="MU244" s="100"/>
      <c r="MV244" s="100"/>
      <c r="MW244" s="100"/>
      <c r="MX244" s="100"/>
      <c r="MY244" s="100"/>
      <c r="MZ244" s="100"/>
      <c r="NA244" s="100"/>
      <c r="NB244" s="100"/>
      <c r="NC244" s="52"/>
      <c r="ND244" s="52"/>
      <c r="NE244" s="52"/>
      <c r="NF244" s="52"/>
      <c r="NG244" s="52"/>
      <c r="NH244" s="52"/>
      <c r="NI244" s="52"/>
      <c r="NJ244" s="52"/>
      <c r="NK244" s="52"/>
      <c r="NL244" s="52"/>
      <c r="NM244" s="52"/>
      <c r="NN244" s="52"/>
      <c r="NO244" s="52"/>
      <c r="NP244" s="52"/>
      <c r="NQ244" s="52"/>
      <c r="NR244" s="52"/>
      <c r="NS244" s="52"/>
      <c r="NT244" s="52"/>
      <c r="NU244" s="52"/>
      <c r="NV244" s="52"/>
      <c r="NW244" s="52"/>
      <c r="NX244" s="52"/>
      <c r="NY244" s="52"/>
      <c r="NZ244" s="52"/>
      <c r="OA244" s="52"/>
      <c r="OB244" s="52"/>
      <c r="OC244" s="52"/>
      <c r="OD244" s="52"/>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c r="PC244" s="52"/>
      <c r="PD244" s="52"/>
      <c r="PE244" s="52"/>
      <c r="PF244" s="52"/>
      <c r="PG244" s="52"/>
      <c r="PH244" s="52"/>
      <c r="PI244" s="52"/>
      <c r="PJ244" s="52"/>
      <c r="PK244" s="52"/>
      <c r="PL244" s="52"/>
      <c r="PM244" s="52"/>
      <c r="PN244" s="52"/>
      <c r="PO244" s="52"/>
      <c r="PP244" s="52"/>
      <c r="PQ244" s="52"/>
      <c r="PR244" s="52"/>
      <c r="PS244" s="52"/>
      <c r="PT244" s="52"/>
      <c r="PU244" s="52"/>
      <c r="PV244" s="52"/>
      <c r="PW244" s="52"/>
      <c r="PX244" s="52"/>
      <c r="PY244" s="52"/>
      <c r="PZ244" s="52"/>
      <c r="QA244" s="52"/>
      <c r="QB244" s="52"/>
      <c r="QC244" s="52"/>
      <c r="QD244" s="52"/>
    </row>
    <row r="245" spans="1:446" ht="13.5" customHeight="1">
      <c r="A245" s="12" t="s">
        <v>242</v>
      </c>
      <c r="B245" s="12" t="s">
        <v>348</v>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69"/>
      <c r="DA245" s="23"/>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52"/>
      <c r="II245" s="52"/>
      <c r="IJ245" s="92"/>
      <c r="IK245" s="92"/>
      <c r="IL245" s="92"/>
      <c r="IM245" s="92"/>
      <c r="IN245" s="92"/>
      <c r="IO245" s="92"/>
      <c r="IP245" s="92"/>
      <c r="IQ245" s="92"/>
      <c r="IR245" s="92"/>
      <c r="IS245" s="92"/>
      <c r="IT245" s="92"/>
      <c r="IU245" s="92"/>
      <c r="IV245" s="52"/>
      <c r="IW245" s="52"/>
      <c r="IX245" s="52"/>
      <c r="IY245" s="52"/>
      <c r="IZ245" s="52"/>
      <c r="JA245" s="52"/>
      <c r="JB245" s="52"/>
      <c r="JC245" s="52"/>
      <c r="JD245" s="52"/>
      <c r="JE245" s="52"/>
      <c r="JF245" s="52"/>
      <c r="JG245" s="52"/>
      <c r="JH245" s="52"/>
      <c r="JI245" s="52"/>
      <c r="JJ245" s="52"/>
      <c r="JK245" s="52"/>
      <c r="JL245" s="52"/>
      <c r="JM245" s="52"/>
      <c r="JN245" s="52"/>
      <c r="JO245" s="52"/>
      <c r="JP245" s="52"/>
      <c r="JQ245" s="52"/>
      <c r="JR245" s="52"/>
      <c r="JS245" s="52"/>
      <c r="JT245" s="52"/>
      <c r="JU245" s="52"/>
      <c r="JV245" s="52"/>
      <c r="JW245" s="52"/>
      <c r="JX245" s="52"/>
      <c r="JY245" s="52"/>
      <c r="JZ245" s="52"/>
      <c r="KA245" s="52"/>
      <c r="KB245" s="52"/>
      <c r="KC245" s="52"/>
      <c r="KD245" s="52"/>
      <c r="KE245" s="52"/>
      <c r="KF245" s="52"/>
      <c r="KG245" s="52"/>
      <c r="KH245" s="52"/>
      <c r="KI245" s="52"/>
      <c r="KJ245" s="52"/>
      <c r="KK245" s="52"/>
      <c r="KL245" s="52"/>
      <c r="KM245" s="52"/>
      <c r="KN245" s="52"/>
      <c r="KO245" s="52"/>
      <c r="KP245" s="52"/>
      <c r="KQ245" s="52"/>
      <c r="KR245" s="52"/>
      <c r="KS245" s="52"/>
      <c r="KT245" s="52"/>
      <c r="KU245" s="52"/>
      <c r="KV245" s="52"/>
      <c r="KW245" s="52"/>
      <c r="KX245" s="52"/>
      <c r="KY245" s="52"/>
      <c r="KZ245" s="52"/>
      <c r="LA245" s="52"/>
      <c r="LB245" s="52"/>
      <c r="LC245" s="52"/>
      <c r="LD245" s="52"/>
      <c r="LE245" s="52"/>
      <c r="LF245" s="52"/>
      <c r="LG245" s="52"/>
      <c r="LH245" s="52"/>
      <c r="LI245" s="52"/>
      <c r="LJ245" s="52"/>
      <c r="LK245" s="52"/>
      <c r="LL245" s="52"/>
      <c r="LM245" s="52"/>
      <c r="LN245" s="52"/>
      <c r="LO245" s="52"/>
      <c r="LP245" s="52"/>
      <c r="LQ245" s="52"/>
      <c r="LR245" s="52"/>
      <c r="LS245" s="52"/>
      <c r="LT245" s="52"/>
      <c r="LU245" s="52"/>
      <c r="LV245" s="52"/>
      <c r="LW245" s="52"/>
      <c r="LX245" s="52"/>
      <c r="LY245" s="52"/>
      <c r="LZ245" s="52"/>
      <c r="MA245" s="52"/>
      <c r="MB245" s="52"/>
      <c r="MC245" s="52"/>
      <c r="MD245" s="52"/>
      <c r="ME245" s="52"/>
      <c r="MF245" s="52"/>
      <c r="MG245" s="52"/>
      <c r="MH245" s="100"/>
      <c r="MI245" s="100"/>
      <c r="MJ245" s="100"/>
      <c r="MK245" s="100"/>
      <c r="ML245" s="100"/>
      <c r="MM245" s="100"/>
      <c r="MN245" s="100"/>
      <c r="MO245" s="100"/>
      <c r="MP245" s="100"/>
      <c r="MQ245" s="100"/>
      <c r="MR245" s="100"/>
      <c r="MS245" s="100"/>
      <c r="MT245" s="100"/>
      <c r="MU245" s="100"/>
      <c r="MV245" s="100"/>
      <c r="MW245" s="100"/>
      <c r="MX245" s="100"/>
      <c r="MY245" s="100"/>
      <c r="MZ245" s="100"/>
      <c r="NA245" s="100"/>
      <c r="NB245" s="100"/>
      <c r="NC245" s="52"/>
      <c r="ND245" s="52"/>
      <c r="NE245" s="52"/>
      <c r="NF245" s="52"/>
      <c r="NG245" s="52"/>
      <c r="NH245" s="52"/>
      <c r="NI245" s="52"/>
      <c r="NJ245" s="52"/>
      <c r="NK245" s="52"/>
      <c r="NL245" s="52"/>
      <c r="NM245" s="52"/>
      <c r="NN245" s="52"/>
      <c r="NO245" s="52"/>
      <c r="NP245" s="52"/>
      <c r="NQ245" s="52"/>
      <c r="NR245" s="52"/>
      <c r="NS245" s="52"/>
      <c r="NT245" s="52"/>
      <c r="NU245" s="52"/>
      <c r="NV245" s="52"/>
      <c r="NW245" s="52"/>
      <c r="NX245" s="52"/>
      <c r="NY245" s="52"/>
      <c r="NZ245" s="52"/>
      <c r="OA245" s="52"/>
      <c r="OB245" s="52"/>
      <c r="OC245" s="52"/>
      <c r="OD245" s="52"/>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c r="PC245" s="52"/>
      <c r="PD245" s="52"/>
      <c r="PE245" s="52"/>
      <c r="PF245" s="52"/>
      <c r="PG245" s="52"/>
      <c r="PH245" s="52"/>
      <c r="PI245" s="52"/>
      <c r="PJ245" s="52"/>
      <c r="PK245" s="52"/>
      <c r="PL245" s="52"/>
      <c r="PM245" s="52"/>
      <c r="PN245" s="52"/>
      <c r="PO245" s="52"/>
      <c r="PP245" s="52"/>
      <c r="PQ245" s="52"/>
      <c r="PR245" s="52"/>
      <c r="PS245" s="52"/>
      <c r="PT245" s="52"/>
      <c r="PU245" s="52"/>
      <c r="PV245" s="52"/>
      <c r="PW245" s="52"/>
      <c r="PX245" s="52"/>
      <c r="PY245" s="52"/>
      <c r="PZ245" s="52"/>
      <c r="QA245" s="52"/>
      <c r="QB245" s="52"/>
      <c r="QC245" s="52"/>
      <c r="QD245" s="52"/>
    </row>
    <row r="246" spans="1:446" ht="13.5" customHeight="1">
      <c r="A246" s="12" t="s">
        <v>243</v>
      </c>
      <c r="B246" s="12" t="s">
        <v>345</v>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69"/>
      <c r="DA246" s="23"/>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52"/>
      <c r="II246" s="52"/>
      <c r="IJ246" s="92"/>
      <c r="IK246" s="92"/>
      <c r="IL246" s="92"/>
      <c r="IM246" s="92"/>
      <c r="IN246" s="92"/>
      <c r="IO246" s="92"/>
      <c r="IP246" s="92"/>
      <c r="IQ246" s="92"/>
      <c r="IR246" s="92"/>
      <c r="IS246" s="92"/>
      <c r="IT246" s="92"/>
      <c r="IU246" s="92"/>
      <c r="IV246" s="52"/>
      <c r="IW246" s="52"/>
      <c r="IX246" s="52"/>
      <c r="IY246" s="52"/>
      <c r="IZ246" s="52"/>
      <c r="JA246" s="52"/>
      <c r="JB246" s="52"/>
      <c r="JC246" s="52"/>
      <c r="JD246" s="52"/>
      <c r="JE246" s="52"/>
      <c r="JF246" s="52"/>
      <c r="JG246" s="52"/>
      <c r="JH246" s="52"/>
      <c r="JI246" s="52"/>
      <c r="JJ246" s="52"/>
      <c r="JK246" s="52"/>
      <c r="JL246" s="52"/>
      <c r="JM246" s="52"/>
      <c r="JN246" s="52"/>
      <c r="JO246" s="52"/>
      <c r="JP246" s="52"/>
      <c r="JQ246" s="52"/>
      <c r="JR246" s="52"/>
      <c r="JS246" s="52"/>
      <c r="JT246" s="52"/>
      <c r="JU246" s="52"/>
      <c r="JV246" s="52"/>
      <c r="JW246" s="52"/>
      <c r="JX246" s="52"/>
      <c r="JY246" s="52"/>
      <c r="JZ246" s="52"/>
      <c r="KA246" s="52"/>
      <c r="KB246" s="52"/>
      <c r="KC246" s="52"/>
      <c r="KD246" s="52"/>
      <c r="KE246" s="52"/>
      <c r="KF246" s="52"/>
      <c r="KG246" s="52"/>
      <c r="KH246" s="52"/>
      <c r="KI246" s="52"/>
      <c r="KJ246" s="52"/>
      <c r="KK246" s="52"/>
      <c r="KL246" s="52"/>
      <c r="KM246" s="52"/>
      <c r="KN246" s="52"/>
      <c r="KO246" s="52"/>
      <c r="KP246" s="52"/>
      <c r="KQ246" s="52"/>
      <c r="KR246" s="52"/>
      <c r="KS246" s="52"/>
      <c r="KT246" s="52"/>
      <c r="KU246" s="52"/>
      <c r="KV246" s="52"/>
      <c r="KW246" s="52"/>
      <c r="KX246" s="52"/>
      <c r="KY246" s="52"/>
      <c r="KZ246" s="52"/>
      <c r="LA246" s="52"/>
      <c r="LB246" s="52"/>
      <c r="LC246" s="52"/>
      <c r="LD246" s="52"/>
      <c r="LE246" s="52"/>
      <c r="LF246" s="52"/>
      <c r="LG246" s="52"/>
      <c r="LH246" s="52"/>
      <c r="LI246" s="52"/>
      <c r="LJ246" s="52"/>
      <c r="LK246" s="52"/>
      <c r="LL246" s="52"/>
      <c r="LM246" s="52"/>
      <c r="LN246" s="52"/>
      <c r="LO246" s="52"/>
      <c r="LP246" s="52"/>
      <c r="LQ246" s="52"/>
      <c r="LR246" s="52"/>
      <c r="LS246" s="52"/>
      <c r="LT246" s="52"/>
      <c r="LU246" s="52"/>
      <c r="LV246" s="52"/>
      <c r="LW246" s="52"/>
      <c r="LX246" s="52"/>
      <c r="LY246" s="52"/>
      <c r="LZ246" s="52"/>
      <c r="MA246" s="52"/>
      <c r="MB246" s="52"/>
      <c r="MC246" s="52"/>
      <c r="MD246" s="52"/>
      <c r="ME246" s="52"/>
      <c r="MF246" s="52"/>
      <c r="MG246" s="52"/>
      <c r="MH246" s="100"/>
      <c r="MI246" s="100"/>
      <c r="MJ246" s="100"/>
      <c r="MK246" s="100"/>
      <c r="ML246" s="100"/>
      <c r="MM246" s="100"/>
      <c r="MN246" s="100"/>
      <c r="MO246" s="100"/>
      <c r="MP246" s="100"/>
      <c r="MQ246" s="100"/>
      <c r="MR246" s="100"/>
      <c r="MS246" s="100"/>
      <c r="MT246" s="100"/>
      <c r="MU246" s="100"/>
      <c r="MV246" s="100"/>
      <c r="MW246" s="100"/>
      <c r="MX246" s="100"/>
      <c r="MY246" s="100"/>
      <c r="MZ246" s="100"/>
      <c r="NA246" s="100"/>
      <c r="NB246" s="100"/>
      <c r="NC246" s="52"/>
      <c r="ND246" s="52"/>
      <c r="NE246" s="52"/>
      <c r="NF246" s="52"/>
      <c r="NG246" s="52"/>
      <c r="NH246" s="52"/>
      <c r="NI246" s="52"/>
      <c r="NJ246" s="52"/>
      <c r="NK246" s="52"/>
      <c r="NL246" s="52"/>
      <c r="NM246" s="52"/>
      <c r="NN246" s="52"/>
      <c r="NO246" s="52"/>
      <c r="NP246" s="52"/>
      <c r="NQ246" s="52"/>
      <c r="NR246" s="52"/>
      <c r="NS246" s="52"/>
      <c r="NT246" s="52"/>
      <c r="NU246" s="52"/>
      <c r="NV246" s="52"/>
      <c r="NW246" s="52"/>
      <c r="NX246" s="52"/>
      <c r="NY246" s="52"/>
      <c r="NZ246" s="52"/>
      <c r="OA246" s="52"/>
      <c r="OB246" s="52"/>
      <c r="OC246" s="52"/>
      <c r="OD246" s="52"/>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c r="PC246" s="52"/>
      <c r="PD246" s="52"/>
      <c r="PE246" s="52"/>
      <c r="PF246" s="52"/>
      <c r="PG246" s="52"/>
      <c r="PH246" s="52"/>
      <c r="PI246" s="52"/>
      <c r="PJ246" s="52"/>
      <c r="PK246" s="52"/>
      <c r="PL246" s="52"/>
      <c r="PM246" s="52"/>
      <c r="PN246" s="52"/>
      <c r="PO246" s="52"/>
      <c r="PP246" s="52"/>
      <c r="PQ246" s="52"/>
      <c r="PR246" s="52"/>
      <c r="PS246" s="52"/>
      <c r="PT246" s="52"/>
      <c r="PU246" s="52"/>
      <c r="PV246" s="52"/>
      <c r="PW246" s="52"/>
      <c r="PX246" s="52"/>
      <c r="PY246" s="52"/>
      <c r="PZ246" s="52"/>
      <c r="QA246" s="52"/>
      <c r="QB246" s="52"/>
      <c r="QC246" s="52"/>
      <c r="QD246" s="52"/>
    </row>
    <row r="247" spans="1:446" ht="13.5" customHeight="1">
      <c r="A247" s="12" t="s">
        <v>244</v>
      </c>
      <c r="B247" s="12" t="s">
        <v>347</v>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69"/>
      <c r="DA247" s="23"/>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52"/>
      <c r="II247" s="52"/>
      <c r="IJ247" s="92"/>
      <c r="IK247" s="92"/>
      <c r="IL247" s="92"/>
      <c r="IM247" s="92"/>
      <c r="IN247" s="92"/>
      <c r="IO247" s="92"/>
      <c r="IP247" s="92"/>
      <c r="IQ247" s="92"/>
      <c r="IR247" s="92"/>
      <c r="IS247" s="92"/>
      <c r="IT247" s="92"/>
      <c r="IU247" s="92"/>
      <c r="IV247" s="52"/>
      <c r="IW247" s="52"/>
      <c r="IX247" s="52"/>
      <c r="IY247" s="52"/>
      <c r="IZ247" s="52"/>
      <c r="JA247" s="52"/>
      <c r="JB247" s="52"/>
      <c r="JC247" s="52"/>
      <c r="JD247" s="52"/>
      <c r="JE247" s="52"/>
      <c r="JF247" s="52"/>
      <c r="JG247" s="52"/>
      <c r="JH247" s="52"/>
      <c r="JI247" s="52"/>
      <c r="JJ247" s="52"/>
      <c r="JK247" s="52"/>
      <c r="JL247" s="52"/>
      <c r="JM247" s="52"/>
      <c r="JN247" s="52"/>
      <c r="JO247" s="52"/>
      <c r="JP247" s="52"/>
      <c r="JQ247" s="52"/>
      <c r="JR247" s="52"/>
      <c r="JS247" s="52"/>
      <c r="JT247" s="52"/>
      <c r="JU247" s="52"/>
      <c r="JV247" s="52"/>
      <c r="JW247" s="52"/>
      <c r="JX247" s="52"/>
      <c r="JY247" s="52"/>
      <c r="JZ247" s="52"/>
      <c r="KA247" s="52"/>
      <c r="KB247" s="52"/>
      <c r="KC247" s="52"/>
      <c r="KD247" s="52"/>
      <c r="KE247" s="52"/>
      <c r="KF247" s="52"/>
      <c r="KG247" s="52"/>
      <c r="KH247" s="52"/>
      <c r="KI247" s="52"/>
      <c r="KJ247" s="52"/>
      <c r="KK247" s="52"/>
      <c r="KL247" s="52"/>
      <c r="KM247" s="52"/>
      <c r="KN247" s="52"/>
      <c r="KO247" s="52"/>
      <c r="KP247" s="52"/>
      <c r="KQ247" s="52"/>
      <c r="KR247" s="52"/>
      <c r="KS247" s="52"/>
      <c r="KT247" s="52"/>
      <c r="KU247" s="52"/>
      <c r="KV247" s="52"/>
      <c r="KW247" s="52"/>
      <c r="KX247" s="52"/>
      <c r="KY247" s="52"/>
      <c r="KZ247" s="52"/>
      <c r="LA247" s="52"/>
      <c r="LB247" s="52"/>
      <c r="LC247" s="52"/>
      <c r="LD247" s="52"/>
      <c r="LE247" s="52"/>
      <c r="LF247" s="52"/>
      <c r="LG247" s="52"/>
      <c r="LH247" s="52"/>
      <c r="LI247" s="52"/>
      <c r="LJ247" s="52"/>
      <c r="LK247" s="52"/>
      <c r="LL247" s="52"/>
      <c r="LM247" s="52"/>
      <c r="LN247" s="52"/>
      <c r="LO247" s="52"/>
      <c r="LP247" s="52"/>
      <c r="LQ247" s="52"/>
      <c r="LR247" s="52"/>
      <c r="LS247" s="52"/>
      <c r="LT247" s="52"/>
      <c r="LU247" s="52"/>
      <c r="LV247" s="52"/>
      <c r="LW247" s="52"/>
      <c r="LX247" s="52"/>
      <c r="LY247" s="52"/>
      <c r="LZ247" s="52"/>
      <c r="MA247" s="52"/>
      <c r="MB247" s="52"/>
      <c r="MC247" s="52"/>
      <c r="MD247" s="52"/>
      <c r="ME247" s="52"/>
      <c r="MF247" s="52"/>
      <c r="MG247" s="52"/>
      <c r="MH247" s="100"/>
      <c r="MI247" s="100"/>
      <c r="MJ247" s="100"/>
      <c r="MK247" s="100"/>
      <c r="ML247" s="100"/>
      <c r="MM247" s="100"/>
      <c r="MN247" s="100"/>
      <c r="MO247" s="100"/>
      <c r="MP247" s="100"/>
      <c r="MQ247" s="100"/>
      <c r="MR247" s="100"/>
      <c r="MS247" s="100"/>
      <c r="MT247" s="100"/>
      <c r="MU247" s="100"/>
      <c r="MV247" s="100"/>
      <c r="MW247" s="100"/>
      <c r="MX247" s="100"/>
      <c r="MY247" s="100"/>
      <c r="MZ247" s="100"/>
      <c r="NA247" s="100"/>
      <c r="NB247" s="100"/>
      <c r="NC247" s="52"/>
      <c r="ND247" s="52"/>
      <c r="NE247" s="52"/>
      <c r="NF247" s="52"/>
      <c r="NG247" s="52"/>
      <c r="NH247" s="52"/>
      <c r="NI247" s="52"/>
      <c r="NJ247" s="52"/>
      <c r="NK247" s="52"/>
      <c r="NL247" s="52"/>
      <c r="NM247" s="52"/>
      <c r="NN247" s="52"/>
      <c r="NO247" s="52"/>
      <c r="NP247" s="52"/>
      <c r="NQ247" s="52"/>
      <c r="NR247" s="52"/>
      <c r="NS247" s="52"/>
      <c r="NT247" s="52"/>
      <c r="NU247" s="52"/>
      <c r="NV247" s="52"/>
      <c r="NW247" s="52"/>
      <c r="NX247" s="52"/>
      <c r="NY247" s="52"/>
      <c r="NZ247" s="52"/>
      <c r="OA247" s="52"/>
      <c r="OB247" s="52"/>
      <c r="OC247" s="52"/>
      <c r="OD247" s="52"/>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c r="PC247" s="52"/>
      <c r="PD247" s="52"/>
      <c r="PE247" s="52"/>
      <c r="PF247" s="52"/>
      <c r="PG247" s="52"/>
      <c r="PH247" s="52"/>
      <c r="PI247" s="52"/>
      <c r="PJ247" s="52"/>
      <c r="PK247" s="52"/>
      <c r="PL247" s="52"/>
      <c r="PM247" s="52"/>
      <c r="PN247" s="52"/>
      <c r="PO247" s="52"/>
      <c r="PP247" s="52"/>
      <c r="PQ247" s="52"/>
      <c r="PR247" s="52"/>
      <c r="PS247" s="52"/>
      <c r="PT247" s="52"/>
      <c r="PU247" s="52"/>
      <c r="PV247" s="52"/>
      <c r="PW247" s="52"/>
      <c r="PX247" s="52"/>
      <c r="PY247" s="52"/>
      <c r="PZ247" s="52"/>
      <c r="QA247" s="52"/>
      <c r="QB247" s="52"/>
      <c r="QC247" s="52"/>
      <c r="QD247" s="52"/>
    </row>
    <row r="248" spans="1:446" ht="13.5" customHeight="1">
      <c r="A248" s="12" t="s">
        <v>245</v>
      </c>
      <c r="B248" s="12" t="s">
        <v>348</v>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69"/>
      <c r="DA248" s="23"/>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52"/>
      <c r="II248" s="52"/>
      <c r="IJ248" s="92"/>
      <c r="IK248" s="92"/>
      <c r="IL248" s="92"/>
      <c r="IM248" s="92"/>
      <c r="IN248" s="92"/>
      <c r="IO248" s="92"/>
      <c r="IP248" s="92"/>
      <c r="IQ248" s="92"/>
      <c r="IR248" s="92"/>
      <c r="IS248" s="92"/>
      <c r="IT248" s="92"/>
      <c r="IU248" s="92"/>
      <c r="IV248" s="52"/>
      <c r="IW248" s="52"/>
      <c r="IX248" s="52"/>
      <c r="IY248" s="52"/>
      <c r="IZ248" s="52"/>
      <c r="JA248" s="52"/>
      <c r="JB248" s="52"/>
      <c r="JC248" s="52"/>
      <c r="JD248" s="52"/>
      <c r="JE248" s="52"/>
      <c r="JF248" s="52"/>
      <c r="JG248" s="52"/>
      <c r="JH248" s="52"/>
      <c r="JI248" s="52"/>
      <c r="JJ248" s="52"/>
      <c r="JK248" s="52"/>
      <c r="JL248" s="52"/>
      <c r="JM248" s="52"/>
      <c r="JN248" s="52"/>
      <c r="JO248" s="52"/>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52"/>
      <c r="LQ248" s="52"/>
      <c r="LR248" s="52"/>
      <c r="LS248" s="52"/>
      <c r="LT248" s="52"/>
      <c r="LU248" s="52"/>
      <c r="LV248" s="52"/>
      <c r="LW248" s="52"/>
      <c r="LX248" s="52"/>
      <c r="LY248" s="52"/>
      <c r="LZ248" s="52"/>
      <c r="MA248" s="52"/>
      <c r="MB248" s="52"/>
      <c r="MC248" s="52"/>
      <c r="MD248" s="52"/>
      <c r="ME248" s="52"/>
      <c r="MF248" s="52"/>
      <c r="MG248" s="52"/>
      <c r="MH248" s="100"/>
      <c r="MI248" s="100"/>
      <c r="MJ248" s="100"/>
      <c r="MK248" s="100"/>
      <c r="ML248" s="100"/>
      <c r="MM248" s="100"/>
      <c r="MN248" s="100"/>
      <c r="MO248" s="100"/>
      <c r="MP248" s="100"/>
      <c r="MQ248" s="100"/>
      <c r="MR248" s="100"/>
      <c r="MS248" s="100"/>
      <c r="MT248" s="100"/>
      <c r="MU248" s="100"/>
      <c r="MV248" s="100"/>
      <c r="MW248" s="100"/>
      <c r="MX248" s="100"/>
      <c r="MY248" s="100"/>
      <c r="MZ248" s="100"/>
      <c r="NA248" s="100"/>
      <c r="NB248" s="100"/>
      <c r="NC248" s="52"/>
      <c r="ND248" s="52"/>
      <c r="NE248" s="52"/>
      <c r="NF248" s="52"/>
      <c r="NG248" s="52"/>
      <c r="NH248" s="52"/>
      <c r="NI248" s="52"/>
      <c r="NJ248" s="52"/>
      <c r="NK248" s="52"/>
      <c r="NL248" s="52"/>
      <c r="NM248" s="52"/>
      <c r="NN248" s="52"/>
      <c r="NO248" s="52"/>
      <c r="NP248" s="52"/>
      <c r="NQ248" s="52"/>
      <c r="NR248" s="52"/>
      <c r="NS248" s="52"/>
      <c r="NT248" s="52"/>
      <c r="NU248" s="52"/>
      <c r="NV248" s="52"/>
      <c r="NW248" s="52"/>
      <c r="NX248" s="52"/>
      <c r="NY248" s="52"/>
      <c r="NZ248" s="52"/>
      <c r="OA248" s="52"/>
      <c r="OB248" s="52"/>
      <c r="OC248" s="52"/>
      <c r="OD248" s="52"/>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c r="PC248" s="52"/>
      <c r="PD248" s="52"/>
      <c r="PE248" s="52"/>
      <c r="PF248" s="52"/>
      <c r="PG248" s="52"/>
      <c r="PH248" s="52"/>
      <c r="PI248" s="52"/>
      <c r="PJ248" s="52"/>
      <c r="PK248" s="52"/>
      <c r="PL248" s="52"/>
      <c r="PM248" s="52"/>
      <c r="PN248" s="52"/>
      <c r="PO248" s="52"/>
      <c r="PP248" s="52"/>
      <c r="PQ248" s="52"/>
      <c r="PR248" s="52"/>
      <c r="PS248" s="52"/>
      <c r="PT248" s="52"/>
      <c r="PU248" s="52"/>
      <c r="PV248" s="52"/>
      <c r="PW248" s="52"/>
      <c r="PX248" s="52"/>
      <c r="PY248" s="52"/>
      <c r="PZ248" s="52"/>
      <c r="QA248" s="52"/>
      <c r="QB248" s="52"/>
      <c r="QC248" s="52"/>
      <c r="QD248" s="52"/>
    </row>
    <row r="249" spans="1:446" ht="13.5" customHeight="1">
      <c r="A249" s="12" t="s">
        <v>246</v>
      </c>
      <c r="B249" s="12" t="s">
        <v>345</v>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69"/>
      <c r="DA249" s="23"/>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52"/>
      <c r="II249" s="52"/>
      <c r="IJ249" s="92"/>
      <c r="IK249" s="92"/>
      <c r="IL249" s="92"/>
      <c r="IM249" s="92"/>
      <c r="IN249" s="92"/>
      <c r="IO249" s="92"/>
      <c r="IP249" s="92"/>
      <c r="IQ249" s="92"/>
      <c r="IR249" s="92"/>
      <c r="IS249" s="92"/>
      <c r="IT249" s="92"/>
      <c r="IU249" s="92"/>
      <c r="IV249" s="52"/>
      <c r="IW249" s="52"/>
      <c r="IX249" s="52"/>
      <c r="IY249" s="52"/>
      <c r="IZ249" s="52"/>
      <c r="JA249" s="52"/>
      <c r="JB249" s="52"/>
      <c r="JC249" s="52"/>
      <c r="JD249" s="52"/>
      <c r="JE249" s="52"/>
      <c r="JF249" s="52"/>
      <c r="JG249" s="52"/>
      <c r="JH249" s="52"/>
      <c r="JI249" s="52"/>
      <c r="JJ249" s="52"/>
      <c r="JK249" s="52"/>
      <c r="JL249" s="52"/>
      <c r="JM249" s="52"/>
      <c r="JN249" s="52"/>
      <c r="JO249" s="52"/>
      <c r="JP249" s="52"/>
      <c r="JQ249" s="52"/>
      <c r="JR249" s="52"/>
      <c r="JS249" s="52"/>
      <c r="JT249" s="52"/>
      <c r="JU249" s="52"/>
      <c r="JV249" s="52"/>
      <c r="JW249" s="52"/>
      <c r="JX249" s="52"/>
      <c r="JY249" s="52"/>
      <c r="JZ249" s="52"/>
      <c r="KA249" s="52"/>
      <c r="KB249" s="52"/>
      <c r="KC249" s="52"/>
      <c r="KD249" s="52"/>
      <c r="KE249" s="52"/>
      <c r="KF249" s="52"/>
      <c r="KG249" s="52"/>
      <c r="KH249" s="52"/>
      <c r="KI249" s="52"/>
      <c r="KJ249" s="52"/>
      <c r="KK249" s="52"/>
      <c r="KL249" s="52"/>
      <c r="KM249" s="52"/>
      <c r="KN249" s="52"/>
      <c r="KO249" s="52"/>
      <c r="KP249" s="52"/>
      <c r="KQ249" s="52"/>
      <c r="KR249" s="52"/>
      <c r="KS249" s="52"/>
      <c r="KT249" s="52"/>
      <c r="KU249" s="52"/>
      <c r="KV249" s="52"/>
      <c r="KW249" s="52"/>
      <c r="KX249" s="52"/>
      <c r="KY249" s="52"/>
      <c r="KZ249" s="52"/>
      <c r="LA249" s="52"/>
      <c r="LB249" s="52"/>
      <c r="LC249" s="52"/>
      <c r="LD249" s="52"/>
      <c r="LE249" s="52"/>
      <c r="LF249" s="52"/>
      <c r="LG249" s="52"/>
      <c r="LH249" s="52"/>
      <c r="LI249" s="52"/>
      <c r="LJ249" s="52"/>
      <c r="LK249" s="52"/>
      <c r="LL249" s="52"/>
      <c r="LM249" s="52"/>
      <c r="LN249" s="52"/>
      <c r="LO249" s="52"/>
      <c r="LP249" s="52"/>
      <c r="LQ249" s="52"/>
      <c r="LR249" s="52"/>
      <c r="LS249" s="52"/>
      <c r="LT249" s="52"/>
      <c r="LU249" s="52"/>
      <c r="LV249" s="52"/>
      <c r="LW249" s="52"/>
      <c r="LX249" s="52"/>
      <c r="LY249" s="52"/>
      <c r="LZ249" s="52"/>
      <c r="MA249" s="52"/>
      <c r="MB249" s="52"/>
      <c r="MC249" s="52"/>
      <c r="MD249" s="52"/>
      <c r="ME249" s="52"/>
      <c r="MF249" s="52"/>
      <c r="MG249" s="52"/>
      <c r="MH249" s="100"/>
      <c r="MI249" s="100"/>
      <c r="MJ249" s="100"/>
      <c r="MK249" s="100"/>
      <c r="ML249" s="100"/>
      <c r="MM249" s="100"/>
      <c r="MN249" s="100"/>
      <c r="MO249" s="100"/>
      <c r="MP249" s="100"/>
      <c r="MQ249" s="100"/>
      <c r="MR249" s="100"/>
      <c r="MS249" s="100"/>
      <c r="MT249" s="100"/>
      <c r="MU249" s="100"/>
      <c r="MV249" s="100"/>
      <c r="MW249" s="100"/>
      <c r="MX249" s="100"/>
      <c r="MY249" s="100"/>
      <c r="MZ249" s="100"/>
      <c r="NA249" s="100"/>
      <c r="NB249" s="100"/>
      <c r="NC249" s="52"/>
      <c r="ND249" s="52"/>
      <c r="NE249" s="52"/>
      <c r="NF249" s="52"/>
      <c r="NG249" s="52"/>
      <c r="NH249" s="52"/>
      <c r="NI249" s="52"/>
      <c r="NJ249" s="52"/>
      <c r="NK249" s="52"/>
      <c r="NL249" s="52"/>
      <c r="NM249" s="52"/>
      <c r="NN249" s="52"/>
      <c r="NO249" s="52"/>
      <c r="NP249" s="52"/>
      <c r="NQ249" s="52"/>
      <c r="NR249" s="52"/>
      <c r="NS249" s="52"/>
      <c r="NT249" s="52"/>
      <c r="NU249" s="52"/>
      <c r="NV249" s="52"/>
      <c r="NW249" s="52"/>
      <c r="NX249" s="52"/>
      <c r="NY249" s="52"/>
      <c r="NZ249" s="52"/>
      <c r="OA249" s="52"/>
      <c r="OB249" s="52"/>
      <c r="OC249" s="52"/>
      <c r="OD249" s="52"/>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c r="PC249" s="52"/>
      <c r="PD249" s="52"/>
      <c r="PE249" s="52"/>
      <c r="PF249" s="52"/>
      <c r="PG249" s="52"/>
      <c r="PH249" s="52"/>
      <c r="PI249" s="52"/>
      <c r="PJ249" s="52"/>
      <c r="PK249" s="52"/>
      <c r="PL249" s="52"/>
      <c r="PM249" s="52"/>
      <c r="PN249" s="52"/>
      <c r="PO249" s="52"/>
      <c r="PP249" s="52"/>
      <c r="PQ249" s="52"/>
      <c r="PR249" s="52"/>
      <c r="PS249" s="52"/>
      <c r="PT249" s="52"/>
      <c r="PU249" s="52"/>
      <c r="PV249" s="52"/>
      <c r="PW249" s="52"/>
      <c r="PX249" s="52"/>
      <c r="PY249" s="52"/>
      <c r="PZ249" s="52"/>
      <c r="QA249" s="52"/>
      <c r="QB249" s="52"/>
      <c r="QC249" s="52"/>
      <c r="QD249" s="52"/>
    </row>
    <row r="250" spans="1:446" ht="13.5" customHeight="1">
      <c r="A250" s="12" t="s">
        <v>247</v>
      </c>
      <c r="B250" s="12" t="s">
        <v>347</v>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69"/>
      <c r="DA250" s="23"/>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52"/>
      <c r="II250" s="52"/>
      <c r="IJ250" s="92"/>
      <c r="IK250" s="92"/>
      <c r="IL250" s="92"/>
      <c r="IM250" s="92"/>
      <c r="IN250" s="92"/>
      <c r="IO250" s="92"/>
      <c r="IP250" s="92"/>
      <c r="IQ250" s="92"/>
      <c r="IR250" s="92"/>
      <c r="IS250" s="92"/>
      <c r="IT250" s="92"/>
      <c r="IU250" s="92"/>
      <c r="IV250" s="52"/>
      <c r="IW250" s="52"/>
      <c r="IX250" s="52"/>
      <c r="IY250" s="52"/>
      <c r="IZ250" s="52"/>
      <c r="JA250" s="52"/>
      <c r="JB250" s="52"/>
      <c r="JC250" s="52"/>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100"/>
      <c r="MI250" s="100"/>
      <c r="MJ250" s="100"/>
      <c r="MK250" s="100"/>
      <c r="ML250" s="100"/>
      <c r="MM250" s="100"/>
      <c r="MN250" s="100"/>
      <c r="MO250" s="100"/>
      <c r="MP250" s="100"/>
      <c r="MQ250" s="100"/>
      <c r="MR250" s="100"/>
      <c r="MS250" s="100"/>
      <c r="MT250" s="100"/>
      <c r="MU250" s="100"/>
      <c r="MV250" s="100"/>
      <c r="MW250" s="100"/>
      <c r="MX250" s="100"/>
      <c r="MY250" s="100"/>
      <c r="MZ250" s="100"/>
      <c r="NA250" s="100"/>
      <c r="NB250" s="100"/>
      <c r="NC250" s="52"/>
      <c r="ND250" s="52"/>
      <c r="NE250" s="52"/>
      <c r="NF250" s="52"/>
      <c r="NG250" s="52"/>
      <c r="NH250" s="52"/>
      <c r="NI250" s="52"/>
      <c r="NJ250" s="52"/>
      <c r="NK250" s="52"/>
      <c r="NL250" s="52"/>
      <c r="NM250" s="52"/>
      <c r="NN250" s="52"/>
      <c r="NO250" s="52"/>
      <c r="NP250" s="52"/>
      <c r="NQ250" s="52"/>
      <c r="NR250" s="52"/>
      <c r="NS250" s="52"/>
      <c r="NT250" s="52"/>
      <c r="NU250" s="52"/>
      <c r="NV250" s="52"/>
      <c r="NW250" s="52"/>
      <c r="NX250" s="52"/>
      <c r="NY250" s="52"/>
      <c r="NZ250" s="52"/>
      <c r="OA250" s="52"/>
      <c r="OB250" s="52"/>
      <c r="OC250" s="52"/>
      <c r="OD250" s="52"/>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c r="PC250" s="52"/>
      <c r="PD250" s="52"/>
      <c r="PE250" s="52"/>
      <c r="PF250" s="52"/>
      <c r="PG250" s="52"/>
      <c r="PH250" s="52"/>
      <c r="PI250" s="52"/>
      <c r="PJ250" s="52"/>
      <c r="PK250" s="52"/>
      <c r="PL250" s="52"/>
      <c r="PM250" s="52"/>
      <c r="PN250" s="52"/>
      <c r="PO250" s="52"/>
      <c r="PP250" s="52"/>
      <c r="PQ250" s="52"/>
      <c r="PR250" s="52"/>
      <c r="PS250" s="52"/>
      <c r="PT250" s="52"/>
      <c r="PU250" s="52"/>
      <c r="PV250" s="52"/>
      <c r="PW250" s="52"/>
      <c r="PX250" s="52"/>
      <c r="PY250" s="52"/>
      <c r="PZ250" s="52"/>
      <c r="QA250" s="52"/>
      <c r="QB250" s="52"/>
      <c r="QC250" s="52"/>
      <c r="QD250" s="52"/>
    </row>
    <row r="251" spans="1:446" ht="13.5" customHeight="1">
      <c r="A251" s="12" t="s">
        <v>248</v>
      </c>
      <c r="B251" s="12" t="s">
        <v>348</v>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69"/>
      <c r="DA251" s="23"/>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52"/>
      <c r="II251" s="52"/>
      <c r="IJ251" s="92"/>
      <c r="IK251" s="92"/>
      <c r="IL251" s="92"/>
      <c r="IM251" s="92"/>
      <c r="IN251" s="92"/>
      <c r="IO251" s="92"/>
      <c r="IP251" s="92"/>
      <c r="IQ251" s="92"/>
      <c r="IR251" s="92"/>
      <c r="IS251" s="92"/>
      <c r="IT251" s="92"/>
      <c r="IU251" s="92"/>
      <c r="IV251" s="52"/>
      <c r="IW251" s="52"/>
      <c r="IX251" s="52"/>
      <c r="IY251" s="52"/>
      <c r="IZ251" s="52"/>
      <c r="JA251" s="52"/>
      <c r="JB251" s="52"/>
      <c r="JC251" s="52"/>
      <c r="JD251" s="52"/>
      <c r="JE251" s="52"/>
      <c r="JF251" s="52"/>
      <c r="JG251" s="52"/>
      <c r="JH251" s="52"/>
      <c r="JI251" s="52"/>
      <c r="JJ251" s="52"/>
      <c r="JK251" s="52"/>
      <c r="JL251" s="52"/>
      <c r="JM251" s="52"/>
      <c r="JN251" s="52"/>
      <c r="JO251" s="52"/>
      <c r="JP251" s="52"/>
      <c r="JQ251" s="52"/>
      <c r="JR251" s="52"/>
      <c r="JS251" s="52"/>
      <c r="JT251" s="52"/>
      <c r="JU251" s="52"/>
      <c r="JV251" s="52"/>
      <c r="JW251" s="52"/>
      <c r="JX251" s="52"/>
      <c r="JY251" s="52"/>
      <c r="JZ251" s="52"/>
      <c r="KA251" s="52"/>
      <c r="KB251" s="52"/>
      <c r="KC251" s="52"/>
      <c r="KD251" s="52"/>
      <c r="KE251" s="52"/>
      <c r="KF251" s="52"/>
      <c r="KG251" s="52"/>
      <c r="KH251" s="52"/>
      <c r="KI251" s="52"/>
      <c r="KJ251" s="52"/>
      <c r="KK251" s="52"/>
      <c r="KL251" s="52"/>
      <c r="KM251" s="52"/>
      <c r="KN251" s="52"/>
      <c r="KO251" s="52"/>
      <c r="KP251" s="52"/>
      <c r="KQ251" s="52"/>
      <c r="KR251" s="52"/>
      <c r="KS251" s="52"/>
      <c r="KT251" s="52"/>
      <c r="KU251" s="52"/>
      <c r="KV251" s="52"/>
      <c r="KW251" s="52"/>
      <c r="KX251" s="52"/>
      <c r="KY251" s="52"/>
      <c r="KZ251" s="52"/>
      <c r="LA251" s="52"/>
      <c r="LB251" s="52"/>
      <c r="LC251" s="52"/>
      <c r="LD251" s="52"/>
      <c r="LE251" s="52"/>
      <c r="LF251" s="52"/>
      <c r="LG251" s="52"/>
      <c r="LH251" s="52"/>
      <c r="LI251" s="52"/>
      <c r="LJ251" s="52"/>
      <c r="LK251" s="52"/>
      <c r="LL251" s="52"/>
      <c r="LM251" s="52"/>
      <c r="LN251" s="52"/>
      <c r="LO251" s="52"/>
      <c r="LP251" s="52"/>
      <c r="LQ251" s="52"/>
      <c r="LR251" s="52"/>
      <c r="LS251" s="52"/>
      <c r="LT251" s="52"/>
      <c r="LU251" s="52"/>
      <c r="LV251" s="52"/>
      <c r="LW251" s="52"/>
      <c r="LX251" s="52"/>
      <c r="LY251" s="52"/>
      <c r="LZ251" s="52"/>
      <c r="MA251" s="52"/>
      <c r="MB251" s="52"/>
      <c r="MC251" s="52"/>
      <c r="MD251" s="52"/>
      <c r="ME251" s="52"/>
      <c r="MF251" s="52"/>
      <c r="MG251" s="52"/>
      <c r="MH251" s="100"/>
      <c r="MI251" s="100"/>
      <c r="MJ251" s="100"/>
      <c r="MK251" s="100"/>
      <c r="ML251" s="100"/>
      <c r="MM251" s="100"/>
      <c r="MN251" s="100"/>
      <c r="MO251" s="100"/>
      <c r="MP251" s="100"/>
      <c r="MQ251" s="100"/>
      <c r="MR251" s="100"/>
      <c r="MS251" s="100"/>
      <c r="MT251" s="100"/>
      <c r="MU251" s="100"/>
      <c r="MV251" s="100"/>
      <c r="MW251" s="100"/>
      <c r="MX251" s="100"/>
      <c r="MY251" s="100"/>
      <c r="MZ251" s="100"/>
      <c r="NA251" s="100"/>
      <c r="NB251" s="100"/>
      <c r="NC251" s="52"/>
      <c r="ND251" s="52"/>
      <c r="NE251" s="52"/>
      <c r="NF251" s="52"/>
      <c r="NG251" s="52"/>
      <c r="NH251" s="52"/>
      <c r="NI251" s="52"/>
      <c r="NJ251" s="52"/>
      <c r="NK251" s="52"/>
      <c r="NL251" s="52"/>
      <c r="NM251" s="52"/>
      <c r="NN251" s="52"/>
      <c r="NO251" s="52"/>
      <c r="NP251" s="52"/>
      <c r="NQ251" s="52"/>
      <c r="NR251" s="52"/>
      <c r="NS251" s="52"/>
      <c r="NT251" s="52"/>
      <c r="NU251" s="52"/>
      <c r="NV251" s="52"/>
      <c r="NW251" s="52"/>
      <c r="NX251" s="52"/>
      <c r="NY251" s="52"/>
      <c r="NZ251" s="52"/>
      <c r="OA251" s="52"/>
      <c r="OB251" s="52"/>
      <c r="OC251" s="52"/>
      <c r="OD251" s="52"/>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c r="PC251" s="52"/>
      <c r="PD251" s="52"/>
      <c r="PE251" s="52"/>
      <c r="PF251" s="52"/>
      <c r="PG251" s="52"/>
      <c r="PH251" s="52"/>
      <c r="PI251" s="52"/>
      <c r="PJ251" s="52"/>
      <c r="PK251" s="52"/>
      <c r="PL251" s="52"/>
      <c r="PM251" s="52"/>
      <c r="PN251" s="52"/>
      <c r="PO251" s="52"/>
      <c r="PP251" s="52"/>
      <c r="PQ251" s="52"/>
      <c r="PR251" s="52"/>
      <c r="PS251" s="52"/>
      <c r="PT251" s="52"/>
      <c r="PU251" s="52"/>
      <c r="PV251" s="52"/>
      <c r="PW251" s="52"/>
      <c r="PX251" s="52"/>
      <c r="PY251" s="52"/>
      <c r="PZ251" s="52"/>
      <c r="QA251" s="52"/>
      <c r="QB251" s="52"/>
      <c r="QC251" s="52"/>
      <c r="QD251" s="52"/>
    </row>
    <row r="252" spans="1:446" ht="13.5" customHeight="1">
      <c r="A252" s="12" t="s">
        <v>249</v>
      </c>
      <c r="B252" s="12" t="s">
        <v>345</v>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69"/>
      <c r="DA252" s="23"/>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52"/>
      <c r="II252" s="52"/>
      <c r="IJ252" s="92"/>
      <c r="IK252" s="92"/>
      <c r="IL252" s="92"/>
      <c r="IM252" s="92"/>
      <c r="IN252" s="92"/>
      <c r="IO252" s="92"/>
      <c r="IP252" s="92"/>
      <c r="IQ252" s="92"/>
      <c r="IR252" s="92"/>
      <c r="IS252" s="92"/>
      <c r="IT252" s="92"/>
      <c r="IU252" s="92"/>
      <c r="IV252" s="52"/>
      <c r="IW252" s="52"/>
      <c r="IX252" s="52"/>
      <c r="IY252" s="52"/>
      <c r="IZ252" s="52"/>
      <c r="JA252" s="52"/>
      <c r="JB252" s="52"/>
      <c r="JC252" s="52"/>
      <c r="JD252" s="52"/>
      <c r="JE252" s="52"/>
      <c r="JF252" s="52"/>
      <c r="JG252" s="52"/>
      <c r="JH252" s="52"/>
      <c r="JI252" s="52"/>
      <c r="JJ252" s="52"/>
      <c r="JK252" s="52"/>
      <c r="JL252" s="52"/>
      <c r="JM252" s="52"/>
      <c r="JN252" s="52"/>
      <c r="JO252" s="52"/>
      <c r="JP252" s="52"/>
      <c r="JQ252" s="52"/>
      <c r="JR252" s="52"/>
      <c r="JS252" s="52"/>
      <c r="JT252" s="52"/>
      <c r="JU252" s="52"/>
      <c r="JV252" s="52"/>
      <c r="JW252" s="52"/>
      <c r="JX252" s="52"/>
      <c r="JY252" s="52"/>
      <c r="JZ252" s="52"/>
      <c r="KA252" s="52"/>
      <c r="KB252" s="52"/>
      <c r="KC252" s="52"/>
      <c r="KD252" s="52"/>
      <c r="KE252" s="52"/>
      <c r="KF252" s="52"/>
      <c r="KG252" s="52"/>
      <c r="KH252" s="52"/>
      <c r="KI252" s="52"/>
      <c r="KJ252" s="52"/>
      <c r="KK252" s="52"/>
      <c r="KL252" s="52"/>
      <c r="KM252" s="52"/>
      <c r="KN252" s="52"/>
      <c r="KO252" s="52"/>
      <c r="KP252" s="52"/>
      <c r="KQ252" s="52"/>
      <c r="KR252" s="52"/>
      <c r="KS252" s="52"/>
      <c r="KT252" s="52"/>
      <c r="KU252" s="52"/>
      <c r="KV252" s="52"/>
      <c r="KW252" s="52"/>
      <c r="KX252" s="52"/>
      <c r="KY252" s="52"/>
      <c r="KZ252" s="52"/>
      <c r="LA252" s="52"/>
      <c r="LB252" s="52"/>
      <c r="LC252" s="52"/>
      <c r="LD252" s="52"/>
      <c r="LE252" s="52"/>
      <c r="LF252" s="52"/>
      <c r="LG252" s="52"/>
      <c r="LH252" s="52"/>
      <c r="LI252" s="52"/>
      <c r="LJ252" s="52"/>
      <c r="LK252" s="52"/>
      <c r="LL252" s="52"/>
      <c r="LM252" s="52"/>
      <c r="LN252" s="52"/>
      <c r="LO252" s="52"/>
      <c r="LP252" s="52"/>
      <c r="LQ252" s="52"/>
      <c r="LR252" s="52"/>
      <c r="LS252" s="52"/>
      <c r="LT252" s="52"/>
      <c r="LU252" s="52"/>
      <c r="LV252" s="52"/>
      <c r="LW252" s="52"/>
      <c r="LX252" s="52"/>
      <c r="LY252" s="52"/>
      <c r="LZ252" s="52"/>
      <c r="MA252" s="52"/>
      <c r="MB252" s="52"/>
      <c r="MC252" s="52"/>
      <c r="MD252" s="52"/>
      <c r="ME252" s="52"/>
      <c r="MF252" s="52"/>
      <c r="MG252" s="52"/>
      <c r="MH252" s="100"/>
      <c r="MI252" s="100"/>
      <c r="MJ252" s="100"/>
      <c r="MK252" s="100"/>
      <c r="ML252" s="100"/>
      <c r="MM252" s="100"/>
      <c r="MN252" s="100"/>
      <c r="MO252" s="100"/>
      <c r="MP252" s="100"/>
      <c r="MQ252" s="100"/>
      <c r="MR252" s="100"/>
      <c r="MS252" s="100"/>
      <c r="MT252" s="100"/>
      <c r="MU252" s="100"/>
      <c r="MV252" s="100"/>
      <c r="MW252" s="100"/>
      <c r="MX252" s="100"/>
      <c r="MY252" s="100"/>
      <c r="MZ252" s="100"/>
      <c r="NA252" s="100"/>
      <c r="NB252" s="100"/>
      <c r="NC252" s="52"/>
      <c r="ND252" s="52"/>
      <c r="NE252" s="52"/>
      <c r="NF252" s="52"/>
      <c r="NG252" s="52"/>
      <c r="NH252" s="52"/>
      <c r="NI252" s="52"/>
      <c r="NJ252" s="52"/>
      <c r="NK252" s="52"/>
      <c r="NL252" s="52"/>
      <c r="NM252" s="52"/>
      <c r="NN252" s="52"/>
      <c r="NO252" s="52"/>
      <c r="NP252" s="52"/>
      <c r="NQ252" s="52"/>
      <c r="NR252" s="52"/>
      <c r="NS252" s="52"/>
      <c r="NT252" s="52"/>
      <c r="NU252" s="52"/>
      <c r="NV252" s="52"/>
      <c r="NW252" s="52"/>
      <c r="NX252" s="52"/>
      <c r="NY252" s="52"/>
      <c r="NZ252" s="52"/>
      <c r="OA252" s="52"/>
      <c r="OB252" s="52"/>
      <c r="OC252" s="52"/>
      <c r="OD252" s="52"/>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c r="PC252" s="52"/>
      <c r="PD252" s="52"/>
      <c r="PE252" s="52"/>
      <c r="PF252" s="52"/>
      <c r="PG252" s="52"/>
      <c r="PH252" s="52"/>
      <c r="PI252" s="52"/>
      <c r="PJ252" s="52"/>
      <c r="PK252" s="52"/>
      <c r="PL252" s="52"/>
      <c r="PM252" s="52"/>
      <c r="PN252" s="52"/>
      <c r="PO252" s="52"/>
      <c r="PP252" s="52"/>
      <c r="PQ252" s="52"/>
      <c r="PR252" s="52"/>
      <c r="PS252" s="52"/>
      <c r="PT252" s="52"/>
      <c r="PU252" s="52"/>
      <c r="PV252" s="52"/>
      <c r="PW252" s="52"/>
      <c r="PX252" s="52"/>
      <c r="PY252" s="52"/>
      <c r="PZ252" s="52"/>
      <c r="QA252" s="52"/>
      <c r="QB252" s="52"/>
      <c r="QC252" s="52"/>
      <c r="QD252" s="52"/>
    </row>
    <row r="253" spans="1:446" ht="13.5" customHeight="1">
      <c r="A253" s="12" t="s">
        <v>250</v>
      </c>
      <c r="B253" s="12" t="s">
        <v>347</v>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69"/>
      <c r="DA253" s="23"/>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52"/>
      <c r="II253" s="52"/>
      <c r="IJ253" s="92"/>
      <c r="IK253" s="92"/>
      <c r="IL253" s="92"/>
      <c r="IM253" s="92"/>
      <c r="IN253" s="92"/>
      <c r="IO253" s="92"/>
      <c r="IP253" s="92"/>
      <c r="IQ253" s="92"/>
      <c r="IR253" s="92"/>
      <c r="IS253" s="92"/>
      <c r="IT253" s="92"/>
      <c r="IU253" s="92"/>
      <c r="IV253" s="52"/>
      <c r="IW253" s="52"/>
      <c r="IX253" s="52"/>
      <c r="IY253" s="52"/>
      <c r="IZ253" s="52"/>
      <c r="JA253" s="52"/>
      <c r="JB253" s="52"/>
      <c r="JC253" s="52"/>
      <c r="JD253" s="52"/>
      <c r="JE253" s="52"/>
      <c r="JF253" s="52"/>
      <c r="JG253" s="52"/>
      <c r="JH253" s="52"/>
      <c r="JI253" s="52"/>
      <c r="JJ253" s="52"/>
      <c r="JK253" s="52"/>
      <c r="JL253" s="52"/>
      <c r="JM253" s="52"/>
      <c r="JN253" s="52"/>
      <c r="JO253" s="52"/>
      <c r="JP253" s="52"/>
      <c r="JQ253" s="52"/>
      <c r="JR253" s="52"/>
      <c r="JS253" s="52"/>
      <c r="JT253" s="52"/>
      <c r="JU253" s="52"/>
      <c r="JV253" s="52"/>
      <c r="JW253" s="52"/>
      <c r="JX253" s="52"/>
      <c r="JY253" s="52"/>
      <c r="JZ253" s="52"/>
      <c r="KA253" s="52"/>
      <c r="KB253" s="52"/>
      <c r="KC253" s="52"/>
      <c r="KD253" s="52"/>
      <c r="KE253" s="52"/>
      <c r="KF253" s="52"/>
      <c r="KG253" s="52"/>
      <c r="KH253" s="52"/>
      <c r="KI253" s="52"/>
      <c r="KJ253" s="52"/>
      <c r="KK253" s="52"/>
      <c r="KL253" s="52"/>
      <c r="KM253" s="52"/>
      <c r="KN253" s="52"/>
      <c r="KO253" s="52"/>
      <c r="KP253" s="52"/>
      <c r="KQ253" s="52"/>
      <c r="KR253" s="52"/>
      <c r="KS253" s="52"/>
      <c r="KT253" s="52"/>
      <c r="KU253" s="52"/>
      <c r="KV253" s="52"/>
      <c r="KW253" s="52"/>
      <c r="KX253" s="52"/>
      <c r="KY253" s="52"/>
      <c r="KZ253" s="52"/>
      <c r="LA253" s="52"/>
      <c r="LB253" s="52"/>
      <c r="LC253" s="52"/>
      <c r="LD253" s="52"/>
      <c r="LE253" s="52"/>
      <c r="LF253" s="52"/>
      <c r="LG253" s="52"/>
      <c r="LH253" s="52"/>
      <c r="LI253" s="52"/>
      <c r="LJ253" s="52"/>
      <c r="LK253" s="52"/>
      <c r="LL253" s="52"/>
      <c r="LM253" s="52"/>
      <c r="LN253" s="52"/>
      <c r="LO253" s="52"/>
      <c r="LP253" s="52"/>
      <c r="LQ253" s="52"/>
      <c r="LR253" s="52"/>
      <c r="LS253" s="52"/>
      <c r="LT253" s="52"/>
      <c r="LU253" s="52"/>
      <c r="LV253" s="52"/>
      <c r="LW253" s="52"/>
      <c r="LX253" s="52"/>
      <c r="LY253" s="52"/>
      <c r="LZ253" s="52"/>
      <c r="MA253" s="52"/>
      <c r="MB253" s="52"/>
      <c r="MC253" s="52"/>
      <c r="MD253" s="52"/>
      <c r="ME253" s="52"/>
      <c r="MF253" s="52"/>
      <c r="MG253" s="52"/>
      <c r="MH253" s="100"/>
      <c r="MI253" s="100"/>
      <c r="MJ253" s="100"/>
      <c r="MK253" s="100"/>
      <c r="ML253" s="100"/>
      <c r="MM253" s="100"/>
      <c r="MN253" s="100"/>
      <c r="MO253" s="100"/>
      <c r="MP253" s="100"/>
      <c r="MQ253" s="100"/>
      <c r="MR253" s="100"/>
      <c r="MS253" s="100"/>
      <c r="MT253" s="100"/>
      <c r="MU253" s="100"/>
      <c r="MV253" s="100"/>
      <c r="MW253" s="100"/>
      <c r="MX253" s="100"/>
      <c r="MY253" s="100"/>
      <c r="MZ253" s="100"/>
      <c r="NA253" s="100"/>
      <c r="NB253" s="100"/>
      <c r="NC253" s="52"/>
      <c r="ND253" s="52"/>
      <c r="NE253" s="52"/>
      <c r="NF253" s="52"/>
      <c r="NG253" s="52"/>
      <c r="NH253" s="52"/>
      <c r="NI253" s="52"/>
      <c r="NJ253" s="52"/>
      <c r="NK253" s="52"/>
      <c r="NL253" s="52"/>
      <c r="NM253" s="52"/>
      <c r="NN253" s="52"/>
      <c r="NO253" s="52"/>
      <c r="NP253" s="52"/>
      <c r="NQ253" s="52"/>
      <c r="NR253" s="52"/>
      <c r="NS253" s="52"/>
      <c r="NT253" s="52"/>
      <c r="NU253" s="52"/>
      <c r="NV253" s="52"/>
      <c r="NW253" s="52"/>
      <c r="NX253" s="52"/>
      <c r="NY253" s="52"/>
      <c r="NZ253" s="52"/>
      <c r="OA253" s="52"/>
      <c r="OB253" s="52"/>
      <c r="OC253" s="52"/>
      <c r="OD253" s="52"/>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c r="PC253" s="52"/>
      <c r="PD253" s="52"/>
      <c r="PE253" s="52"/>
      <c r="PF253" s="52"/>
      <c r="PG253" s="52"/>
      <c r="PH253" s="52"/>
      <c r="PI253" s="52"/>
      <c r="PJ253" s="52"/>
      <c r="PK253" s="52"/>
      <c r="PL253" s="52"/>
      <c r="PM253" s="52"/>
      <c r="PN253" s="52"/>
      <c r="PO253" s="52"/>
      <c r="PP253" s="52"/>
      <c r="PQ253" s="52"/>
      <c r="PR253" s="52"/>
      <c r="PS253" s="52"/>
      <c r="PT253" s="52"/>
      <c r="PU253" s="52"/>
      <c r="PV253" s="52"/>
      <c r="PW253" s="52"/>
      <c r="PX253" s="52"/>
      <c r="PY253" s="52"/>
      <c r="PZ253" s="52"/>
      <c r="QA253" s="52"/>
      <c r="QB253" s="52"/>
      <c r="QC253" s="52"/>
      <c r="QD253" s="52"/>
    </row>
    <row r="254" spans="1:446" ht="13.5" customHeight="1">
      <c r="A254" s="12" t="s">
        <v>251</v>
      </c>
      <c r="B254" s="12" t="s">
        <v>348</v>
      </c>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69"/>
      <c r="DA254" s="23"/>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52"/>
      <c r="II254" s="52"/>
      <c r="IJ254" s="92"/>
      <c r="IK254" s="92"/>
      <c r="IL254" s="92"/>
      <c r="IM254" s="92"/>
      <c r="IN254" s="92"/>
      <c r="IO254" s="92"/>
      <c r="IP254" s="92"/>
      <c r="IQ254" s="92"/>
      <c r="IR254" s="92"/>
      <c r="IS254" s="92"/>
      <c r="IT254" s="92"/>
      <c r="IU254" s="92"/>
      <c r="IV254" s="52"/>
      <c r="IW254" s="52"/>
      <c r="IX254" s="52"/>
      <c r="IY254" s="52"/>
      <c r="IZ254" s="52"/>
      <c r="JA254" s="52"/>
      <c r="JB254" s="52"/>
      <c r="JC254" s="52"/>
      <c r="JD254" s="52"/>
      <c r="JE254" s="52"/>
      <c r="JF254" s="52"/>
      <c r="JG254" s="52"/>
      <c r="JH254" s="52"/>
      <c r="JI254" s="52"/>
      <c r="JJ254" s="52"/>
      <c r="JK254" s="52"/>
      <c r="JL254" s="52"/>
      <c r="JM254" s="52"/>
      <c r="JN254" s="52"/>
      <c r="JO254" s="52"/>
      <c r="JP254" s="52"/>
      <c r="JQ254" s="52"/>
      <c r="JR254" s="52"/>
      <c r="JS254" s="52"/>
      <c r="JT254" s="52"/>
      <c r="JU254" s="52"/>
      <c r="JV254" s="52"/>
      <c r="JW254" s="52"/>
      <c r="JX254" s="52"/>
      <c r="JY254" s="52"/>
      <c r="JZ254" s="52"/>
      <c r="KA254" s="52"/>
      <c r="KB254" s="52"/>
      <c r="KC254" s="52"/>
      <c r="KD254" s="52"/>
      <c r="KE254" s="52"/>
      <c r="KF254" s="52"/>
      <c r="KG254" s="52"/>
      <c r="KH254" s="52"/>
      <c r="KI254" s="52"/>
      <c r="KJ254" s="52"/>
      <c r="KK254" s="52"/>
      <c r="KL254" s="52"/>
      <c r="KM254" s="52"/>
      <c r="KN254" s="52"/>
      <c r="KO254" s="52"/>
      <c r="KP254" s="52"/>
      <c r="KQ254" s="52"/>
      <c r="KR254" s="52"/>
      <c r="KS254" s="52"/>
      <c r="KT254" s="52"/>
      <c r="KU254" s="52"/>
      <c r="KV254" s="52"/>
      <c r="KW254" s="52"/>
      <c r="KX254" s="52"/>
      <c r="KY254" s="52"/>
      <c r="KZ254" s="52"/>
      <c r="LA254" s="52"/>
      <c r="LB254" s="52"/>
      <c r="LC254" s="52"/>
      <c r="LD254" s="52"/>
      <c r="LE254" s="52"/>
      <c r="LF254" s="52"/>
      <c r="LG254" s="52"/>
      <c r="LH254" s="52"/>
      <c r="LI254" s="52"/>
      <c r="LJ254" s="52"/>
      <c r="LK254" s="52"/>
      <c r="LL254" s="52"/>
      <c r="LM254" s="52"/>
      <c r="LN254" s="52"/>
      <c r="LO254" s="52"/>
      <c r="LP254" s="52"/>
      <c r="LQ254" s="52"/>
      <c r="LR254" s="52"/>
      <c r="LS254" s="52"/>
      <c r="LT254" s="52"/>
      <c r="LU254" s="52"/>
      <c r="LV254" s="52"/>
      <c r="LW254" s="52"/>
      <c r="LX254" s="52"/>
      <c r="LY254" s="52"/>
      <c r="LZ254" s="52"/>
      <c r="MA254" s="52"/>
      <c r="MB254" s="52"/>
      <c r="MC254" s="52"/>
      <c r="MD254" s="52"/>
      <c r="ME254" s="52"/>
      <c r="MF254" s="52"/>
      <c r="MG254" s="52"/>
      <c r="MH254" s="100"/>
      <c r="MI254" s="100"/>
      <c r="MJ254" s="100"/>
      <c r="MK254" s="100"/>
      <c r="ML254" s="100"/>
      <c r="MM254" s="100"/>
      <c r="MN254" s="100"/>
      <c r="MO254" s="100"/>
      <c r="MP254" s="100"/>
      <c r="MQ254" s="100"/>
      <c r="MR254" s="100"/>
      <c r="MS254" s="100"/>
      <c r="MT254" s="100"/>
      <c r="MU254" s="100"/>
      <c r="MV254" s="100"/>
      <c r="MW254" s="100"/>
      <c r="MX254" s="100"/>
      <c r="MY254" s="100"/>
      <c r="MZ254" s="100"/>
      <c r="NA254" s="100"/>
      <c r="NB254" s="100"/>
      <c r="NC254" s="52"/>
      <c r="ND254" s="52"/>
      <c r="NE254" s="52"/>
      <c r="NF254" s="52"/>
      <c r="NG254" s="52"/>
      <c r="NH254" s="52"/>
      <c r="NI254" s="52"/>
      <c r="NJ254" s="52"/>
      <c r="NK254" s="52"/>
      <c r="NL254" s="52"/>
      <c r="NM254" s="52"/>
      <c r="NN254" s="52"/>
      <c r="NO254" s="52"/>
      <c r="NP254" s="52"/>
      <c r="NQ254" s="52"/>
      <c r="NR254" s="52"/>
      <c r="NS254" s="52"/>
      <c r="NT254" s="52"/>
      <c r="NU254" s="52"/>
      <c r="NV254" s="52"/>
      <c r="NW254" s="52"/>
      <c r="NX254" s="52"/>
      <c r="NY254" s="52"/>
      <c r="NZ254" s="52"/>
      <c r="OA254" s="52"/>
      <c r="OB254" s="52"/>
      <c r="OC254" s="52"/>
      <c r="OD254" s="52"/>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c r="PC254" s="52"/>
      <c r="PD254" s="52"/>
      <c r="PE254" s="52"/>
      <c r="PF254" s="52"/>
      <c r="PG254" s="52"/>
      <c r="PH254" s="52"/>
      <c r="PI254" s="52"/>
      <c r="PJ254" s="52"/>
      <c r="PK254" s="52"/>
      <c r="PL254" s="52"/>
      <c r="PM254" s="52"/>
      <c r="PN254" s="52"/>
      <c r="PO254" s="52"/>
      <c r="PP254" s="52"/>
      <c r="PQ254" s="52"/>
      <c r="PR254" s="52"/>
      <c r="PS254" s="52"/>
      <c r="PT254" s="52"/>
      <c r="PU254" s="52"/>
      <c r="PV254" s="52"/>
      <c r="PW254" s="52"/>
      <c r="PX254" s="52"/>
      <c r="PY254" s="52"/>
      <c r="PZ254" s="52"/>
      <c r="QA254" s="52"/>
      <c r="QB254" s="52"/>
      <c r="QC254" s="52"/>
      <c r="QD254" s="52"/>
    </row>
    <row r="255" spans="1:446" ht="13.5" customHeight="1">
      <c r="A255" s="12" t="s">
        <v>252</v>
      </c>
      <c r="B255" s="12" t="s">
        <v>345</v>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69"/>
      <c r="DA255" s="23"/>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52"/>
      <c r="II255" s="52"/>
      <c r="IJ255" s="92"/>
      <c r="IK255" s="92"/>
      <c r="IL255" s="92"/>
      <c r="IM255" s="92"/>
      <c r="IN255" s="92"/>
      <c r="IO255" s="92"/>
      <c r="IP255" s="92"/>
      <c r="IQ255" s="92"/>
      <c r="IR255" s="92"/>
      <c r="IS255" s="92"/>
      <c r="IT255" s="92"/>
      <c r="IU255" s="92"/>
      <c r="IV255" s="52"/>
      <c r="IW255" s="52"/>
      <c r="IX255" s="52"/>
      <c r="IY255" s="52"/>
      <c r="IZ255" s="52"/>
      <c r="JA255" s="52"/>
      <c r="JB255" s="52"/>
      <c r="JC255" s="52"/>
      <c r="JD255" s="52"/>
      <c r="JE255" s="52"/>
      <c r="JF255" s="52"/>
      <c r="JG255" s="52"/>
      <c r="JH255" s="52"/>
      <c r="JI255" s="52"/>
      <c r="JJ255" s="52"/>
      <c r="JK255" s="52"/>
      <c r="JL255" s="52"/>
      <c r="JM255" s="52"/>
      <c r="JN255" s="52"/>
      <c r="JO255" s="52"/>
      <c r="JP255" s="52"/>
      <c r="JQ255" s="52"/>
      <c r="JR255" s="52"/>
      <c r="JS255" s="52"/>
      <c r="JT255" s="52"/>
      <c r="JU255" s="52"/>
      <c r="JV255" s="52"/>
      <c r="JW255" s="52"/>
      <c r="JX255" s="52"/>
      <c r="JY255" s="52"/>
      <c r="JZ255" s="52"/>
      <c r="KA255" s="52"/>
      <c r="KB255" s="52"/>
      <c r="KC255" s="52"/>
      <c r="KD255" s="52"/>
      <c r="KE255" s="52"/>
      <c r="KF255" s="52"/>
      <c r="KG255" s="52"/>
      <c r="KH255" s="52"/>
      <c r="KI255" s="52"/>
      <c r="KJ255" s="52"/>
      <c r="KK255" s="52"/>
      <c r="KL255" s="52"/>
      <c r="KM255" s="52"/>
      <c r="KN255" s="52"/>
      <c r="KO255" s="52"/>
      <c r="KP255" s="52"/>
      <c r="KQ255" s="52"/>
      <c r="KR255" s="52"/>
      <c r="KS255" s="52"/>
      <c r="KT255" s="52"/>
      <c r="KU255" s="52"/>
      <c r="KV255" s="52"/>
      <c r="KW255" s="52"/>
      <c r="KX255" s="52"/>
      <c r="KY255" s="52"/>
      <c r="KZ255" s="52"/>
      <c r="LA255" s="52"/>
      <c r="LB255" s="52"/>
      <c r="LC255" s="52"/>
      <c r="LD255" s="52"/>
      <c r="LE255" s="52"/>
      <c r="LF255" s="52"/>
      <c r="LG255" s="52"/>
      <c r="LH255" s="52"/>
      <c r="LI255" s="52"/>
      <c r="LJ255" s="52"/>
      <c r="LK255" s="52"/>
      <c r="LL255" s="52"/>
      <c r="LM255" s="52"/>
      <c r="LN255" s="52"/>
      <c r="LO255" s="52"/>
      <c r="LP255" s="52"/>
      <c r="LQ255" s="52"/>
      <c r="LR255" s="52"/>
      <c r="LS255" s="52"/>
      <c r="LT255" s="52"/>
      <c r="LU255" s="52"/>
      <c r="LV255" s="52"/>
      <c r="LW255" s="52"/>
      <c r="LX255" s="52"/>
      <c r="LY255" s="52"/>
      <c r="LZ255" s="52"/>
      <c r="MA255" s="52"/>
      <c r="MB255" s="52"/>
      <c r="MC255" s="52"/>
      <c r="MD255" s="52"/>
      <c r="ME255" s="52"/>
      <c r="MF255" s="52"/>
      <c r="MG255" s="52"/>
      <c r="MH255" s="100"/>
      <c r="MI255" s="100"/>
      <c r="MJ255" s="100"/>
      <c r="MK255" s="100"/>
      <c r="ML255" s="100"/>
      <c r="MM255" s="100"/>
      <c r="MN255" s="100"/>
      <c r="MO255" s="100"/>
      <c r="MP255" s="100"/>
      <c r="MQ255" s="100"/>
      <c r="MR255" s="100"/>
      <c r="MS255" s="100"/>
      <c r="MT255" s="100"/>
      <c r="MU255" s="100"/>
      <c r="MV255" s="100"/>
      <c r="MW255" s="100"/>
      <c r="MX255" s="100"/>
      <c r="MY255" s="100"/>
      <c r="MZ255" s="100"/>
      <c r="NA255" s="100"/>
      <c r="NB255" s="100"/>
      <c r="NC255" s="52"/>
      <c r="ND255" s="52"/>
      <c r="NE255" s="52"/>
      <c r="NF255" s="52"/>
      <c r="NG255" s="52"/>
      <c r="NH255" s="52"/>
      <c r="NI255" s="52"/>
      <c r="NJ255" s="52"/>
      <c r="NK255" s="52"/>
      <c r="NL255" s="52"/>
      <c r="NM255" s="52"/>
      <c r="NN255" s="52"/>
      <c r="NO255" s="52"/>
      <c r="NP255" s="52"/>
      <c r="NQ255" s="52"/>
      <c r="NR255" s="52"/>
      <c r="NS255" s="52"/>
      <c r="NT255" s="52"/>
      <c r="NU255" s="52"/>
      <c r="NV255" s="52"/>
      <c r="NW255" s="52"/>
      <c r="NX255" s="52"/>
      <c r="NY255" s="52"/>
      <c r="NZ255" s="52"/>
      <c r="OA255" s="52"/>
      <c r="OB255" s="52"/>
      <c r="OC255" s="52"/>
      <c r="OD255" s="52"/>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c r="PC255" s="52"/>
      <c r="PD255" s="52"/>
      <c r="PE255" s="52"/>
      <c r="PF255" s="52"/>
      <c r="PG255" s="52"/>
      <c r="PH255" s="52"/>
      <c r="PI255" s="52"/>
      <c r="PJ255" s="52"/>
      <c r="PK255" s="52"/>
      <c r="PL255" s="52"/>
      <c r="PM255" s="52"/>
      <c r="PN255" s="52"/>
      <c r="PO255" s="52"/>
      <c r="PP255" s="52"/>
      <c r="PQ255" s="52"/>
      <c r="PR255" s="52"/>
      <c r="PS255" s="52"/>
      <c r="PT255" s="52"/>
      <c r="PU255" s="52"/>
      <c r="PV255" s="52"/>
      <c r="PW255" s="52"/>
      <c r="PX255" s="52"/>
      <c r="PY255" s="52"/>
      <c r="PZ255" s="52"/>
      <c r="QA255" s="52"/>
      <c r="QB255" s="52"/>
      <c r="QC255" s="52"/>
      <c r="QD255" s="52"/>
    </row>
    <row r="256" spans="1:446" ht="13.5" customHeight="1">
      <c r="A256" s="12" t="s">
        <v>253</v>
      </c>
      <c r="B256" s="12" t="s">
        <v>347</v>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69"/>
      <c r="DA256" s="23"/>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52"/>
      <c r="II256" s="52"/>
      <c r="IJ256" s="92"/>
      <c r="IK256" s="92"/>
      <c r="IL256" s="92"/>
      <c r="IM256" s="92"/>
      <c r="IN256" s="92"/>
      <c r="IO256" s="92"/>
      <c r="IP256" s="92"/>
      <c r="IQ256" s="92"/>
      <c r="IR256" s="92"/>
      <c r="IS256" s="92"/>
      <c r="IT256" s="92"/>
      <c r="IU256" s="92"/>
      <c r="IV256" s="52"/>
      <c r="IW256" s="52"/>
      <c r="IX256" s="52"/>
      <c r="IY256" s="52"/>
      <c r="IZ256" s="52"/>
      <c r="JA256" s="52"/>
      <c r="JB256" s="52"/>
      <c r="JC256" s="52"/>
      <c r="JD256" s="52"/>
      <c r="JE256" s="52"/>
      <c r="JF256" s="52"/>
      <c r="JG256" s="52"/>
      <c r="JH256" s="52"/>
      <c r="JI256" s="52"/>
      <c r="JJ256" s="52"/>
      <c r="JK256" s="52"/>
      <c r="JL256" s="52"/>
      <c r="JM256" s="52"/>
      <c r="JN256" s="52"/>
      <c r="JO256" s="52"/>
      <c r="JP256" s="52"/>
      <c r="JQ256" s="52"/>
      <c r="JR256" s="52"/>
      <c r="JS256" s="52"/>
      <c r="JT256" s="52"/>
      <c r="JU256" s="52"/>
      <c r="JV256" s="52"/>
      <c r="JW256" s="52"/>
      <c r="JX256" s="52"/>
      <c r="JY256" s="52"/>
      <c r="JZ256" s="52"/>
      <c r="KA256" s="52"/>
      <c r="KB256" s="52"/>
      <c r="KC256" s="52"/>
      <c r="KD256" s="52"/>
      <c r="KE256" s="52"/>
      <c r="KF256" s="52"/>
      <c r="KG256" s="52"/>
      <c r="KH256" s="52"/>
      <c r="KI256" s="52"/>
      <c r="KJ256" s="52"/>
      <c r="KK256" s="52"/>
      <c r="KL256" s="52"/>
      <c r="KM256" s="52"/>
      <c r="KN256" s="52"/>
      <c r="KO256" s="52"/>
      <c r="KP256" s="52"/>
      <c r="KQ256" s="52"/>
      <c r="KR256" s="52"/>
      <c r="KS256" s="52"/>
      <c r="KT256" s="52"/>
      <c r="KU256" s="52"/>
      <c r="KV256" s="52"/>
      <c r="KW256" s="52"/>
      <c r="KX256" s="52"/>
      <c r="KY256" s="52"/>
      <c r="KZ256" s="52"/>
      <c r="LA256" s="52"/>
      <c r="LB256" s="52"/>
      <c r="LC256" s="52"/>
      <c r="LD256" s="52"/>
      <c r="LE256" s="52"/>
      <c r="LF256" s="52"/>
      <c r="LG256" s="52"/>
      <c r="LH256" s="52"/>
      <c r="LI256" s="52"/>
      <c r="LJ256" s="52"/>
      <c r="LK256" s="52"/>
      <c r="LL256" s="52"/>
      <c r="LM256" s="52"/>
      <c r="LN256" s="52"/>
      <c r="LO256" s="52"/>
      <c r="LP256" s="52"/>
      <c r="LQ256" s="52"/>
      <c r="LR256" s="52"/>
      <c r="LS256" s="52"/>
      <c r="LT256" s="52"/>
      <c r="LU256" s="52"/>
      <c r="LV256" s="52"/>
      <c r="LW256" s="52"/>
      <c r="LX256" s="52"/>
      <c r="LY256" s="52"/>
      <c r="LZ256" s="52"/>
      <c r="MA256" s="52"/>
      <c r="MB256" s="52"/>
      <c r="MC256" s="52"/>
      <c r="MD256" s="52"/>
      <c r="ME256" s="52"/>
      <c r="MF256" s="52"/>
      <c r="MG256" s="52"/>
      <c r="MH256" s="100"/>
      <c r="MI256" s="100"/>
      <c r="MJ256" s="100"/>
      <c r="MK256" s="100"/>
      <c r="ML256" s="100"/>
      <c r="MM256" s="100"/>
      <c r="MN256" s="100"/>
      <c r="MO256" s="100"/>
      <c r="MP256" s="100"/>
      <c r="MQ256" s="100"/>
      <c r="MR256" s="100"/>
      <c r="MS256" s="100"/>
      <c r="MT256" s="100"/>
      <c r="MU256" s="100"/>
      <c r="MV256" s="100"/>
      <c r="MW256" s="100"/>
      <c r="MX256" s="100"/>
      <c r="MY256" s="100"/>
      <c r="MZ256" s="100"/>
      <c r="NA256" s="100"/>
      <c r="NB256" s="100"/>
      <c r="NC256" s="52"/>
      <c r="ND256" s="52"/>
      <c r="NE256" s="52"/>
      <c r="NF256" s="52"/>
      <c r="NG256" s="52"/>
      <c r="NH256" s="52"/>
      <c r="NI256" s="52"/>
      <c r="NJ256" s="52"/>
      <c r="NK256" s="52"/>
      <c r="NL256" s="52"/>
      <c r="NM256" s="52"/>
      <c r="NN256" s="52"/>
      <c r="NO256" s="52"/>
      <c r="NP256" s="52"/>
      <c r="NQ256" s="52"/>
      <c r="NR256" s="52"/>
      <c r="NS256" s="52"/>
      <c r="NT256" s="52"/>
      <c r="NU256" s="52"/>
      <c r="NV256" s="52"/>
      <c r="NW256" s="52"/>
      <c r="NX256" s="52"/>
      <c r="NY256" s="52"/>
      <c r="NZ256" s="52"/>
      <c r="OA256" s="52"/>
      <c r="OB256" s="52"/>
      <c r="OC256" s="52"/>
      <c r="OD256" s="52"/>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c r="PC256" s="52"/>
      <c r="PD256" s="52"/>
      <c r="PE256" s="52"/>
      <c r="PF256" s="52"/>
      <c r="PG256" s="52"/>
      <c r="PH256" s="52"/>
      <c r="PI256" s="52"/>
      <c r="PJ256" s="52"/>
      <c r="PK256" s="52"/>
      <c r="PL256" s="52"/>
      <c r="PM256" s="52"/>
      <c r="PN256" s="52"/>
      <c r="PO256" s="52"/>
      <c r="PP256" s="52"/>
      <c r="PQ256" s="52"/>
      <c r="PR256" s="52"/>
      <c r="PS256" s="52"/>
      <c r="PT256" s="52"/>
      <c r="PU256" s="52"/>
      <c r="PV256" s="52"/>
      <c r="PW256" s="52"/>
      <c r="PX256" s="52"/>
      <c r="PY256" s="52"/>
      <c r="PZ256" s="52"/>
      <c r="QA256" s="52"/>
      <c r="QB256" s="52"/>
      <c r="QC256" s="52"/>
      <c r="QD256" s="52"/>
    </row>
    <row r="257" spans="1:446" ht="13.5" customHeight="1">
      <c r="A257" s="12" t="s">
        <v>254</v>
      </c>
      <c r="B257" s="12" t="s">
        <v>348</v>
      </c>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69"/>
      <c r="DA257" s="23"/>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52"/>
      <c r="II257" s="52"/>
      <c r="IJ257" s="92"/>
      <c r="IK257" s="92"/>
      <c r="IL257" s="92"/>
      <c r="IM257" s="92"/>
      <c r="IN257" s="92"/>
      <c r="IO257" s="92"/>
      <c r="IP257" s="92"/>
      <c r="IQ257" s="92"/>
      <c r="IR257" s="92"/>
      <c r="IS257" s="92"/>
      <c r="IT257" s="92"/>
      <c r="IU257" s="92"/>
      <c r="IV257" s="52"/>
      <c r="IW257" s="52"/>
      <c r="IX257" s="52"/>
      <c r="IY257" s="52"/>
      <c r="IZ257" s="52"/>
      <c r="JA257" s="52"/>
      <c r="JB257" s="52"/>
      <c r="JC257" s="52"/>
      <c r="JD257" s="52"/>
      <c r="JE257" s="52"/>
      <c r="JF257" s="52"/>
      <c r="JG257" s="52"/>
      <c r="JH257" s="52"/>
      <c r="JI257" s="52"/>
      <c r="JJ257" s="52"/>
      <c r="JK257" s="52"/>
      <c r="JL257" s="52"/>
      <c r="JM257" s="52"/>
      <c r="JN257" s="52"/>
      <c r="JO257" s="52"/>
      <c r="JP257" s="52"/>
      <c r="JQ257" s="52"/>
      <c r="JR257" s="52"/>
      <c r="JS257" s="52"/>
      <c r="JT257" s="52"/>
      <c r="JU257" s="52"/>
      <c r="JV257" s="52"/>
      <c r="JW257" s="52"/>
      <c r="JX257" s="52"/>
      <c r="JY257" s="52"/>
      <c r="JZ257" s="52"/>
      <c r="KA257" s="52"/>
      <c r="KB257" s="52"/>
      <c r="KC257" s="52"/>
      <c r="KD257" s="52"/>
      <c r="KE257" s="52"/>
      <c r="KF257" s="52"/>
      <c r="KG257" s="52"/>
      <c r="KH257" s="52"/>
      <c r="KI257" s="52"/>
      <c r="KJ257" s="52"/>
      <c r="KK257" s="52"/>
      <c r="KL257" s="52"/>
      <c r="KM257" s="52"/>
      <c r="KN257" s="52"/>
      <c r="KO257" s="52"/>
      <c r="KP257" s="52"/>
      <c r="KQ257" s="52"/>
      <c r="KR257" s="52"/>
      <c r="KS257" s="52"/>
      <c r="KT257" s="52"/>
      <c r="KU257" s="52"/>
      <c r="KV257" s="52"/>
      <c r="KW257" s="52"/>
      <c r="KX257" s="52"/>
      <c r="KY257" s="52"/>
      <c r="KZ257" s="52"/>
      <c r="LA257" s="52"/>
      <c r="LB257" s="52"/>
      <c r="LC257" s="52"/>
      <c r="LD257" s="52"/>
      <c r="LE257" s="52"/>
      <c r="LF257" s="52"/>
      <c r="LG257" s="52"/>
      <c r="LH257" s="52"/>
      <c r="LI257" s="52"/>
      <c r="LJ257" s="52"/>
      <c r="LK257" s="52"/>
      <c r="LL257" s="52"/>
      <c r="LM257" s="52"/>
      <c r="LN257" s="52"/>
      <c r="LO257" s="52"/>
      <c r="LP257" s="52"/>
      <c r="LQ257" s="52"/>
      <c r="LR257" s="52"/>
      <c r="LS257" s="52"/>
      <c r="LT257" s="52"/>
      <c r="LU257" s="52"/>
      <c r="LV257" s="52"/>
      <c r="LW257" s="52"/>
      <c r="LX257" s="52"/>
      <c r="LY257" s="52"/>
      <c r="LZ257" s="52"/>
      <c r="MA257" s="52"/>
      <c r="MB257" s="52"/>
      <c r="MC257" s="52"/>
      <c r="MD257" s="52"/>
      <c r="ME257" s="52"/>
      <c r="MF257" s="52"/>
      <c r="MG257" s="52"/>
      <c r="MH257" s="100"/>
      <c r="MI257" s="100"/>
      <c r="MJ257" s="100"/>
      <c r="MK257" s="100"/>
      <c r="ML257" s="100"/>
      <c r="MM257" s="100"/>
      <c r="MN257" s="100"/>
      <c r="MO257" s="100"/>
      <c r="MP257" s="100"/>
      <c r="MQ257" s="100"/>
      <c r="MR257" s="100"/>
      <c r="MS257" s="100"/>
      <c r="MT257" s="100"/>
      <c r="MU257" s="100"/>
      <c r="MV257" s="100"/>
      <c r="MW257" s="100"/>
      <c r="MX257" s="100"/>
      <c r="MY257" s="100"/>
      <c r="MZ257" s="100"/>
      <c r="NA257" s="100"/>
      <c r="NB257" s="100"/>
      <c r="NC257" s="52"/>
      <c r="ND257" s="52"/>
      <c r="NE257" s="52"/>
      <c r="NF257" s="52"/>
      <c r="NG257" s="52"/>
      <c r="NH257" s="52"/>
      <c r="NI257" s="52"/>
      <c r="NJ257" s="52"/>
      <c r="NK257" s="52"/>
      <c r="NL257" s="52"/>
      <c r="NM257" s="52"/>
      <c r="NN257" s="52"/>
      <c r="NO257" s="52"/>
      <c r="NP257" s="52"/>
      <c r="NQ257" s="52"/>
      <c r="NR257" s="52"/>
      <c r="NS257" s="52"/>
      <c r="NT257" s="52"/>
      <c r="NU257" s="52"/>
      <c r="NV257" s="52"/>
      <c r="NW257" s="52"/>
      <c r="NX257" s="52"/>
      <c r="NY257" s="52"/>
      <c r="NZ257" s="52"/>
      <c r="OA257" s="52"/>
      <c r="OB257" s="52"/>
      <c r="OC257" s="52"/>
      <c r="OD257" s="52"/>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c r="PC257" s="52"/>
      <c r="PD257" s="52"/>
      <c r="PE257" s="52"/>
      <c r="PF257" s="52"/>
      <c r="PG257" s="52"/>
      <c r="PH257" s="52"/>
      <c r="PI257" s="52"/>
      <c r="PJ257" s="52"/>
      <c r="PK257" s="52"/>
      <c r="PL257" s="52"/>
      <c r="PM257" s="52"/>
      <c r="PN257" s="52"/>
      <c r="PO257" s="52"/>
      <c r="PP257" s="52"/>
      <c r="PQ257" s="52"/>
      <c r="PR257" s="52"/>
      <c r="PS257" s="52"/>
      <c r="PT257" s="52"/>
      <c r="PU257" s="52"/>
      <c r="PV257" s="52"/>
      <c r="PW257" s="52"/>
      <c r="PX257" s="52"/>
      <c r="PY257" s="52"/>
      <c r="PZ257" s="52"/>
      <c r="QA257" s="52"/>
      <c r="QB257" s="52"/>
      <c r="QC257" s="52"/>
      <c r="QD257" s="52"/>
    </row>
    <row r="258" spans="1:446" ht="13.5" customHeight="1">
      <c r="A258" s="12" t="s">
        <v>255</v>
      </c>
      <c r="B258" s="12" t="s">
        <v>345</v>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69"/>
      <c r="DA258" s="23"/>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52"/>
      <c r="II258" s="52"/>
      <c r="IJ258" s="92"/>
      <c r="IK258" s="92"/>
      <c r="IL258" s="92"/>
      <c r="IM258" s="92"/>
      <c r="IN258" s="92"/>
      <c r="IO258" s="92"/>
      <c r="IP258" s="92"/>
      <c r="IQ258" s="92"/>
      <c r="IR258" s="92"/>
      <c r="IS258" s="92"/>
      <c r="IT258" s="92"/>
      <c r="IU258" s="92"/>
      <c r="IV258" s="52"/>
      <c r="IW258" s="52"/>
      <c r="IX258" s="52"/>
      <c r="IY258" s="52"/>
      <c r="IZ258" s="52"/>
      <c r="JA258" s="52"/>
      <c r="JB258" s="52"/>
      <c r="JC258" s="52"/>
      <c r="JD258" s="52"/>
      <c r="JE258" s="52"/>
      <c r="JF258" s="52"/>
      <c r="JG258" s="52"/>
      <c r="JH258" s="52"/>
      <c r="JI258" s="52"/>
      <c r="JJ258" s="52"/>
      <c r="JK258" s="52"/>
      <c r="JL258" s="52"/>
      <c r="JM258" s="52"/>
      <c r="JN258" s="52"/>
      <c r="JO258" s="52"/>
      <c r="JP258" s="52"/>
      <c r="JQ258" s="52"/>
      <c r="JR258" s="52"/>
      <c r="JS258" s="52"/>
      <c r="JT258" s="52"/>
      <c r="JU258" s="52"/>
      <c r="JV258" s="52"/>
      <c r="JW258" s="52"/>
      <c r="JX258" s="52"/>
      <c r="JY258" s="52"/>
      <c r="JZ258" s="52"/>
      <c r="KA258" s="52"/>
      <c r="KB258" s="52"/>
      <c r="KC258" s="52"/>
      <c r="KD258" s="52"/>
      <c r="KE258" s="52"/>
      <c r="KF258" s="52"/>
      <c r="KG258" s="52"/>
      <c r="KH258" s="52"/>
      <c r="KI258" s="52"/>
      <c r="KJ258" s="52"/>
      <c r="KK258" s="52"/>
      <c r="KL258" s="52"/>
      <c r="KM258" s="52"/>
      <c r="KN258" s="52"/>
      <c r="KO258" s="52"/>
      <c r="KP258" s="52"/>
      <c r="KQ258" s="52"/>
      <c r="KR258" s="52"/>
      <c r="KS258" s="52"/>
      <c r="KT258" s="52"/>
      <c r="KU258" s="52"/>
      <c r="KV258" s="52"/>
      <c r="KW258" s="52"/>
      <c r="KX258" s="52"/>
      <c r="KY258" s="52"/>
      <c r="KZ258" s="52"/>
      <c r="LA258" s="52"/>
      <c r="LB258" s="52"/>
      <c r="LC258" s="52"/>
      <c r="LD258" s="52"/>
      <c r="LE258" s="52"/>
      <c r="LF258" s="52"/>
      <c r="LG258" s="52"/>
      <c r="LH258" s="52"/>
      <c r="LI258" s="52"/>
      <c r="LJ258" s="52"/>
      <c r="LK258" s="52"/>
      <c r="LL258" s="52"/>
      <c r="LM258" s="52"/>
      <c r="LN258" s="52"/>
      <c r="LO258" s="52"/>
      <c r="LP258" s="52"/>
      <c r="LQ258" s="52"/>
      <c r="LR258" s="52"/>
      <c r="LS258" s="52"/>
      <c r="LT258" s="52"/>
      <c r="LU258" s="52"/>
      <c r="LV258" s="52"/>
      <c r="LW258" s="52"/>
      <c r="LX258" s="52"/>
      <c r="LY258" s="52"/>
      <c r="LZ258" s="52"/>
      <c r="MA258" s="52"/>
      <c r="MB258" s="52"/>
      <c r="MC258" s="52"/>
      <c r="MD258" s="52"/>
      <c r="ME258" s="52"/>
      <c r="MF258" s="52"/>
      <c r="MG258" s="52"/>
      <c r="MH258" s="100"/>
      <c r="MI258" s="100"/>
      <c r="MJ258" s="100"/>
      <c r="MK258" s="100"/>
      <c r="ML258" s="100"/>
      <c r="MM258" s="100"/>
      <c r="MN258" s="100"/>
      <c r="MO258" s="100"/>
      <c r="MP258" s="100"/>
      <c r="MQ258" s="100"/>
      <c r="MR258" s="100"/>
      <c r="MS258" s="100"/>
      <c r="MT258" s="100"/>
      <c r="MU258" s="100"/>
      <c r="MV258" s="100"/>
      <c r="MW258" s="100"/>
      <c r="MX258" s="100"/>
      <c r="MY258" s="100"/>
      <c r="MZ258" s="100"/>
      <c r="NA258" s="100"/>
      <c r="NB258" s="100"/>
      <c r="NC258" s="52"/>
      <c r="ND258" s="52"/>
      <c r="NE258" s="52"/>
      <c r="NF258" s="52"/>
      <c r="NG258" s="52"/>
      <c r="NH258" s="52"/>
      <c r="NI258" s="52"/>
      <c r="NJ258" s="52"/>
      <c r="NK258" s="52"/>
      <c r="NL258" s="52"/>
      <c r="NM258" s="52"/>
      <c r="NN258" s="52"/>
      <c r="NO258" s="52"/>
      <c r="NP258" s="52"/>
      <c r="NQ258" s="52"/>
      <c r="NR258" s="52"/>
      <c r="NS258" s="52"/>
      <c r="NT258" s="52"/>
      <c r="NU258" s="52"/>
      <c r="NV258" s="52"/>
      <c r="NW258" s="52"/>
      <c r="NX258" s="52"/>
      <c r="NY258" s="52"/>
      <c r="NZ258" s="52"/>
      <c r="OA258" s="52"/>
      <c r="OB258" s="52"/>
      <c r="OC258" s="52"/>
      <c r="OD258" s="52"/>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c r="PC258" s="52"/>
      <c r="PD258" s="52"/>
      <c r="PE258" s="52"/>
      <c r="PF258" s="52"/>
      <c r="PG258" s="52"/>
      <c r="PH258" s="52"/>
      <c r="PI258" s="52"/>
      <c r="PJ258" s="52"/>
      <c r="PK258" s="52"/>
      <c r="PL258" s="52"/>
      <c r="PM258" s="52"/>
      <c r="PN258" s="52"/>
      <c r="PO258" s="52"/>
      <c r="PP258" s="52"/>
      <c r="PQ258" s="52"/>
      <c r="PR258" s="52"/>
      <c r="PS258" s="52"/>
      <c r="PT258" s="52"/>
      <c r="PU258" s="52"/>
      <c r="PV258" s="52"/>
      <c r="PW258" s="52"/>
      <c r="PX258" s="52"/>
      <c r="PY258" s="52"/>
      <c r="PZ258" s="52"/>
      <c r="QA258" s="52"/>
      <c r="QB258" s="52"/>
      <c r="QC258" s="52"/>
      <c r="QD258" s="52"/>
    </row>
    <row r="259" spans="1:446" ht="13.5" customHeight="1">
      <c r="A259" s="12" t="s">
        <v>256</v>
      </c>
      <c r="B259" s="12" t="s">
        <v>347</v>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69"/>
      <c r="DA259" s="23"/>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52"/>
      <c r="II259" s="52"/>
      <c r="IJ259" s="92"/>
      <c r="IK259" s="92"/>
      <c r="IL259" s="92"/>
      <c r="IM259" s="92"/>
      <c r="IN259" s="92"/>
      <c r="IO259" s="92"/>
      <c r="IP259" s="92"/>
      <c r="IQ259" s="92"/>
      <c r="IR259" s="92"/>
      <c r="IS259" s="92"/>
      <c r="IT259" s="92"/>
      <c r="IU259" s="92"/>
      <c r="IV259" s="52"/>
      <c r="IW259" s="52"/>
      <c r="IX259" s="52"/>
      <c r="IY259" s="52"/>
      <c r="IZ259" s="52"/>
      <c r="JA259" s="52"/>
      <c r="JB259" s="52"/>
      <c r="JC259" s="52"/>
      <c r="JD259" s="52"/>
      <c r="JE259" s="52"/>
      <c r="JF259" s="52"/>
      <c r="JG259" s="52"/>
      <c r="JH259" s="52"/>
      <c r="JI259" s="52"/>
      <c r="JJ259" s="52"/>
      <c r="JK259" s="52"/>
      <c r="JL259" s="52"/>
      <c r="JM259" s="52"/>
      <c r="JN259" s="52"/>
      <c r="JO259" s="52"/>
      <c r="JP259" s="52"/>
      <c r="JQ259" s="52"/>
      <c r="JR259" s="52"/>
      <c r="JS259" s="52"/>
      <c r="JT259" s="52"/>
      <c r="JU259" s="52"/>
      <c r="JV259" s="52"/>
      <c r="JW259" s="52"/>
      <c r="JX259" s="52"/>
      <c r="JY259" s="52"/>
      <c r="JZ259" s="52"/>
      <c r="KA259" s="52"/>
      <c r="KB259" s="52"/>
      <c r="KC259" s="52"/>
      <c r="KD259" s="52"/>
      <c r="KE259" s="52"/>
      <c r="KF259" s="52"/>
      <c r="KG259" s="52"/>
      <c r="KH259" s="52"/>
      <c r="KI259" s="52"/>
      <c r="KJ259" s="52"/>
      <c r="KK259" s="52"/>
      <c r="KL259" s="52"/>
      <c r="KM259" s="52"/>
      <c r="KN259" s="52"/>
      <c r="KO259" s="52"/>
      <c r="KP259" s="52"/>
      <c r="KQ259" s="52"/>
      <c r="KR259" s="52"/>
      <c r="KS259" s="52"/>
      <c r="KT259" s="52"/>
      <c r="KU259" s="52"/>
      <c r="KV259" s="52"/>
      <c r="KW259" s="52"/>
      <c r="KX259" s="52"/>
      <c r="KY259" s="52"/>
      <c r="KZ259" s="52"/>
      <c r="LA259" s="52"/>
      <c r="LB259" s="52"/>
      <c r="LC259" s="52"/>
      <c r="LD259" s="52"/>
      <c r="LE259" s="52"/>
      <c r="LF259" s="52"/>
      <c r="LG259" s="52"/>
      <c r="LH259" s="52"/>
      <c r="LI259" s="52"/>
      <c r="LJ259" s="52"/>
      <c r="LK259" s="52"/>
      <c r="LL259" s="52"/>
      <c r="LM259" s="52"/>
      <c r="LN259" s="52"/>
      <c r="LO259" s="52"/>
      <c r="LP259" s="52"/>
      <c r="LQ259" s="52"/>
      <c r="LR259" s="52"/>
      <c r="LS259" s="52"/>
      <c r="LT259" s="52"/>
      <c r="LU259" s="52"/>
      <c r="LV259" s="52"/>
      <c r="LW259" s="52"/>
      <c r="LX259" s="52"/>
      <c r="LY259" s="52"/>
      <c r="LZ259" s="52"/>
      <c r="MA259" s="52"/>
      <c r="MB259" s="52"/>
      <c r="MC259" s="52"/>
      <c r="MD259" s="52"/>
      <c r="ME259" s="52"/>
      <c r="MF259" s="52"/>
      <c r="MG259" s="52"/>
      <c r="MH259" s="100"/>
      <c r="MI259" s="100"/>
      <c r="MJ259" s="100"/>
      <c r="MK259" s="100"/>
      <c r="ML259" s="100"/>
      <c r="MM259" s="100"/>
      <c r="MN259" s="100"/>
      <c r="MO259" s="100"/>
      <c r="MP259" s="100"/>
      <c r="MQ259" s="100"/>
      <c r="MR259" s="100"/>
      <c r="MS259" s="100"/>
      <c r="MT259" s="100"/>
      <c r="MU259" s="100"/>
      <c r="MV259" s="100"/>
      <c r="MW259" s="100"/>
      <c r="MX259" s="100"/>
      <c r="MY259" s="100"/>
      <c r="MZ259" s="100"/>
      <c r="NA259" s="100"/>
      <c r="NB259" s="100"/>
      <c r="NC259" s="52"/>
      <c r="ND259" s="52"/>
      <c r="NE259" s="52"/>
      <c r="NF259" s="52"/>
      <c r="NG259" s="52"/>
      <c r="NH259" s="52"/>
      <c r="NI259" s="52"/>
      <c r="NJ259" s="52"/>
      <c r="NK259" s="52"/>
      <c r="NL259" s="52"/>
      <c r="NM259" s="52"/>
      <c r="NN259" s="52"/>
      <c r="NO259" s="52"/>
      <c r="NP259" s="52"/>
      <c r="NQ259" s="52"/>
      <c r="NR259" s="52"/>
      <c r="NS259" s="52"/>
      <c r="NT259" s="52"/>
      <c r="NU259" s="52"/>
      <c r="NV259" s="52"/>
      <c r="NW259" s="52"/>
      <c r="NX259" s="52"/>
      <c r="NY259" s="52"/>
      <c r="NZ259" s="52"/>
      <c r="OA259" s="52"/>
      <c r="OB259" s="52"/>
      <c r="OC259" s="52"/>
      <c r="OD259" s="52"/>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c r="PC259" s="52"/>
      <c r="PD259" s="52"/>
      <c r="PE259" s="52"/>
      <c r="PF259" s="52"/>
      <c r="PG259" s="52"/>
      <c r="PH259" s="52"/>
      <c r="PI259" s="52"/>
      <c r="PJ259" s="52"/>
      <c r="PK259" s="52"/>
      <c r="PL259" s="52"/>
      <c r="PM259" s="52"/>
      <c r="PN259" s="52"/>
      <c r="PO259" s="52"/>
      <c r="PP259" s="52"/>
      <c r="PQ259" s="52"/>
      <c r="PR259" s="52"/>
      <c r="PS259" s="52"/>
      <c r="PT259" s="52"/>
      <c r="PU259" s="52"/>
      <c r="PV259" s="52"/>
      <c r="PW259" s="52"/>
      <c r="PX259" s="52"/>
      <c r="PY259" s="52"/>
      <c r="PZ259" s="52"/>
      <c r="QA259" s="52"/>
      <c r="QB259" s="52"/>
      <c r="QC259" s="52"/>
      <c r="QD259" s="52"/>
    </row>
    <row r="260" spans="1:446" ht="13.5" customHeight="1">
      <c r="A260" s="12" t="s">
        <v>257</v>
      </c>
      <c r="B260" s="12" t="s">
        <v>348</v>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69"/>
      <c r="DA260" s="23"/>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52"/>
      <c r="II260" s="52"/>
      <c r="IJ260" s="92"/>
      <c r="IK260" s="92"/>
      <c r="IL260" s="92"/>
      <c r="IM260" s="92"/>
      <c r="IN260" s="92"/>
      <c r="IO260" s="92"/>
      <c r="IP260" s="92"/>
      <c r="IQ260" s="92"/>
      <c r="IR260" s="92"/>
      <c r="IS260" s="92"/>
      <c r="IT260" s="92"/>
      <c r="IU260" s="92"/>
      <c r="IV260" s="52"/>
      <c r="IW260" s="52"/>
      <c r="IX260" s="52"/>
      <c r="IY260" s="52"/>
      <c r="IZ260" s="52"/>
      <c r="JA260" s="52"/>
      <c r="JB260" s="52"/>
      <c r="JC260" s="52"/>
      <c r="JD260" s="52"/>
      <c r="JE260" s="52"/>
      <c r="JF260" s="52"/>
      <c r="JG260" s="52"/>
      <c r="JH260" s="52"/>
      <c r="JI260" s="52"/>
      <c r="JJ260" s="52"/>
      <c r="JK260" s="52"/>
      <c r="JL260" s="52"/>
      <c r="JM260" s="52"/>
      <c r="JN260" s="52"/>
      <c r="JO260" s="52"/>
      <c r="JP260" s="52"/>
      <c r="JQ260" s="52"/>
      <c r="JR260" s="52"/>
      <c r="JS260" s="52"/>
      <c r="JT260" s="52"/>
      <c r="JU260" s="52"/>
      <c r="JV260" s="52"/>
      <c r="JW260" s="52"/>
      <c r="JX260" s="52"/>
      <c r="JY260" s="52"/>
      <c r="JZ260" s="52"/>
      <c r="KA260" s="52"/>
      <c r="KB260" s="52"/>
      <c r="KC260" s="52"/>
      <c r="KD260" s="52"/>
      <c r="KE260" s="52"/>
      <c r="KF260" s="52"/>
      <c r="KG260" s="52"/>
      <c r="KH260" s="52"/>
      <c r="KI260" s="52"/>
      <c r="KJ260" s="52"/>
      <c r="KK260" s="52"/>
      <c r="KL260" s="52"/>
      <c r="KM260" s="52"/>
      <c r="KN260" s="52"/>
      <c r="KO260" s="52"/>
      <c r="KP260" s="52"/>
      <c r="KQ260" s="52"/>
      <c r="KR260" s="52"/>
      <c r="KS260" s="52"/>
      <c r="KT260" s="52"/>
      <c r="KU260" s="52"/>
      <c r="KV260" s="52"/>
      <c r="KW260" s="52"/>
      <c r="KX260" s="52"/>
      <c r="KY260" s="52"/>
      <c r="KZ260" s="52"/>
      <c r="LA260" s="52"/>
      <c r="LB260" s="52"/>
      <c r="LC260" s="52"/>
      <c r="LD260" s="52"/>
      <c r="LE260" s="52"/>
      <c r="LF260" s="52"/>
      <c r="LG260" s="52"/>
      <c r="LH260" s="52"/>
      <c r="LI260" s="52"/>
      <c r="LJ260" s="52"/>
      <c r="LK260" s="52"/>
      <c r="LL260" s="52"/>
      <c r="LM260" s="52"/>
      <c r="LN260" s="52"/>
      <c r="LO260" s="52"/>
      <c r="LP260" s="52"/>
      <c r="LQ260" s="52"/>
      <c r="LR260" s="52"/>
      <c r="LS260" s="52"/>
      <c r="LT260" s="52"/>
      <c r="LU260" s="52"/>
      <c r="LV260" s="52"/>
      <c r="LW260" s="52"/>
      <c r="LX260" s="52"/>
      <c r="LY260" s="52"/>
      <c r="LZ260" s="52"/>
      <c r="MA260" s="52"/>
      <c r="MB260" s="52"/>
      <c r="MC260" s="52"/>
      <c r="MD260" s="52"/>
      <c r="ME260" s="52"/>
      <c r="MF260" s="52"/>
      <c r="MG260" s="52"/>
      <c r="MH260" s="100"/>
      <c r="MI260" s="100"/>
      <c r="MJ260" s="100"/>
      <c r="MK260" s="100"/>
      <c r="ML260" s="100"/>
      <c r="MM260" s="100"/>
      <c r="MN260" s="100"/>
      <c r="MO260" s="100"/>
      <c r="MP260" s="100"/>
      <c r="MQ260" s="100"/>
      <c r="MR260" s="100"/>
      <c r="MS260" s="100"/>
      <c r="MT260" s="100"/>
      <c r="MU260" s="100"/>
      <c r="MV260" s="100"/>
      <c r="MW260" s="100"/>
      <c r="MX260" s="100"/>
      <c r="MY260" s="100"/>
      <c r="MZ260" s="100"/>
      <c r="NA260" s="100"/>
      <c r="NB260" s="100"/>
      <c r="NC260" s="52"/>
      <c r="ND260" s="52"/>
      <c r="NE260" s="52"/>
      <c r="NF260" s="52"/>
      <c r="NG260" s="52"/>
      <c r="NH260" s="52"/>
      <c r="NI260" s="52"/>
      <c r="NJ260" s="52"/>
      <c r="NK260" s="52"/>
      <c r="NL260" s="52"/>
      <c r="NM260" s="52"/>
      <c r="NN260" s="52"/>
      <c r="NO260" s="52"/>
      <c r="NP260" s="52"/>
      <c r="NQ260" s="52"/>
      <c r="NR260" s="52"/>
      <c r="NS260" s="52"/>
      <c r="NT260" s="52"/>
      <c r="NU260" s="52"/>
      <c r="NV260" s="52"/>
      <c r="NW260" s="52"/>
      <c r="NX260" s="52"/>
      <c r="NY260" s="52"/>
      <c r="NZ260" s="52"/>
      <c r="OA260" s="52"/>
      <c r="OB260" s="52"/>
      <c r="OC260" s="52"/>
      <c r="OD260" s="52"/>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c r="PC260" s="52"/>
      <c r="PD260" s="52"/>
      <c r="PE260" s="52"/>
      <c r="PF260" s="52"/>
      <c r="PG260" s="52"/>
      <c r="PH260" s="52"/>
      <c r="PI260" s="52"/>
      <c r="PJ260" s="52"/>
      <c r="PK260" s="52"/>
      <c r="PL260" s="52"/>
      <c r="PM260" s="52"/>
      <c r="PN260" s="52"/>
      <c r="PO260" s="52"/>
      <c r="PP260" s="52"/>
      <c r="PQ260" s="52"/>
      <c r="PR260" s="52"/>
      <c r="PS260" s="52"/>
      <c r="PT260" s="52"/>
      <c r="PU260" s="52"/>
      <c r="PV260" s="52"/>
      <c r="PW260" s="52"/>
      <c r="PX260" s="52"/>
      <c r="PY260" s="52"/>
      <c r="PZ260" s="52"/>
      <c r="QA260" s="52"/>
      <c r="QB260" s="52"/>
      <c r="QC260" s="52"/>
      <c r="QD260" s="52"/>
    </row>
    <row r="261" spans="1:446" ht="13.5" customHeight="1">
      <c r="A261" s="2" t="s">
        <v>258</v>
      </c>
      <c r="B261" s="2" t="s">
        <v>345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81"/>
      <c r="CW261" s="81"/>
      <c r="CX261" s="9"/>
      <c r="CY261" s="9"/>
      <c r="CZ261" s="66"/>
      <c r="DA261" s="20"/>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2"/>
      <c r="II261" s="92"/>
      <c r="IJ261" s="92"/>
      <c r="IK261" s="92"/>
      <c r="IL261" s="92"/>
      <c r="IM261" s="92"/>
      <c r="IN261" s="92"/>
      <c r="IO261" s="92"/>
      <c r="IP261" s="92"/>
      <c r="IQ261" s="92"/>
      <c r="IR261" s="92"/>
      <c r="IS261" s="92"/>
      <c r="IT261" s="92"/>
      <c r="IU261" s="92"/>
      <c r="IV261" s="92"/>
      <c r="IW261" s="92"/>
      <c r="IX261" s="92"/>
      <c r="IY261" s="92"/>
      <c r="IZ261" s="92"/>
      <c r="JA261" s="92"/>
      <c r="JB261" s="92"/>
      <c r="JC261" s="92"/>
      <c r="JD261" s="92"/>
      <c r="JE261" s="92"/>
      <c r="JF261" s="92"/>
      <c r="JG261" s="92"/>
      <c r="JH261" s="92"/>
      <c r="JI261" s="92"/>
      <c r="JJ261" s="92"/>
      <c r="JK261" s="92"/>
      <c r="JL261" s="92"/>
      <c r="JM261" s="92"/>
      <c r="JN261" s="92"/>
      <c r="JO261" s="92"/>
      <c r="JP261" s="92"/>
      <c r="JQ261" s="92"/>
      <c r="JR261" s="92"/>
      <c r="JS261" s="92"/>
      <c r="JT261" s="92"/>
      <c r="JU261" s="92"/>
      <c r="JV261" s="92"/>
      <c r="JW261" s="92"/>
      <c r="JX261" s="92"/>
      <c r="JY261" s="92"/>
      <c r="JZ261" s="92"/>
      <c r="KA261" s="92"/>
      <c r="KB261" s="92"/>
      <c r="KC261" s="92"/>
      <c r="KD261" s="92"/>
      <c r="KE261" s="92"/>
      <c r="KF261" s="92"/>
      <c r="KG261" s="92"/>
      <c r="KH261" s="92"/>
      <c r="KI261" s="92"/>
      <c r="KJ261" s="92"/>
      <c r="KK261" s="92"/>
      <c r="KL261" s="92"/>
      <c r="KM261" s="92"/>
      <c r="KN261" s="92"/>
      <c r="KO261" s="92"/>
      <c r="KP261" s="92"/>
      <c r="KQ261" s="92"/>
      <c r="KR261" s="92"/>
      <c r="KS261" s="92"/>
      <c r="KT261" s="92"/>
      <c r="KU261" s="92"/>
      <c r="KV261" s="92"/>
      <c r="KW261" s="92"/>
      <c r="KX261" s="92"/>
      <c r="KY261" s="92"/>
      <c r="KZ261" s="92"/>
      <c r="LA261" s="92"/>
      <c r="LB261" s="92"/>
      <c r="LC261" s="92"/>
      <c r="LD261" s="92"/>
      <c r="LE261" s="92"/>
      <c r="LF261" s="92"/>
      <c r="LG261" s="92"/>
      <c r="LH261" s="92"/>
      <c r="LI261" s="92"/>
      <c r="LJ261" s="92"/>
      <c r="LK261" s="92"/>
      <c r="LL261" s="92"/>
      <c r="LM261" s="92"/>
      <c r="LN261" s="92"/>
      <c r="LO261" s="92"/>
      <c r="LP261" s="92"/>
      <c r="LQ261" s="92"/>
      <c r="LR261" s="92"/>
      <c r="LS261" s="92"/>
      <c r="LT261" s="92"/>
      <c r="LU261" s="92"/>
      <c r="LV261" s="92"/>
      <c r="LW261" s="92"/>
      <c r="LX261" s="92"/>
      <c r="LY261" s="92"/>
      <c r="LZ261" s="92"/>
      <c r="MA261" s="92"/>
      <c r="MB261" s="92"/>
      <c r="MC261" s="92"/>
      <c r="MD261" s="92"/>
      <c r="ME261" s="92"/>
      <c r="MF261" s="92"/>
      <c r="MG261" s="92"/>
      <c r="MH261" s="93"/>
      <c r="MI261" s="93"/>
      <c r="MJ261" s="93"/>
      <c r="MK261" s="93"/>
      <c r="ML261" s="93"/>
      <c r="MM261" s="93"/>
      <c r="MN261" s="93"/>
      <c r="MO261" s="93"/>
      <c r="MP261" s="93"/>
      <c r="MQ261" s="93"/>
      <c r="MR261" s="93"/>
      <c r="MS261" s="93"/>
      <c r="MT261" s="93"/>
      <c r="MU261" s="93"/>
      <c r="MV261" s="93"/>
      <c r="MW261" s="93"/>
      <c r="MX261" s="93"/>
      <c r="MY261" s="93"/>
      <c r="MZ261" s="93"/>
      <c r="NA261" s="93"/>
      <c r="NB261" s="93"/>
      <c r="NC261" s="92"/>
      <c r="ND261" s="92"/>
      <c r="NE261" s="92"/>
      <c r="NF261" s="92"/>
      <c r="NG261" s="92"/>
      <c r="NH261" s="92"/>
      <c r="NI261" s="92"/>
      <c r="NJ261" s="92"/>
      <c r="NK261" s="92"/>
      <c r="NL261" s="94"/>
      <c r="NM261" s="94"/>
      <c r="NN261" s="94"/>
      <c r="NO261" s="94"/>
      <c r="NP261" s="94"/>
      <c r="NQ261" s="94"/>
      <c r="NR261" s="94"/>
      <c r="NS261" s="94"/>
      <c r="NT261" s="94"/>
      <c r="NU261" s="94"/>
      <c r="NV261" s="94"/>
      <c r="NW261" s="94"/>
      <c r="NX261" s="94"/>
      <c r="NY261" s="94"/>
      <c r="NZ261" s="94"/>
      <c r="OA261" s="94"/>
      <c r="OB261" s="94"/>
      <c r="OC261" s="94"/>
      <c r="OD261" s="94"/>
      <c r="OE261" s="94"/>
      <c r="OF261" s="94"/>
      <c r="OG261" s="94"/>
      <c r="OH261" s="94"/>
      <c r="OI261" s="94"/>
      <c r="OJ261" s="94"/>
      <c r="OK261" s="94"/>
      <c r="OL261" s="92"/>
      <c r="OM261" s="92"/>
      <c r="ON261" s="92"/>
      <c r="OO261" s="92"/>
      <c r="OP261" s="94"/>
      <c r="OQ261" s="94"/>
      <c r="OR261" s="94"/>
      <c r="OS261" s="94"/>
      <c r="OT261" s="94"/>
      <c r="OU261" s="94"/>
      <c r="OV261" s="94"/>
      <c r="OW261" s="94"/>
      <c r="OX261" s="94"/>
      <c r="OY261" s="94"/>
      <c r="OZ261" s="94"/>
      <c r="PA261" s="94"/>
      <c r="PB261" s="94"/>
      <c r="PC261" s="94"/>
      <c r="PD261" s="94"/>
      <c r="PE261" s="94"/>
      <c r="PF261" s="94"/>
      <c r="PG261" s="94"/>
      <c r="PH261" s="94"/>
      <c r="PI261" s="94"/>
      <c r="PJ261" s="94"/>
      <c r="PK261" s="94"/>
      <c r="PL261" s="94"/>
      <c r="PM261" s="94"/>
      <c r="PN261" s="94"/>
      <c r="PO261" s="94"/>
      <c r="PP261" s="94"/>
      <c r="PQ261" s="94"/>
      <c r="PR261" s="94"/>
      <c r="PS261" s="94"/>
      <c r="PT261" s="94"/>
      <c r="PU261" s="94"/>
      <c r="PV261" s="94"/>
      <c r="PW261" s="94"/>
      <c r="PX261" s="94"/>
      <c r="PY261" s="94"/>
      <c r="PZ261" s="94"/>
      <c r="QA261" s="94"/>
      <c r="QB261" s="94"/>
      <c r="QC261" s="94"/>
      <c r="QD261" s="94"/>
    </row>
    <row r="262" spans="1:446" ht="13.5" customHeight="1">
      <c r="A262" s="12" t="s">
        <v>259</v>
      </c>
      <c r="B262" s="12" t="s">
        <v>347</v>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69"/>
      <c r="DA262" s="23"/>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52"/>
      <c r="II262" s="52"/>
      <c r="IJ262" s="92"/>
      <c r="IK262" s="92"/>
      <c r="IL262" s="92"/>
      <c r="IM262" s="92"/>
      <c r="IN262" s="92"/>
      <c r="IO262" s="92"/>
      <c r="IP262" s="92"/>
      <c r="IQ262" s="92"/>
      <c r="IR262" s="92"/>
      <c r="IS262" s="92"/>
      <c r="IT262" s="92"/>
      <c r="IU262" s="92"/>
      <c r="IV262" s="52"/>
      <c r="IW262" s="52"/>
      <c r="IX262" s="52"/>
      <c r="IY262" s="52"/>
      <c r="IZ262" s="52"/>
      <c r="JA262" s="52"/>
      <c r="JB262" s="52"/>
      <c r="JC262" s="52"/>
      <c r="JD262" s="52"/>
      <c r="JE262" s="52"/>
      <c r="JF262" s="52"/>
      <c r="JG262" s="52"/>
      <c r="JH262" s="52"/>
      <c r="JI262" s="52"/>
      <c r="JJ262" s="52"/>
      <c r="JK262" s="52"/>
      <c r="JL262" s="52"/>
      <c r="JM262" s="52"/>
      <c r="JN262" s="52"/>
      <c r="JO262" s="52"/>
      <c r="JP262" s="52"/>
      <c r="JQ262" s="52"/>
      <c r="JR262" s="52"/>
      <c r="JS262" s="52"/>
      <c r="JT262" s="52"/>
      <c r="JU262" s="52"/>
      <c r="JV262" s="52"/>
      <c r="JW262" s="52"/>
      <c r="JX262" s="52"/>
      <c r="JY262" s="52"/>
      <c r="JZ262" s="52"/>
      <c r="KA262" s="52"/>
      <c r="KB262" s="52"/>
      <c r="KC262" s="52"/>
      <c r="KD262" s="52"/>
      <c r="KE262" s="52"/>
      <c r="KF262" s="52"/>
      <c r="KG262" s="52"/>
      <c r="KH262" s="52"/>
      <c r="KI262" s="52"/>
      <c r="KJ262" s="52"/>
      <c r="KK262" s="52"/>
      <c r="KL262" s="52"/>
      <c r="KM262" s="52"/>
      <c r="KN262" s="52"/>
      <c r="KO262" s="52"/>
      <c r="KP262" s="52"/>
      <c r="KQ262" s="52"/>
      <c r="KR262" s="52"/>
      <c r="KS262" s="52"/>
      <c r="KT262" s="52"/>
      <c r="KU262" s="52"/>
      <c r="KV262" s="52"/>
      <c r="KW262" s="52"/>
      <c r="KX262" s="52"/>
      <c r="KY262" s="52"/>
      <c r="KZ262" s="52"/>
      <c r="LA262" s="52"/>
      <c r="LB262" s="52"/>
      <c r="LC262" s="52"/>
      <c r="LD262" s="52"/>
      <c r="LE262" s="52"/>
      <c r="LF262" s="52"/>
      <c r="LG262" s="52"/>
      <c r="LH262" s="52"/>
      <c r="LI262" s="52"/>
      <c r="LJ262" s="52"/>
      <c r="LK262" s="52"/>
      <c r="LL262" s="52"/>
      <c r="LM262" s="52"/>
      <c r="LN262" s="52"/>
      <c r="LO262" s="52"/>
      <c r="LP262" s="52"/>
      <c r="LQ262" s="52"/>
      <c r="LR262" s="52"/>
      <c r="LS262" s="52"/>
      <c r="LT262" s="52"/>
      <c r="LU262" s="52"/>
      <c r="LV262" s="52"/>
      <c r="LW262" s="52"/>
      <c r="LX262" s="52"/>
      <c r="LY262" s="52"/>
      <c r="LZ262" s="52"/>
      <c r="MA262" s="52"/>
      <c r="MB262" s="52"/>
      <c r="MC262" s="52"/>
      <c r="MD262" s="52"/>
      <c r="ME262" s="52"/>
      <c r="MF262" s="52"/>
      <c r="MG262" s="52"/>
      <c r="MH262" s="100"/>
      <c r="MI262" s="100"/>
      <c r="MJ262" s="100"/>
      <c r="MK262" s="100"/>
      <c r="ML262" s="100"/>
      <c r="MM262" s="100"/>
      <c r="MN262" s="100"/>
      <c r="MO262" s="100"/>
      <c r="MP262" s="100"/>
      <c r="MQ262" s="100"/>
      <c r="MR262" s="100"/>
      <c r="MS262" s="100"/>
      <c r="MT262" s="100"/>
      <c r="MU262" s="100"/>
      <c r="MV262" s="100"/>
      <c r="MW262" s="100"/>
      <c r="MX262" s="100"/>
      <c r="MY262" s="100"/>
      <c r="MZ262" s="100"/>
      <c r="NA262" s="100"/>
      <c r="NB262" s="100"/>
      <c r="NC262" s="52"/>
      <c r="ND262" s="52"/>
      <c r="NE262" s="52"/>
      <c r="NF262" s="52"/>
      <c r="NG262" s="52"/>
      <c r="NH262" s="52"/>
      <c r="NI262" s="52"/>
      <c r="NJ262" s="52"/>
      <c r="NK262" s="52"/>
      <c r="NL262" s="52"/>
      <c r="NM262" s="52"/>
      <c r="NN262" s="52"/>
      <c r="NO262" s="52"/>
      <c r="NP262" s="52"/>
      <c r="NQ262" s="52"/>
      <c r="NR262" s="52"/>
      <c r="NS262" s="52"/>
      <c r="NT262" s="52"/>
      <c r="NU262" s="52"/>
      <c r="NV262" s="52"/>
      <c r="NW262" s="52"/>
      <c r="NX262" s="52"/>
      <c r="NY262" s="52"/>
      <c r="NZ262" s="52"/>
      <c r="OA262" s="52"/>
      <c r="OB262" s="52"/>
      <c r="OC262" s="52"/>
      <c r="OD262" s="52"/>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c r="PC262" s="52"/>
      <c r="PD262" s="52"/>
      <c r="PE262" s="52"/>
      <c r="PF262" s="52"/>
      <c r="PG262" s="52"/>
      <c r="PH262" s="52"/>
      <c r="PI262" s="52"/>
      <c r="PJ262" s="52"/>
      <c r="PK262" s="52"/>
      <c r="PL262" s="52"/>
      <c r="PM262" s="52"/>
      <c r="PN262" s="52"/>
      <c r="PO262" s="52"/>
      <c r="PP262" s="52"/>
      <c r="PQ262" s="52"/>
      <c r="PR262" s="52"/>
      <c r="PS262" s="52"/>
      <c r="PT262" s="52"/>
      <c r="PU262" s="52"/>
      <c r="PV262" s="52"/>
      <c r="PW262" s="52"/>
      <c r="PX262" s="52"/>
      <c r="PY262" s="52"/>
      <c r="PZ262" s="52"/>
      <c r="QA262" s="52"/>
      <c r="QB262" s="52"/>
      <c r="QC262" s="52"/>
      <c r="QD262" s="52"/>
    </row>
    <row r="263" spans="1:446" ht="13.5" customHeight="1">
      <c r="A263" s="12" t="s">
        <v>260</v>
      </c>
      <c r="B263" s="12" t="s">
        <v>348</v>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69"/>
      <c r="DA263" s="23"/>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52"/>
      <c r="II263" s="52"/>
      <c r="IJ263" s="92"/>
      <c r="IK263" s="92"/>
      <c r="IL263" s="92"/>
      <c r="IM263" s="92"/>
      <c r="IN263" s="92"/>
      <c r="IO263" s="92"/>
      <c r="IP263" s="92"/>
      <c r="IQ263" s="92"/>
      <c r="IR263" s="92"/>
      <c r="IS263" s="92"/>
      <c r="IT263" s="92"/>
      <c r="IU263" s="92"/>
      <c r="IV263" s="52"/>
      <c r="IW263" s="52"/>
      <c r="IX263" s="52"/>
      <c r="IY263" s="52"/>
      <c r="IZ263" s="52"/>
      <c r="JA263" s="52"/>
      <c r="JB263" s="52"/>
      <c r="JC263" s="52"/>
      <c r="JD263" s="52"/>
      <c r="JE263" s="52"/>
      <c r="JF263" s="52"/>
      <c r="JG263" s="52"/>
      <c r="JH263" s="52"/>
      <c r="JI263" s="52"/>
      <c r="JJ263" s="52"/>
      <c r="JK263" s="52"/>
      <c r="JL263" s="52"/>
      <c r="JM263" s="52"/>
      <c r="JN263" s="52"/>
      <c r="JO263" s="52"/>
      <c r="JP263" s="52"/>
      <c r="JQ263" s="52"/>
      <c r="JR263" s="52"/>
      <c r="JS263" s="52"/>
      <c r="JT263" s="52"/>
      <c r="JU263" s="52"/>
      <c r="JV263" s="52"/>
      <c r="JW263" s="52"/>
      <c r="JX263" s="52"/>
      <c r="JY263" s="52"/>
      <c r="JZ263" s="52"/>
      <c r="KA263" s="52"/>
      <c r="KB263" s="52"/>
      <c r="KC263" s="52"/>
      <c r="KD263" s="52"/>
      <c r="KE263" s="52"/>
      <c r="KF263" s="52"/>
      <c r="KG263" s="52"/>
      <c r="KH263" s="52"/>
      <c r="KI263" s="52"/>
      <c r="KJ263" s="52"/>
      <c r="KK263" s="52"/>
      <c r="KL263" s="52"/>
      <c r="KM263" s="52"/>
      <c r="KN263" s="52"/>
      <c r="KO263" s="52"/>
      <c r="KP263" s="52"/>
      <c r="KQ263" s="52"/>
      <c r="KR263" s="52"/>
      <c r="KS263" s="52"/>
      <c r="KT263" s="52"/>
      <c r="KU263" s="52"/>
      <c r="KV263" s="52"/>
      <c r="KW263" s="52"/>
      <c r="KX263" s="52"/>
      <c r="KY263" s="52"/>
      <c r="KZ263" s="52"/>
      <c r="LA263" s="52"/>
      <c r="LB263" s="52"/>
      <c r="LC263" s="52"/>
      <c r="LD263" s="52"/>
      <c r="LE263" s="52"/>
      <c r="LF263" s="52"/>
      <c r="LG263" s="52"/>
      <c r="LH263" s="52"/>
      <c r="LI263" s="52"/>
      <c r="LJ263" s="52"/>
      <c r="LK263" s="52"/>
      <c r="LL263" s="52"/>
      <c r="LM263" s="52"/>
      <c r="LN263" s="52"/>
      <c r="LO263" s="52"/>
      <c r="LP263" s="52"/>
      <c r="LQ263" s="52"/>
      <c r="LR263" s="52"/>
      <c r="LS263" s="52"/>
      <c r="LT263" s="52"/>
      <c r="LU263" s="52"/>
      <c r="LV263" s="52"/>
      <c r="LW263" s="52"/>
      <c r="LX263" s="52"/>
      <c r="LY263" s="52"/>
      <c r="LZ263" s="52"/>
      <c r="MA263" s="52"/>
      <c r="MB263" s="52"/>
      <c r="MC263" s="52"/>
      <c r="MD263" s="52"/>
      <c r="ME263" s="52"/>
      <c r="MF263" s="52"/>
      <c r="MG263" s="52"/>
      <c r="MH263" s="100"/>
      <c r="MI263" s="100"/>
      <c r="MJ263" s="100"/>
      <c r="MK263" s="100"/>
      <c r="ML263" s="100"/>
      <c r="MM263" s="100"/>
      <c r="MN263" s="100"/>
      <c r="MO263" s="100"/>
      <c r="MP263" s="100"/>
      <c r="MQ263" s="100"/>
      <c r="MR263" s="100"/>
      <c r="MS263" s="100"/>
      <c r="MT263" s="100"/>
      <c r="MU263" s="100"/>
      <c r="MV263" s="100"/>
      <c r="MW263" s="100"/>
      <c r="MX263" s="100"/>
      <c r="MY263" s="100"/>
      <c r="MZ263" s="100"/>
      <c r="NA263" s="100"/>
      <c r="NB263" s="100"/>
      <c r="NC263" s="52"/>
      <c r="ND263" s="52"/>
      <c r="NE263" s="52"/>
      <c r="NF263" s="52"/>
      <c r="NG263" s="52"/>
      <c r="NH263" s="52"/>
      <c r="NI263" s="52"/>
      <c r="NJ263" s="52"/>
      <c r="NK263" s="52"/>
      <c r="NL263" s="52"/>
      <c r="NM263" s="52"/>
      <c r="NN263" s="52"/>
      <c r="NO263" s="52"/>
      <c r="NP263" s="52"/>
      <c r="NQ263" s="52"/>
      <c r="NR263" s="52"/>
      <c r="NS263" s="52"/>
      <c r="NT263" s="52"/>
      <c r="NU263" s="52"/>
      <c r="NV263" s="52"/>
      <c r="NW263" s="52"/>
      <c r="NX263" s="52"/>
      <c r="NY263" s="52"/>
      <c r="NZ263" s="52"/>
      <c r="OA263" s="52"/>
      <c r="OB263" s="52"/>
      <c r="OC263" s="52"/>
      <c r="OD263" s="52"/>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c r="PC263" s="52"/>
      <c r="PD263" s="52"/>
      <c r="PE263" s="52"/>
      <c r="PF263" s="52"/>
      <c r="PG263" s="52"/>
      <c r="PH263" s="52"/>
      <c r="PI263" s="52"/>
      <c r="PJ263" s="52"/>
      <c r="PK263" s="52"/>
      <c r="PL263" s="52"/>
      <c r="PM263" s="52"/>
      <c r="PN263" s="52"/>
      <c r="PO263" s="52"/>
      <c r="PP263" s="52"/>
      <c r="PQ263" s="52"/>
      <c r="PR263" s="52"/>
      <c r="PS263" s="52"/>
      <c r="PT263" s="52"/>
      <c r="PU263" s="52"/>
      <c r="PV263" s="52"/>
      <c r="PW263" s="52"/>
      <c r="PX263" s="52"/>
      <c r="PY263" s="52"/>
      <c r="PZ263" s="52"/>
      <c r="QA263" s="52"/>
      <c r="QB263" s="52"/>
      <c r="QC263" s="52"/>
      <c r="QD263" s="52"/>
    </row>
    <row r="264" spans="1:446" ht="13.5" customHeight="1">
      <c r="A264" s="12" t="s">
        <v>261</v>
      </c>
      <c r="B264" s="12" t="s">
        <v>345</v>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69"/>
      <c r="DA264" s="23"/>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52"/>
      <c r="II264" s="52"/>
      <c r="IJ264" s="92"/>
      <c r="IK264" s="92"/>
      <c r="IL264" s="92"/>
      <c r="IM264" s="92"/>
      <c r="IN264" s="92"/>
      <c r="IO264" s="92"/>
      <c r="IP264" s="92"/>
      <c r="IQ264" s="92"/>
      <c r="IR264" s="92"/>
      <c r="IS264" s="92"/>
      <c r="IT264" s="92"/>
      <c r="IU264" s="92"/>
      <c r="IV264" s="52"/>
      <c r="IW264" s="52"/>
      <c r="IX264" s="52"/>
      <c r="IY264" s="52"/>
      <c r="IZ264" s="52"/>
      <c r="JA264" s="52"/>
      <c r="JB264" s="52"/>
      <c r="JC264" s="52"/>
      <c r="JD264" s="52"/>
      <c r="JE264" s="52"/>
      <c r="JF264" s="52"/>
      <c r="JG264" s="52"/>
      <c r="JH264" s="52"/>
      <c r="JI264" s="52"/>
      <c r="JJ264" s="52"/>
      <c r="JK264" s="52"/>
      <c r="JL264" s="52"/>
      <c r="JM264" s="52"/>
      <c r="JN264" s="52"/>
      <c r="JO264" s="52"/>
      <c r="JP264" s="52"/>
      <c r="JQ264" s="52"/>
      <c r="JR264" s="52"/>
      <c r="JS264" s="52"/>
      <c r="JT264" s="52"/>
      <c r="JU264" s="52"/>
      <c r="JV264" s="52"/>
      <c r="JW264" s="52"/>
      <c r="JX264" s="52"/>
      <c r="JY264" s="52"/>
      <c r="JZ264" s="52"/>
      <c r="KA264" s="52"/>
      <c r="KB264" s="52"/>
      <c r="KC264" s="52"/>
      <c r="KD264" s="52"/>
      <c r="KE264" s="52"/>
      <c r="KF264" s="52"/>
      <c r="KG264" s="52"/>
      <c r="KH264" s="52"/>
      <c r="KI264" s="52"/>
      <c r="KJ264" s="52"/>
      <c r="KK264" s="52"/>
      <c r="KL264" s="52"/>
      <c r="KM264" s="52"/>
      <c r="KN264" s="52"/>
      <c r="KO264" s="52"/>
      <c r="KP264" s="52"/>
      <c r="KQ264" s="52"/>
      <c r="KR264" s="52"/>
      <c r="KS264" s="52"/>
      <c r="KT264" s="52"/>
      <c r="KU264" s="52"/>
      <c r="KV264" s="52"/>
      <c r="KW264" s="52"/>
      <c r="KX264" s="52"/>
      <c r="KY264" s="52"/>
      <c r="KZ264" s="52"/>
      <c r="LA264" s="52"/>
      <c r="LB264" s="52"/>
      <c r="LC264" s="52"/>
      <c r="LD264" s="52"/>
      <c r="LE264" s="52"/>
      <c r="LF264" s="52"/>
      <c r="LG264" s="52"/>
      <c r="LH264" s="52"/>
      <c r="LI264" s="52"/>
      <c r="LJ264" s="52"/>
      <c r="LK264" s="52"/>
      <c r="LL264" s="52"/>
      <c r="LM264" s="52"/>
      <c r="LN264" s="52"/>
      <c r="LO264" s="52"/>
      <c r="LP264" s="52"/>
      <c r="LQ264" s="52"/>
      <c r="LR264" s="52"/>
      <c r="LS264" s="52"/>
      <c r="LT264" s="52"/>
      <c r="LU264" s="52"/>
      <c r="LV264" s="52"/>
      <c r="LW264" s="52"/>
      <c r="LX264" s="52"/>
      <c r="LY264" s="52"/>
      <c r="LZ264" s="52"/>
      <c r="MA264" s="52"/>
      <c r="MB264" s="52"/>
      <c r="MC264" s="52"/>
      <c r="MD264" s="52"/>
      <c r="ME264" s="52"/>
      <c r="MF264" s="52"/>
      <c r="MG264" s="52"/>
      <c r="MH264" s="100"/>
      <c r="MI264" s="100"/>
      <c r="MJ264" s="100"/>
      <c r="MK264" s="100"/>
      <c r="ML264" s="100"/>
      <c r="MM264" s="100"/>
      <c r="MN264" s="100"/>
      <c r="MO264" s="100"/>
      <c r="MP264" s="100"/>
      <c r="MQ264" s="100"/>
      <c r="MR264" s="100"/>
      <c r="MS264" s="100"/>
      <c r="MT264" s="100"/>
      <c r="MU264" s="100"/>
      <c r="MV264" s="100"/>
      <c r="MW264" s="100"/>
      <c r="MX264" s="100"/>
      <c r="MY264" s="100"/>
      <c r="MZ264" s="100"/>
      <c r="NA264" s="100"/>
      <c r="NB264" s="100"/>
      <c r="NC264" s="52"/>
      <c r="ND264" s="52"/>
      <c r="NE264" s="52"/>
      <c r="NF264" s="52"/>
      <c r="NG264" s="52"/>
      <c r="NH264" s="52"/>
      <c r="NI264" s="52"/>
      <c r="NJ264" s="52"/>
      <c r="NK264" s="52"/>
      <c r="NL264" s="52"/>
      <c r="NM264" s="52"/>
      <c r="NN264" s="52"/>
      <c r="NO264" s="52"/>
      <c r="NP264" s="52"/>
      <c r="NQ264" s="52"/>
      <c r="NR264" s="52"/>
      <c r="NS264" s="52"/>
      <c r="NT264" s="52"/>
      <c r="NU264" s="52"/>
      <c r="NV264" s="52"/>
      <c r="NW264" s="52"/>
      <c r="NX264" s="52"/>
      <c r="NY264" s="52"/>
      <c r="NZ264" s="52"/>
      <c r="OA264" s="52"/>
      <c r="OB264" s="52"/>
      <c r="OC264" s="52"/>
      <c r="OD264" s="52"/>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c r="PC264" s="52"/>
      <c r="PD264" s="52"/>
      <c r="PE264" s="52"/>
      <c r="PF264" s="52"/>
      <c r="PG264" s="52"/>
      <c r="PH264" s="52"/>
      <c r="PI264" s="52"/>
      <c r="PJ264" s="52"/>
      <c r="PK264" s="52"/>
      <c r="PL264" s="52"/>
      <c r="PM264" s="52"/>
      <c r="PN264" s="52"/>
      <c r="PO264" s="52"/>
      <c r="PP264" s="52"/>
      <c r="PQ264" s="52"/>
      <c r="PR264" s="52"/>
      <c r="PS264" s="52"/>
      <c r="PT264" s="52"/>
      <c r="PU264" s="52"/>
      <c r="PV264" s="52"/>
      <c r="PW264" s="52"/>
      <c r="PX264" s="52"/>
      <c r="PY264" s="52"/>
      <c r="PZ264" s="52"/>
      <c r="QA264" s="52"/>
      <c r="QB264" s="52"/>
      <c r="QC264" s="52"/>
      <c r="QD264" s="52"/>
    </row>
    <row r="265" spans="1:446" ht="13.5" customHeight="1">
      <c r="A265" s="12" t="s">
        <v>262</v>
      </c>
      <c r="B265" s="12" t="s">
        <v>347</v>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69"/>
      <c r="DA265" s="23"/>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52"/>
      <c r="II265" s="52"/>
      <c r="IJ265" s="92"/>
      <c r="IK265" s="92"/>
      <c r="IL265" s="92"/>
      <c r="IM265" s="92"/>
      <c r="IN265" s="92"/>
      <c r="IO265" s="92"/>
      <c r="IP265" s="92"/>
      <c r="IQ265" s="92"/>
      <c r="IR265" s="92"/>
      <c r="IS265" s="92"/>
      <c r="IT265" s="92"/>
      <c r="IU265" s="92"/>
      <c r="IV265" s="52"/>
      <c r="IW265" s="52"/>
      <c r="IX265" s="52"/>
      <c r="IY265" s="52"/>
      <c r="IZ265" s="52"/>
      <c r="JA265" s="52"/>
      <c r="JB265" s="52"/>
      <c r="JC265" s="52"/>
      <c r="JD265" s="52"/>
      <c r="JE265" s="52"/>
      <c r="JF265" s="52"/>
      <c r="JG265" s="52"/>
      <c r="JH265" s="52"/>
      <c r="JI265" s="52"/>
      <c r="JJ265" s="52"/>
      <c r="JK265" s="52"/>
      <c r="JL265" s="52"/>
      <c r="JM265" s="52"/>
      <c r="JN265" s="52"/>
      <c r="JO265" s="52"/>
      <c r="JP265" s="52"/>
      <c r="JQ265" s="52"/>
      <c r="JR265" s="52"/>
      <c r="JS265" s="52"/>
      <c r="JT265" s="52"/>
      <c r="JU265" s="52"/>
      <c r="JV265" s="52"/>
      <c r="JW265" s="52"/>
      <c r="JX265" s="52"/>
      <c r="JY265" s="52"/>
      <c r="JZ265" s="52"/>
      <c r="KA265" s="52"/>
      <c r="KB265" s="52"/>
      <c r="KC265" s="52"/>
      <c r="KD265" s="52"/>
      <c r="KE265" s="52"/>
      <c r="KF265" s="52"/>
      <c r="KG265" s="52"/>
      <c r="KH265" s="52"/>
      <c r="KI265" s="52"/>
      <c r="KJ265" s="52"/>
      <c r="KK265" s="52"/>
      <c r="KL265" s="52"/>
      <c r="KM265" s="52"/>
      <c r="KN265" s="52"/>
      <c r="KO265" s="52"/>
      <c r="KP265" s="52"/>
      <c r="KQ265" s="52"/>
      <c r="KR265" s="52"/>
      <c r="KS265" s="52"/>
      <c r="KT265" s="52"/>
      <c r="KU265" s="52"/>
      <c r="KV265" s="52"/>
      <c r="KW265" s="52"/>
      <c r="KX265" s="52"/>
      <c r="KY265" s="52"/>
      <c r="KZ265" s="52"/>
      <c r="LA265" s="52"/>
      <c r="LB265" s="52"/>
      <c r="LC265" s="52"/>
      <c r="LD265" s="52"/>
      <c r="LE265" s="52"/>
      <c r="LF265" s="52"/>
      <c r="LG265" s="52"/>
      <c r="LH265" s="52"/>
      <c r="LI265" s="52"/>
      <c r="LJ265" s="52"/>
      <c r="LK265" s="52"/>
      <c r="LL265" s="52"/>
      <c r="LM265" s="52"/>
      <c r="LN265" s="52"/>
      <c r="LO265" s="52"/>
      <c r="LP265" s="52"/>
      <c r="LQ265" s="52"/>
      <c r="LR265" s="52"/>
      <c r="LS265" s="52"/>
      <c r="LT265" s="52"/>
      <c r="LU265" s="52"/>
      <c r="LV265" s="52"/>
      <c r="LW265" s="52"/>
      <c r="LX265" s="52"/>
      <c r="LY265" s="52"/>
      <c r="LZ265" s="52"/>
      <c r="MA265" s="52"/>
      <c r="MB265" s="52"/>
      <c r="MC265" s="52"/>
      <c r="MD265" s="52"/>
      <c r="ME265" s="52"/>
      <c r="MF265" s="52"/>
      <c r="MG265" s="52"/>
      <c r="MH265" s="100"/>
      <c r="MI265" s="100"/>
      <c r="MJ265" s="100"/>
      <c r="MK265" s="100"/>
      <c r="ML265" s="100"/>
      <c r="MM265" s="100"/>
      <c r="MN265" s="100"/>
      <c r="MO265" s="100"/>
      <c r="MP265" s="100"/>
      <c r="MQ265" s="100"/>
      <c r="MR265" s="100"/>
      <c r="MS265" s="100"/>
      <c r="MT265" s="100"/>
      <c r="MU265" s="100"/>
      <c r="MV265" s="100"/>
      <c r="MW265" s="100"/>
      <c r="MX265" s="100"/>
      <c r="MY265" s="100"/>
      <c r="MZ265" s="100"/>
      <c r="NA265" s="100"/>
      <c r="NB265" s="100"/>
      <c r="NC265" s="52"/>
      <c r="ND265" s="52"/>
      <c r="NE265" s="52"/>
      <c r="NF265" s="52"/>
      <c r="NG265" s="52"/>
      <c r="NH265" s="52"/>
      <c r="NI265" s="52"/>
      <c r="NJ265" s="52"/>
      <c r="NK265" s="52"/>
      <c r="NL265" s="52"/>
      <c r="NM265" s="52"/>
      <c r="NN265" s="52"/>
      <c r="NO265" s="52"/>
      <c r="NP265" s="52"/>
      <c r="NQ265" s="52"/>
      <c r="NR265" s="52"/>
      <c r="NS265" s="52"/>
      <c r="NT265" s="52"/>
      <c r="NU265" s="52"/>
      <c r="NV265" s="52"/>
      <c r="NW265" s="52"/>
      <c r="NX265" s="52"/>
      <c r="NY265" s="52"/>
      <c r="NZ265" s="52"/>
      <c r="OA265" s="52"/>
      <c r="OB265" s="52"/>
      <c r="OC265" s="52"/>
      <c r="OD265" s="52"/>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c r="PC265" s="52"/>
      <c r="PD265" s="52"/>
      <c r="PE265" s="52"/>
      <c r="PF265" s="52"/>
      <c r="PG265" s="52"/>
      <c r="PH265" s="52"/>
      <c r="PI265" s="52"/>
      <c r="PJ265" s="52"/>
      <c r="PK265" s="52"/>
      <c r="PL265" s="52"/>
      <c r="PM265" s="52"/>
      <c r="PN265" s="52"/>
      <c r="PO265" s="52"/>
      <c r="PP265" s="52"/>
      <c r="PQ265" s="52"/>
      <c r="PR265" s="52"/>
      <c r="PS265" s="52"/>
      <c r="PT265" s="52"/>
      <c r="PU265" s="52"/>
      <c r="PV265" s="52"/>
      <c r="PW265" s="52"/>
      <c r="PX265" s="52"/>
      <c r="PY265" s="52"/>
      <c r="PZ265" s="52"/>
      <c r="QA265" s="52"/>
      <c r="QB265" s="52"/>
      <c r="QC265" s="52"/>
      <c r="QD265" s="52"/>
    </row>
    <row r="266" spans="1:446" ht="13.5" customHeight="1">
      <c r="A266" s="12" t="s">
        <v>263</v>
      </c>
      <c r="B266" s="12" t="s">
        <v>348</v>
      </c>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69"/>
      <c r="DA266" s="23"/>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52"/>
      <c r="II266" s="52"/>
      <c r="IJ266" s="92"/>
      <c r="IK266" s="92"/>
      <c r="IL266" s="92"/>
      <c r="IM266" s="92"/>
      <c r="IN266" s="92"/>
      <c r="IO266" s="92"/>
      <c r="IP266" s="92"/>
      <c r="IQ266" s="92"/>
      <c r="IR266" s="92"/>
      <c r="IS266" s="92"/>
      <c r="IT266" s="92"/>
      <c r="IU266" s="92"/>
      <c r="IV266" s="52"/>
      <c r="IW266" s="52"/>
      <c r="IX266" s="52"/>
      <c r="IY266" s="52"/>
      <c r="IZ266" s="52"/>
      <c r="JA266" s="52"/>
      <c r="JB266" s="52"/>
      <c r="JC266" s="52"/>
      <c r="JD266" s="52"/>
      <c r="JE266" s="52"/>
      <c r="JF266" s="52"/>
      <c r="JG266" s="52"/>
      <c r="JH266" s="52"/>
      <c r="JI266" s="52"/>
      <c r="JJ266" s="52"/>
      <c r="JK266" s="52"/>
      <c r="JL266" s="52"/>
      <c r="JM266" s="52"/>
      <c r="JN266" s="52"/>
      <c r="JO266" s="52"/>
      <c r="JP266" s="52"/>
      <c r="JQ266" s="52"/>
      <c r="JR266" s="52"/>
      <c r="JS266" s="52"/>
      <c r="JT266" s="52"/>
      <c r="JU266" s="52"/>
      <c r="JV266" s="52"/>
      <c r="JW266" s="52"/>
      <c r="JX266" s="52"/>
      <c r="JY266" s="52"/>
      <c r="JZ266" s="52"/>
      <c r="KA266" s="52"/>
      <c r="KB266" s="52"/>
      <c r="KC266" s="52"/>
      <c r="KD266" s="52"/>
      <c r="KE266" s="52"/>
      <c r="KF266" s="52"/>
      <c r="KG266" s="52"/>
      <c r="KH266" s="52"/>
      <c r="KI266" s="52"/>
      <c r="KJ266" s="52"/>
      <c r="KK266" s="52"/>
      <c r="KL266" s="52"/>
      <c r="KM266" s="52"/>
      <c r="KN266" s="52"/>
      <c r="KO266" s="52"/>
      <c r="KP266" s="52"/>
      <c r="KQ266" s="52"/>
      <c r="KR266" s="52"/>
      <c r="KS266" s="52"/>
      <c r="KT266" s="52"/>
      <c r="KU266" s="52"/>
      <c r="KV266" s="52"/>
      <c r="KW266" s="52"/>
      <c r="KX266" s="52"/>
      <c r="KY266" s="52"/>
      <c r="KZ266" s="52"/>
      <c r="LA266" s="52"/>
      <c r="LB266" s="52"/>
      <c r="LC266" s="52"/>
      <c r="LD266" s="52"/>
      <c r="LE266" s="52"/>
      <c r="LF266" s="52"/>
      <c r="LG266" s="52"/>
      <c r="LH266" s="52"/>
      <c r="LI266" s="52"/>
      <c r="LJ266" s="52"/>
      <c r="LK266" s="52"/>
      <c r="LL266" s="52"/>
      <c r="LM266" s="52"/>
      <c r="LN266" s="52"/>
      <c r="LO266" s="52"/>
      <c r="LP266" s="52"/>
      <c r="LQ266" s="52"/>
      <c r="LR266" s="52"/>
      <c r="LS266" s="52"/>
      <c r="LT266" s="52"/>
      <c r="LU266" s="52"/>
      <c r="LV266" s="52"/>
      <c r="LW266" s="52"/>
      <c r="LX266" s="52"/>
      <c r="LY266" s="52"/>
      <c r="LZ266" s="52"/>
      <c r="MA266" s="52"/>
      <c r="MB266" s="52"/>
      <c r="MC266" s="52"/>
      <c r="MD266" s="52"/>
      <c r="ME266" s="52"/>
      <c r="MF266" s="52"/>
      <c r="MG266" s="52"/>
      <c r="MH266" s="100"/>
      <c r="MI266" s="100"/>
      <c r="MJ266" s="100"/>
      <c r="MK266" s="100"/>
      <c r="ML266" s="100"/>
      <c r="MM266" s="100"/>
      <c r="MN266" s="100"/>
      <c r="MO266" s="100"/>
      <c r="MP266" s="100"/>
      <c r="MQ266" s="100"/>
      <c r="MR266" s="100"/>
      <c r="MS266" s="100"/>
      <c r="MT266" s="100"/>
      <c r="MU266" s="100"/>
      <c r="MV266" s="100"/>
      <c r="MW266" s="100"/>
      <c r="MX266" s="100"/>
      <c r="MY266" s="100"/>
      <c r="MZ266" s="100"/>
      <c r="NA266" s="100"/>
      <c r="NB266" s="100"/>
      <c r="NC266" s="52"/>
      <c r="ND266" s="52"/>
      <c r="NE266" s="52"/>
      <c r="NF266" s="52"/>
      <c r="NG266" s="52"/>
      <c r="NH266" s="52"/>
      <c r="NI266" s="52"/>
      <c r="NJ266" s="52"/>
      <c r="NK266" s="52"/>
      <c r="NL266" s="52"/>
      <c r="NM266" s="52"/>
      <c r="NN266" s="52"/>
      <c r="NO266" s="52"/>
      <c r="NP266" s="52"/>
      <c r="NQ266" s="52"/>
      <c r="NR266" s="52"/>
      <c r="NS266" s="52"/>
      <c r="NT266" s="52"/>
      <c r="NU266" s="52"/>
      <c r="NV266" s="52"/>
      <c r="NW266" s="52"/>
      <c r="NX266" s="52"/>
      <c r="NY266" s="52"/>
      <c r="NZ266" s="52"/>
      <c r="OA266" s="52"/>
      <c r="OB266" s="52"/>
      <c r="OC266" s="52"/>
      <c r="OD266" s="52"/>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c r="PC266" s="52"/>
      <c r="PD266" s="52"/>
      <c r="PE266" s="52"/>
      <c r="PF266" s="52"/>
      <c r="PG266" s="52"/>
      <c r="PH266" s="52"/>
      <c r="PI266" s="52"/>
      <c r="PJ266" s="52"/>
      <c r="PK266" s="52"/>
      <c r="PL266" s="52"/>
      <c r="PM266" s="52"/>
      <c r="PN266" s="52"/>
      <c r="PO266" s="52"/>
      <c r="PP266" s="52"/>
      <c r="PQ266" s="52"/>
      <c r="PR266" s="52"/>
      <c r="PS266" s="52"/>
      <c r="PT266" s="52"/>
      <c r="PU266" s="52"/>
      <c r="PV266" s="52"/>
      <c r="PW266" s="52"/>
      <c r="PX266" s="52"/>
      <c r="PY266" s="52"/>
      <c r="PZ266" s="52"/>
      <c r="QA266" s="52"/>
      <c r="QB266" s="52"/>
      <c r="QC266" s="52"/>
      <c r="QD266" s="52"/>
    </row>
    <row r="267" spans="1:446" ht="13.5" customHeight="1">
      <c r="A267" s="12" t="s">
        <v>264</v>
      </c>
      <c r="B267" s="12" t="s">
        <v>345</v>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69"/>
      <c r="DA267" s="23"/>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52"/>
      <c r="II267" s="52"/>
      <c r="IJ267" s="92"/>
      <c r="IK267" s="92"/>
      <c r="IL267" s="92"/>
      <c r="IM267" s="92"/>
      <c r="IN267" s="92"/>
      <c r="IO267" s="92"/>
      <c r="IP267" s="92"/>
      <c r="IQ267" s="92"/>
      <c r="IR267" s="92"/>
      <c r="IS267" s="92"/>
      <c r="IT267" s="92"/>
      <c r="IU267" s="92"/>
      <c r="IV267" s="52"/>
      <c r="IW267" s="52"/>
      <c r="IX267" s="52"/>
      <c r="IY267" s="52"/>
      <c r="IZ267" s="52"/>
      <c r="JA267" s="52"/>
      <c r="JB267" s="52"/>
      <c r="JC267" s="52"/>
      <c r="JD267" s="52"/>
      <c r="JE267" s="52"/>
      <c r="JF267" s="52"/>
      <c r="JG267" s="52"/>
      <c r="JH267" s="52"/>
      <c r="JI267" s="52"/>
      <c r="JJ267" s="52"/>
      <c r="JK267" s="52"/>
      <c r="JL267" s="52"/>
      <c r="JM267" s="52"/>
      <c r="JN267" s="52"/>
      <c r="JO267" s="52"/>
      <c r="JP267" s="52"/>
      <c r="JQ267" s="52"/>
      <c r="JR267" s="52"/>
      <c r="JS267" s="52"/>
      <c r="JT267" s="52"/>
      <c r="JU267" s="52"/>
      <c r="JV267" s="52"/>
      <c r="JW267" s="52"/>
      <c r="JX267" s="52"/>
      <c r="JY267" s="52"/>
      <c r="JZ267" s="52"/>
      <c r="KA267" s="52"/>
      <c r="KB267" s="52"/>
      <c r="KC267" s="52"/>
      <c r="KD267" s="52"/>
      <c r="KE267" s="52"/>
      <c r="KF267" s="52"/>
      <c r="KG267" s="52"/>
      <c r="KH267" s="52"/>
      <c r="KI267" s="52"/>
      <c r="KJ267" s="52"/>
      <c r="KK267" s="52"/>
      <c r="KL267" s="52"/>
      <c r="KM267" s="52"/>
      <c r="KN267" s="52"/>
      <c r="KO267" s="52"/>
      <c r="KP267" s="52"/>
      <c r="KQ267" s="52"/>
      <c r="KR267" s="52"/>
      <c r="KS267" s="52"/>
      <c r="KT267" s="52"/>
      <c r="KU267" s="52"/>
      <c r="KV267" s="52"/>
      <c r="KW267" s="52"/>
      <c r="KX267" s="52"/>
      <c r="KY267" s="52"/>
      <c r="KZ267" s="52"/>
      <c r="LA267" s="52"/>
      <c r="LB267" s="52"/>
      <c r="LC267" s="52"/>
      <c r="LD267" s="52"/>
      <c r="LE267" s="52"/>
      <c r="LF267" s="52"/>
      <c r="LG267" s="52"/>
      <c r="LH267" s="52"/>
      <c r="LI267" s="52"/>
      <c r="LJ267" s="52"/>
      <c r="LK267" s="52"/>
      <c r="LL267" s="52"/>
      <c r="LM267" s="52"/>
      <c r="LN267" s="52"/>
      <c r="LO267" s="52"/>
      <c r="LP267" s="52"/>
      <c r="LQ267" s="52"/>
      <c r="LR267" s="52"/>
      <c r="LS267" s="52"/>
      <c r="LT267" s="52"/>
      <c r="LU267" s="52"/>
      <c r="LV267" s="52"/>
      <c r="LW267" s="52"/>
      <c r="LX267" s="52"/>
      <c r="LY267" s="52"/>
      <c r="LZ267" s="52"/>
      <c r="MA267" s="52"/>
      <c r="MB267" s="52"/>
      <c r="MC267" s="52"/>
      <c r="MD267" s="52"/>
      <c r="ME267" s="52"/>
      <c r="MF267" s="52"/>
      <c r="MG267" s="52"/>
      <c r="MH267" s="100"/>
      <c r="MI267" s="100"/>
      <c r="MJ267" s="100"/>
      <c r="MK267" s="100"/>
      <c r="ML267" s="100"/>
      <c r="MM267" s="100"/>
      <c r="MN267" s="100"/>
      <c r="MO267" s="100"/>
      <c r="MP267" s="100"/>
      <c r="MQ267" s="100"/>
      <c r="MR267" s="100"/>
      <c r="MS267" s="100"/>
      <c r="MT267" s="100"/>
      <c r="MU267" s="100"/>
      <c r="MV267" s="100"/>
      <c r="MW267" s="100"/>
      <c r="MX267" s="100"/>
      <c r="MY267" s="100"/>
      <c r="MZ267" s="100"/>
      <c r="NA267" s="100"/>
      <c r="NB267" s="100"/>
      <c r="NC267" s="52"/>
      <c r="ND267" s="52"/>
      <c r="NE267" s="52"/>
      <c r="NF267" s="52"/>
      <c r="NG267" s="52"/>
      <c r="NH267" s="52"/>
      <c r="NI267" s="52"/>
      <c r="NJ267" s="52"/>
      <c r="NK267" s="52"/>
      <c r="NL267" s="52"/>
      <c r="NM267" s="52"/>
      <c r="NN267" s="52"/>
      <c r="NO267" s="52"/>
      <c r="NP267" s="52"/>
      <c r="NQ267" s="52"/>
      <c r="NR267" s="52"/>
      <c r="NS267" s="52"/>
      <c r="NT267" s="52"/>
      <c r="NU267" s="52"/>
      <c r="NV267" s="52"/>
      <c r="NW267" s="52"/>
      <c r="NX267" s="52"/>
      <c r="NY267" s="52"/>
      <c r="NZ267" s="52"/>
      <c r="OA267" s="52"/>
      <c r="OB267" s="52"/>
      <c r="OC267" s="52"/>
      <c r="OD267" s="52"/>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c r="PC267" s="52"/>
      <c r="PD267" s="52"/>
      <c r="PE267" s="52"/>
      <c r="PF267" s="52"/>
      <c r="PG267" s="52"/>
      <c r="PH267" s="52"/>
      <c r="PI267" s="52"/>
      <c r="PJ267" s="52"/>
      <c r="PK267" s="52"/>
      <c r="PL267" s="52"/>
      <c r="PM267" s="52"/>
      <c r="PN267" s="52"/>
      <c r="PO267" s="52"/>
      <c r="PP267" s="52"/>
      <c r="PQ267" s="52"/>
      <c r="PR267" s="52"/>
      <c r="PS267" s="52"/>
      <c r="PT267" s="52"/>
      <c r="PU267" s="52"/>
      <c r="PV267" s="52"/>
      <c r="PW267" s="52"/>
      <c r="PX267" s="52"/>
      <c r="PY267" s="52"/>
      <c r="PZ267" s="52"/>
      <c r="QA267" s="52"/>
      <c r="QB267" s="52"/>
      <c r="QC267" s="52"/>
      <c r="QD267" s="52"/>
    </row>
    <row r="268" spans="1:446" ht="13.5" customHeight="1">
      <c r="A268" s="12" t="s">
        <v>265</v>
      </c>
      <c r="B268" s="12" t="s">
        <v>347</v>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69"/>
      <c r="DA268" s="23"/>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52"/>
      <c r="II268" s="52"/>
      <c r="IJ268" s="92"/>
      <c r="IK268" s="92"/>
      <c r="IL268" s="92"/>
      <c r="IM268" s="92"/>
      <c r="IN268" s="92"/>
      <c r="IO268" s="92"/>
      <c r="IP268" s="92"/>
      <c r="IQ268" s="92"/>
      <c r="IR268" s="92"/>
      <c r="IS268" s="92"/>
      <c r="IT268" s="92"/>
      <c r="IU268" s="92"/>
      <c r="IV268" s="52"/>
      <c r="IW268" s="52"/>
      <c r="IX268" s="52"/>
      <c r="IY268" s="52"/>
      <c r="IZ268" s="52"/>
      <c r="JA268" s="52"/>
      <c r="JB268" s="52"/>
      <c r="JC268" s="52"/>
      <c r="JD268" s="52"/>
      <c r="JE268" s="52"/>
      <c r="JF268" s="52"/>
      <c r="JG268" s="52"/>
      <c r="JH268" s="52"/>
      <c r="JI268" s="52"/>
      <c r="JJ268" s="52"/>
      <c r="JK268" s="52"/>
      <c r="JL268" s="52"/>
      <c r="JM268" s="52"/>
      <c r="JN268" s="52"/>
      <c r="JO268" s="52"/>
      <c r="JP268" s="52"/>
      <c r="JQ268" s="52"/>
      <c r="JR268" s="52"/>
      <c r="JS268" s="52"/>
      <c r="JT268" s="52"/>
      <c r="JU268" s="52"/>
      <c r="JV268" s="52"/>
      <c r="JW268" s="52"/>
      <c r="JX268" s="52"/>
      <c r="JY268" s="52"/>
      <c r="JZ268" s="52"/>
      <c r="KA268" s="52"/>
      <c r="KB268" s="52"/>
      <c r="KC268" s="52"/>
      <c r="KD268" s="52"/>
      <c r="KE268" s="52"/>
      <c r="KF268" s="52"/>
      <c r="KG268" s="52"/>
      <c r="KH268" s="52"/>
      <c r="KI268" s="52"/>
      <c r="KJ268" s="52"/>
      <c r="KK268" s="52"/>
      <c r="KL268" s="52"/>
      <c r="KM268" s="52"/>
      <c r="KN268" s="52"/>
      <c r="KO268" s="52"/>
      <c r="KP268" s="52"/>
      <c r="KQ268" s="52"/>
      <c r="KR268" s="52"/>
      <c r="KS268" s="52"/>
      <c r="KT268" s="52"/>
      <c r="KU268" s="52"/>
      <c r="KV268" s="52"/>
      <c r="KW268" s="52"/>
      <c r="KX268" s="52"/>
      <c r="KY268" s="52"/>
      <c r="KZ268" s="52"/>
      <c r="LA268" s="52"/>
      <c r="LB268" s="52"/>
      <c r="LC268" s="52"/>
      <c r="LD268" s="52"/>
      <c r="LE268" s="52"/>
      <c r="LF268" s="52"/>
      <c r="LG268" s="52"/>
      <c r="LH268" s="52"/>
      <c r="LI268" s="52"/>
      <c r="LJ268" s="52"/>
      <c r="LK268" s="52"/>
      <c r="LL268" s="52"/>
      <c r="LM268" s="52"/>
      <c r="LN268" s="52"/>
      <c r="LO268" s="52"/>
      <c r="LP268" s="52"/>
      <c r="LQ268" s="52"/>
      <c r="LR268" s="52"/>
      <c r="LS268" s="52"/>
      <c r="LT268" s="52"/>
      <c r="LU268" s="52"/>
      <c r="LV268" s="52"/>
      <c r="LW268" s="52"/>
      <c r="LX268" s="52"/>
      <c r="LY268" s="52"/>
      <c r="LZ268" s="52"/>
      <c r="MA268" s="52"/>
      <c r="MB268" s="52"/>
      <c r="MC268" s="52"/>
      <c r="MD268" s="52"/>
      <c r="ME268" s="52"/>
      <c r="MF268" s="52"/>
      <c r="MG268" s="52"/>
      <c r="MH268" s="100"/>
      <c r="MI268" s="100"/>
      <c r="MJ268" s="100"/>
      <c r="MK268" s="100"/>
      <c r="ML268" s="100"/>
      <c r="MM268" s="100"/>
      <c r="MN268" s="100"/>
      <c r="MO268" s="100"/>
      <c r="MP268" s="100"/>
      <c r="MQ268" s="100"/>
      <c r="MR268" s="100"/>
      <c r="MS268" s="100"/>
      <c r="MT268" s="100"/>
      <c r="MU268" s="100"/>
      <c r="MV268" s="100"/>
      <c r="MW268" s="100"/>
      <c r="MX268" s="100"/>
      <c r="MY268" s="100"/>
      <c r="MZ268" s="100"/>
      <c r="NA268" s="100"/>
      <c r="NB268" s="100"/>
      <c r="NC268" s="52"/>
      <c r="ND268" s="52"/>
      <c r="NE268" s="52"/>
      <c r="NF268" s="52"/>
      <c r="NG268" s="52"/>
      <c r="NH268" s="52"/>
      <c r="NI268" s="52"/>
      <c r="NJ268" s="52"/>
      <c r="NK268" s="52"/>
      <c r="NL268" s="52"/>
      <c r="NM268" s="52"/>
      <c r="NN268" s="52"/>
      <c r="NO268" s="52"/>
      <c r="NP268" s="52"/>
      <c r="NQ268" s="52"/>
      <c r="NR268" s="52"/>
      <c r="NS268" s="52"/>
      <c r="NT268" s="52"/>
      <c r="NU268" s="52"/>
      <c r="NV268" s="52"/>
      <c r="NW268" s="52"/>
      <c r="NX268" s="52"/>
      <c r="NY268" s="52"/>
      <c r="NZ268" s="52"/>
      <c r="OA268" s="52"/>
      <c r="OB268" s="52"/>
      <c r="OC268" s="52"/>
      <c r="OD268" s="52"/>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c r="PC268" s="52"/>
      <c r="PD268" s="52"/>
      <c r="PE268" s="52"/>
      <c r="PF268" s="52"/>
      <c r="PG268" s="52"/>
      <c r="PH268" s="52"/>
      <c r="PI268" s="52"/>
      <c r="PJ268" s="52"/>
      <c r="PK268" s="52"/>
      <c r="PL268" s="52"/>
      <c r="PM268" s="52"/>
      <c r="PN268" s="52"/>
      <c r="PO268" s="52"/>
      <c r="PP268" s="52"/>
      <c r="PQ268" s="52"/>
      <c r="PR268" s="52"/>
      <c r="PS268" s="52"/>
      <c r="PT268" s="52"/>
      <c r="PU268" s="52"/>
      <c r="PV268" s="52"/>
      <c r="PW268" s="52"/>
      <c r="PX268" s="52"/>
      <c r="PY268" s="52"/>
      <c r="PZ268" s="52"/>
      <c r="QA268" s="52"/>
      <c r="QB268" s="52"/>
      <c r="QC268" s="52"/>
      <c r="QD268" s="52"/>
    </row>
    <row r="269" spans="1:446" ht="13.5" customHeight="1">
      <c r="A269" s="12" t="s">
        <v>266</v>
      </c>
      <c r="B269" s="12" t="s">
        <v>348</v>
      </c>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69"/>
      <c r="DA269" s="23"/>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52"/>
      <c r="II269" s="52"/>
      <c r="IJ269" s="92"/>
      <c r="IK269" s="92"/>
      <c r="IL269" s="92"/>
      <c r="IM269" s="92"/>
      <c r="IN269" s="92"/>
      <c r="IO269" s="92"/>
      <c r="IP269" s="92"/>
      <c r="IQ269" s="92"/>
      <c r="IR269" s="92"/>
      <c r="IS269" s="92"/>
      <c r="IT269" s="92"/>
      <c r="IU269" s="92"/>
      <c r="IV269" s="52"/>
      <c r="IW269" s="52"/>
      <c r="IX269" s="52"/>
      <c r="IY269" s="52"/>
      <c r="IZ269" s="52"/>
      <c r="JA269" s="52"/>
      <c r="JB269" s="52"/>
      <c r="JC269" s="52"/>
      <c r="JD269" s="52"/>
      <c r="JE269" s="52"/>
      <c r="JF269" s="52"/>
      <c r="JG269" s="52"/>
      <c r="JH269" s="52"/>
      <c r="JI269" s="52"/>
      <c r="JJ269" s="52"/>
      <c r="JK269" s="52"/>
      <c r="JL269" s="52"/>
      <c r="JM269" s="52"/>
      <c r="JN269" s="52"/>
      <c r="JO269" s="52"/>
      <c r="JP269" s="52"/>
      <c r="JQ269" s="52"/>
      <c r="JR269" s="52"/>
      <c r="JS269" s="52"/>
      <c r="JT269" s="52"/>
      <c r="JU269" s="52"/>
      <c r="JV269" s="52"/>
      <c r="JW269" s="52"/>
      <c r="JX269" s="52"/>
      <c r="JY269" s="52"/>
      <c r="JZ269" s="52"/>
      <c r="KA269" s="52"/>
      <c r="KB269" s="52"/>
      <c r="KC269" s="52"/>
      <c r="KD269" s="52"/>
      <c r="KE269" s="52"/>
      <c r="KF269" s="52"/>
      <c r="KG269" s="52"/>
      <c r="KH269" s="52"/>
      <c r="KI269" s="52"/>
      <c r="KJ269" s="52"/>
      <c r="KK269" s="52"/>
      <c r="KL269" s="52"/>
      <c r="KM269" s="52"/>
      <c r="KN269" s="52"/>
      <c r="KO269" s="52"/>
      <c r="KP269" s="52"/>
      <c r="KQ269" s="52"/>
      <c r="KR269" s="52"/>
      <c r="KS269" s="52"/>
      <c r="KT269" s="52"/>
      <c r="KU269" s="52"/>
      <c r="KV269" s="52"/>
      <c r="KW269" s="52"/>
      <c r="KX269" s="52"/>
      <c r="KY269" s="52"/>
      <c r="KZ269" s="52"/>
      <c r="LA269" s="52"/>
      <c r="LB269" s="52"/>
      <c r="LC269" s="52"/>
      <c r="LD269" s="52"/>
      <c r="LE269" s="52"/>
      <c r="LF269" s="52"/>
      <c r="LG269" s="52"/>
      <c r="LH269" s="52"/>
      <c r="LI269" s="52"/>
      <c r="LJ269" s="52"/>
      <c r="LK269" s="52"/>
      <c r="LL269" s="52"/>
      <c r="LM269" s="52"/>
      <c r="LN269" s="52"/>
      <c r="LO269" s="52"/>
      <c r="LP269" s="52"/>
      <c r="LQ269" s="52"/>
      <c r="LR269" s="52"/>
      <c r="LS269" s="52"/>
      <c r="LT269" s="52"/>
      <c r="LU269" s="52"/>
      <c r="LV269" s="52"/>
      <c r="LW269" s="52"/>
      <c r="LX269" s="52"/>
      <c r="LY269" s="52"/>
      <c r="LZ269" s="52"/>
      <c r="MA269" s="52"/>
      <c r="MB269" s="52"/>
      <c r="MC269" s="52"/>
      <c r="MD269" s="52"/>
      <c r="ME269" s="52"/>
      <c r="MF269" s="52"/>
      <c r="MG269" s="52"/>
      <c r="MH269" s="100"/>
      <c r="MI269" s="100"/>
      <c r="MJ269" s="100"/>
      <c r="MK269" s="100"/>
      <c r="ML269" s="100"/>
      <c r="MM269" s="100"/>
      <c r="MN269" s="100"/>
      <c r="MO269" s="100"/>
      <c r="MP269" s="100"/>
      <c r="MQ269" s="100"/>
      <c r="MR269" s="100"/>
      <c r="MS269" s="100"/>
      <c r="MT269" s="100"/>
      <c r="MU269" s="100"/>
      <c r="MV269" s="100"/>
      <c r="MW269" s="100"/>
      <c r="MX269" s="100"/>
      <c r="MY269" s="100"/>
      <c r="MZ269" s="100"/>
      <c r="NA269" s="100"/>
      <c r="NB269" s="100"/>
      <c r="NC269" s="52"/>
      <c r="ND269" s="52"/>
      <c r="NE269" s="52"/>
      <c r="NF269" s="52"/>
      <c r="NG269" s="52"/>
      <c r="NH269" s="52"/>
      <c r="NI269" s="52"/>
      <c r="NJ269" s="52"/>
      <c r="NK269" s="52"/>
      <c r="NL269" s="52"/>
      <c r="NM269" s="52"/>
      <c r="NN269" s="52"/>
      <c r="NO269" s="52"/>
      <c r="NP269" s="52"/>
      <c r="NQ269" s="52"/>
      <c r="NR269" s="52"/>
      <c r="NS269" s="52"/>
      <c r="NT269" s="52"/>
      <c r="NU269" s="52"/>
      <c r="NV269" s="52"/>
      <c r="NW269" s="52"/>
      <c r="NX269" s="52"/>
      <c r="NY269" s="52"/>
      <c r="NZ269" s="52"/>
      <c r="OA269" s="52"/>
      <c r="OB269" s="52"/>
      <c r="OC269" s="52"/>
      <c r="OD269" s="52"/>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c r="PC269" s="52"/>
      <c r="PD269" s="52"/>
      <c r="PE269" s="52"/>
      <c r="PF269" s="52"/>
      <c r="PG269" s="52"/>
      <c r="PH269" s="52"/>
      <c r="PI269" s="52"/>
      <c r="PJ269" s="52"/>
      <c r="PK269" s="52"/>
      <c r="PL269" s="52"/>
      <c r="PM269" s="52"/>
      <c r="PN269" s="52"/>
      <c r="PO269" s="52"/>
      <c r="PP269" s="52"/>
      <c r="PQ269" s="52"/>
      <c r="PR269" s="52"/>
      <c r="PS269" s="52"/>
      <c r="PT269" s="52"/>
      <c r="PU269" s="52"/>
      <c r="PV269" s="52"/>
      <c r="PW269" s="52"/>
      <c r="PX269" s="52"/>
      <c r="PY269" s="52"/>
      <c r="PZ269" s="52"/>
      <c r="QA269" s="52"/>
      <c r="QB269" s="52"/>
      <c r="QC269" s="52"/>
      <c r="QD269" s="52"/>
    </row>
    <row r="270" spans="1:446" ht="13.5" customHeight="1">
      <c r="A270" s="2" t="s">
        <v>267</v>
      </c>
      <c r="B270" s="2" t="s">
        <v>345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81"/>
      <c r="CW270" s="81"/>
      <c r="CX270" s="9"/>
      <c r="CY270" s="9"/>
      <c r="CZ270" s="66"/>
      <c r="DA270" s="20"/>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2"/>
      <c r="II270" s="92"/>
      <c r="IJ270" s="92"/>
      <c r="IK270" s="92"/>
      <c r="IL270" s="92"/>
      <c r="IM270" s="92"/>
      <c r="IN270" s="92"/>
      <c r="IO270" s="92"/>
      <c r="IP270" s="92"/>
      <c r="IQ270" s="92"/>
      <c r="IR270" s="92"/>
      <c r="IS270" s="92"/>
      <c r="IT270" s="92"/>
      <c r="IU270" s="92"/>
      <c r="IV270" s="92"/>
      <c r="IW270" s="92"/>
      <c r="IX270" s="92"/>
      <c r="IY270" s="92"/>
      <c r="IZ270" s="92"/>
      <c r="JA270" s="92"/>
      <c r="JB270" s="92"/>
      <c r="JC270" s="92"/>
      <c r="JD270" s="92"/>
      <c r="JE270" s="92"/>
      <c r="JF270" s="92"/>
      <c r="JG270" s="92"/>
      <c r="JH270" s="92"/>
      <c r="JI270" s="92"/>
      <c r="JJ270" s="92"/>
      <c r="JK270" s="92"/>
      <c r="JL270" s="92"/>
      <c r="JM270" s="92"/>
      <c r="JN270" s="92"/>
      <c r="JO270" s="92"/>
      <c r="JP270" s="92"/>
      <c r="JQ270" s="92"/>
      <c r="JR270" s="92"/>
      <c r="JS270" s="92"/>
      <c r="JT270" s="92"/>
      <c r="JU270" s="92"/>
      <c r="JV270" s="92"/>
      <c r="JW270" s="92"/>
      <c r="JX270" s="92"/>
      <c r="JY270" s="92"/>
      <c r="JZ270" s="92"/>
      <c r="KA270" s="92"/>
      <c r="KB270" s="92"/>
      <c r="KC270" s="92"/>
      <c r="KD270" s="92"/>
      <c r="KE270" s="92"/>
      <c r="KF270" s="92"/>
      <c r="KG270" s="92"/>
      <c r="KH270" s="92"/>
      <c r="KI270" s="92"/>
      <c r="KJ270" s="92"/>
      <c r="KK270" s="92"/>
      <c r="KL270" s="92"/>
      <c r="KM270" s="92"/>
      <c r="KN270" s="92"/>
      <c r="KO270" s="92"/>
      <c r="KP270" s="92"/>
      <c r="KQ270" s="92"/>
      <c r="KR270" s="92"/>
      <c r="KS270" s="92"/>
      <c r="KT270" s="92"/>
      <c r="KU270" s="92"/>
      <c r="KV270" s="92"/>
      <c r="KW270" s="92"/>
      <c r="KX270" s="92"/>
      <c r="KY270" s="92"/>
      <c r="KZ270" s="92"/>
      <c r="LA270" s="92"/>
      <c r="LB270" s="92"/>
      <c r="LC270" s="92"/>
      <c r="LD270" s="92"/>
      <c r="LE270" s="92"/>
      <c r="LF270" s="92"/>
      <c r="LG270" s="92"/>
      <c r="LH270" s="92"/>
      <c r="LI270" s="92"/>
      <c r="LJ270" s="92"/>
      <c r="LK270" s="92"/>
      <c r="LL270" s="92"/>
      <c r="LM270" s="92"/>
      <c r="LN270" s="92"/>
      <c r="LO270" s="92"/>
      <c r="LP270" s="92"/>
      <c r="LQ270" s="92"/>
      <c r="LR270" s="92"/>
      <c r="LS270" s="92"/>
      <c r="LT270" s="92"/>
      <c r="LU270" s="92"/>
      <c r="LV270" s="92"/>
      <c r="LW270" s="92"/>
      <c r="LX270" s="92"/>
      <c r="LY270" s="92"/>
      <c r="LZ270" s="92"/>
      <c r="MA270" s="92"/>
      <c r="MB270" s="92"/>
      <c r="MC270" s="92"/>
      <c r="MD270" s="92"/>
      <c r="ME270" s="92"/>
      <c r="MF270" s="92"/>
      <c r="MG270" s="92"/>
      <c r="MH270" s="93"/>
      <c r="MI270" s="93"/>
      <c r="MJ270" s="93"/>
      <c r="MK270" s="93"/>
      <c r="ML270" s="93"/>
      <c r="MM270" s="93"/>
      <c r="MN270" s="93"/>
      <c r="MO270" s="93"/>
      <c r="MP270" s="93"/>
      <c r="MQ270" s="93"/>
      <c r="MR270" s="93"/>
      <c r="MS270" s="93"/>
      <c r="MT270" s="93"/>
      <c r="MU270" s="93"/>
      <c r="MV270" s="93"/>
      <c r="MW270" s="93"/>
      <c r="MX270" s="93"/>
      <c r="MY270" s="93"/>
      <c r="MZ270" s="93"/>
      <c r="NA270" s="93"/>
      <c r="NB270" s="93"/>
      <c r="NC270" s="92"/>
      <c r="ND270" s="92"/>
      <c r="NE270" s="92"/>
      <c r="NF270" s="92"/>
      <c r="NG270" s="92"/>
      <c r="NH270" s="92"/>
      <c r="NI270" s="92"/>
      <c r="NJ270" s="92"/>
      <c r="NK270" s="92"/>
      <c r="NL270" s="94"/>
      <c r="NM270" s="94"/>
      <c r="NN270" s="94"/>
      <c r="NO270" s="94"/>
      <c r="NP270" s="94"/>
      <c r="NQ270" s="94"/>
      <c r="NR270" s="94"/>
      <c r="NS270" s="94"/>
      <c r="NT270" s="94"/>
      <c r="NU270" s="94"/>
      <c r="NV270" s="94"/>
      <c r="NW270" s="94"/>
      <c r="NX270" s="94"/>
      <c r="NY270" s="94"/>
      <c r="NZ270" s="94"/>
      <c r="OA270" s="94"/>
      <c r="OB270" s="94"/>
      <c r="OC270" s="94"/>
      <c r="OD270" s="94"/>
      <c r="OE270" s="94"/>
      <c r="OF270" s="94"/>
      <c r="OG270" s="94"/>
      <c r="OH270" s="94"/>
      <c r="OI270" s="94"/>
      <c r="OJ270" s="94"/>
      <c r="OK270" s="94"/>
      <c r="OL270" s="92"/>
      <c r="OM270" s="92"/>
      <c r="ON270" s="92"/>
      <c r="OO270" s="92"/>
      <c r="OP270" s="94"/>
      <c r="OQ270" s="94"/>
      <c r="OR270" s="94"/>
      <c r="OS270" s="94"/>
      <c r="OT270" s="94"/>
      <c r="OU270" s="94"/>
      <c r="OV270" s="94"/>
      <c r="OW270" s="94"/>
      <c r="OX270" s="94"/>
      <c r="OY270" s="94"/>
      <c r="OZ270" s="94"/>
      <c r="PA270" s="94"/>
      <c r="PB270" s="94"/>
      <c r="PC270" s="94"/>
      <c r="PD270" s="94"/>
      <c r="PE270" s="94"/>
      <c r="PF270" s="94"/>
      <c r="PG270" s="94"/>
      <c r="PH270" s="94"/>
      <c r="PI270" s="94"/>
      <c r="PJ270" s="94"/>
      <c r="PK270" s="94"/>
      <c r="PL270" s="94"/>
      <c r="PM270" s="94"/>
      <c r="PN270" s="94"/>
      <c r="PO270" s="94"/>
      <c r="PP270" s="94"/>
      <c r="PQ270" s="94"/>
      <c r="PR270" s="94"/>
      <c r="PS270" s="94"/>
      <c r="PT270" s="94"/>
      <c r="PU270" s="94"/>
      <c r="PV270" s="94"/>
      <c r="PW270" s="94"/>
      <c r="PX270" s="94"/>
      <c r="PY270" s="94"/>
      <c r="PZ270" s="94"/>
      <c r="QA270" s="94"/>
      <c r="QB270" s="94"/>
      <c r="QC270" s="94"/>
      <c r="QD270" s="94"/>
    </row>
    <row r="271" spans="1:446" ht="13.5" customHeight="1">
      <c r="A271" s="12" t="s">
        <v>268</v>
      </c>
      <c r="B271" s="12" t="s">
        <v>347</v>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69"/>
      <c r="DA271" s="23"/>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52"/>
      <c r="II271" s="52"/>
      <c r="IJ271" s="92"/>
      <c r="IK271" s="92"/>
      <c r="IL271" s="92"/>
      <c r="IM271" s="92"/>
      <c r="IN271" s="92"/>
      <c r="IO271" s="92"/>
      <c r="IP271" s="92"/>
      <c r="IQ271" s="92"/>
      <c r="IR271" s="92"/>
      <c r="IS271" s="92"/>
      <c r="IT271" s="92"/>
      <c r="IU271" s="92"/>
      <c r="IV271" s="52"/>
      <c r="IW271" s="52"/>
      <c r="IX271" s="52"/>
      <c r="IY271" s="52"/>
      <c r="IZ271" s="52"/>
      <c r="JA271" s="52"/>
      <c r="JB271" s="52"/>
      <c r="JC271" s="52"/>
      <c r="JD271" s="52"/>
      <c r="JE271" s="52"/>
      <c r="JF271" s="52"/>
      <c r="JG271" s="52"/>
      <c r="JH271" s="52"/>
      <c r="JI271" s="52"/>
      <c r="JJ271" s="52"/>
      <c r="JK271" s="52"/>
      <c r="JL271" s="52"/>
      <c r="JM271" s="52"/>
      <c r="JN271" s="52"/>
      <c r="JO271" s="52"/>
      <c r="JP271" s="52"/>
      <c r="JQ271" s="52"/>
      <c r="JR271" s="52"/>
      <c r="JS271" s="52"/>
      <c r="JT271" s="52"/>
      <c r="JU271" s="52"/>
      <c r="JV271" s="52"/>
      <c r="JW271" s="52"/>
      <c r="JX271" s="52"/>
      <c r="JY271" s="52"/>
      <c r="JZ271" s="52"/>
      <c r="KA271" s="52"/>
      <c r="KB271" s="52"/>
      <c r="KC271" s="52"/>
      <c r="KD271" s="52"/>
      <c r="KE271" s="52"/>
      <c r="KF271" s="52"/>
      <c r="KG271" s="52"/>
      <c r="KH271" s="52"/>
      <c r="KI271" s="52"/>
      <c r="KJ271" s="52"/>
      <c r="KK271" s="52"/>
      <c r="KL271" s="52"/>
      <c r="KM271" s="52"/>
      <c r="KN271" s="52"/>
      <c r="KO271" s="52"/>
      <c r="KP271" s="52"/>
      <c r="KQ271" s="52"/>
      <c r="KR271" s="52"/>
      <c r="KS271" s="52"/>
      <c r="KT271" s="52"/>
      <c r="KU271" s="52"/>
      <c r="KV271" s="52"/>
      <c r="KW271" s="52"/>
      <c r="KX271" s="52"/>
      <c r="KY271" s="52"/>
      <c r="KZ271" s="52"/>
      <c r="LA271" s="52"/>
      <c r="LB271" s="52"/>
      <c r="LC271" s="52"/>
      <c r="LD271" s="52"/>
      <c r="LE271" s="52"/>
      <c r="LF271" s="52"/>
      <c r="LG271" s="52"/>
      <c r="LH271" s="52"/>
      <c r="LI271" s="52"/>
      <c r="LJ271" s="52"/>
      <c r="LK271" s="52"/>
      <c r="LL271" s="52"/>
      <c r="LM271" s="52"/>
      <c r="LN271" s="52"/>
      <c r="LO271" s="52"/>
      <c r="LP271" s="52"/>
      <c r="LQ271" s="52"/>
      <c r="LR271" s="52"/>
      <c r="LS271" s="52"/>
      <c r="LT271" s="52"/>
      <c r="LU271" s="52"/>
      <c r="LV271" s="52"/>
      <c r="LW271" s="52"/>
      <c r="LX271" s="52"/>
      <c r="LY271" s="52"/>
      <c r="LZ271" s="52"/>
      <c r="MA271" s="52"/>
      <c r="MB271" s="52"/>
      <c r="MC271" s="52"/>
      <c r="MD271" s="52"/>
      <c r="ME271" s="52"/>
      <c r="MF271" s="52"/>
      <c r="MG271" s="52"/>
      <c r="MH271" s="100"/>
      <c r="MI271" s="100"/>
      <c r="MJ271" s="100"/>
      <c r="MK271" s="100"/>
      <c r="ML271" s="100"/>
      <c r="MM271" s="100"/>
      <c r="MN271" s="100"/>
      <c r="MO271" s="100"/>
      <c r="MP271" s="100"/>
      <c r="MQ271" s="100"/>
      <c r="MR271" s="100"/>
      <c r="MS271" s="100"/>
      <c r="MT271" s="100"/>
      <c r="MU271" s="100"/>
      <c r="MV271" s="100"/>
      <c r="MW271" s="100"/>
      <c r="MX271" s="100"/>
      <c r="MY271" s="100"/>
      <c r="MZ271" s="100"/>
      <c r="NA271" s="100"/>
      <c r="NB271" s="100"/>
      <c r="NC271" s="52"/>
      <c r="ND271" s="52"/>
      <c r="NE271" s="52"/>
      <c r="NF271" s="52"/>
      <c r="NG271" s="52"/>
      <c r="NH271" s="52"/>
      <c r="NI271" s="52"/>
      <c r="NJ271" s="52"/>
      <c r="NK271" s="52"/>
      <c r="NL271" s="52"/>
      <c r="NM271" s="52"/>
      <c r="NN271" s="52"/>
      <c r="NO271" s="52"/>
      <c r="NP271" s="52"/>
      <c r="NQ271" s="52"/>
      <c r="NR271" s="52"/>
      <c r="NS271" s="52"/>
      <c r="NT271" s="52"/>
      <c r="NU271" s="52"/>
      <c r="NV271" s="52"/>
      <c r="NW271" s="52"/>
      <c r="NX271" s="52"/>
      <c r="NY271" s="52"/>
      <c r="NZ271" s="52"/>
      <c r="OA271" s="52"/>
      <c r="OB271" s="52"/>
      <c r="OC271" s="52"/>
      <c r="OD271" s="52"/>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c r="PC271" s="52"/>
      <c r="PD271" s="52"/>
      <c r="PE271" s="52"/>
      <c r="PF271" s="52"/>
      <c r="PG271" s="52"/>
      <c r="PH271" s="52"/>
      <c r="PI271" s="52"/>
      <c r="PJ271" s="52"/>
      <c r="PK271" s="52"/>
      <c r="PL271" s="52"/>
      <c r="PM271" s="52"/>
      <c r="PN271" s="52"/>
      <c r="PO271" s="52"/>
      <c r="PP271" s="52"/>
      <c r="PQ271" s="52"/>
      <c r="PR271" s="52"/>
      <c r="PS271" s="52"/>
      <c r="PT271" s="52"/>
      <c r="PU271" s="52"/>
      <c r="PV271" s="52"/>
      <c r="PW271" s="52"/>
      <c r="PX271" s="52"/>
      <c r="PY271" s="52"/>
      <c r="PZ271" s="52"/>
      <c r="QA271" s="52"/>
      <c r="QB271" s="52"/>
      <c r="QC271" s="52"/>
      <c r="QD271" s="52"/>
    </row>
    <row r="272" spans="1:446" ht="13.5" customHeight="1">
      <c r="A272" s="12" t="s">
        <v>269</v>
      </c>
      <c r="B272" s="12" t="s">
        <v>348</v>
      </c>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69"/>
      <c r="DA272" s="23"/>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52"/>
      <c r="II272" s="52"/>
      <c r="IJ272" s="92"/>
      <c r="IK272" s="92"/>
      <c r="IL272" s="92"/>
      <c r="IM272" s="92"/>
      <c r="IN272" s="92"/>
      <c r="IO272" s="92"/>
      <c r="IP272" s="92"/>
      <c r="IQ272" s="92"/>
      <c r="IR272" s="92"/>
      <c r="IS272" s="92"/>
      <c r="IT272" s="92"/>
      <c r="IU272" s="92"/>
      <c r="IV272" s="52"/>
      <c r="IW272" s="52"/>
      <c r="IX272" s="52"/>
      <c r="IY272" s="52"/>
      <c r="IZ272" s="52"/>
      <c r="JA272" s="52"/>
      <c r="JB272" s="52"/>
      <c r="JC272" s="52"/>
      <c r="JD272" s="52"/>
      <c r="JE272" s="52"/>
      <c r="JF272" s="52"/>
      <c r="JG272" s="52"/>
      <c r="JH272" s="52"/>
      <c r="JI272" s="52"/>
      <c r="JJ272" s="52"/>
      <c r="JK272" s="52"/>
      <c r="JL272" s="52"/>
      <c r="JM272" s="52"/>
      <c r="JN272" s="52"/>
      <c r="JO272" s="52"/>
      <c r="JP272" s="52"/>
      <c r="JQ272" s="52"/>
      <c r="JR272" s="52"/>
      <c r="JS272" s="52"/>
      <c r="JT272" s="52"/>
      <c r="JU272" s="52"/>
      <c r="JV272" s="52"/>
      <c r="JW272" s="52"/>
      <c r="JX272" s="52"/>
      <c r="JY272" s="52"/>
      <c r="JZ272" s="52"/>
      <c r="KA272" s="52"/>
      <c r="KB272" s="52"/>
      <c r="KC272" s="52"/>
      <c r="KD272" s="52"/>
      <c r="KE272" s="52"/>
      <c r="KF272" s="52"/>
      <c r="KG272" s="52"/>
      <c r="KH272" s="52"/>
      <c r="KI272" s="52"/>
      <c r="KJ272" s="52"/>
      <c r="KK272" s="52"/>
      <c r="KL272" s="52"/>
      <c r="KM272" s="52"/>
      <c r="KN272" s="52"/>
      <c r="KO272" s="52"/>
      <c r="KP272" s="52"/>
      <c r="KQ272" s="52"/>
      <c r="KR272" s="52"/>
      <c r="KS272" s="52"/>
      <c r="KT272" s="52"/>
      <c r="KU272" s="52"/>
      <c r="KV272" s="52"/>
      <c r="KW272" s="52"/>
      <c r="KX272" s="52"/>
      <c r="KY272" s="52"/>
      <c r="KZ272" s="52"/>
      <c r="LA272" s="52"/>
      <c r="LB272" s="52"/>
      <c r="LC272" s="52"/>
      <c r="LD272" s="52"/>
      <c r="LE272" s="52"/>
      <c r="LF272" s="52"/>
      <c r="LG272" s="52"/>
      <c r="LH272" s="52"/>
      <c r="LI272" s="52"/>
      <c r="LJ272" s="52"/>
      <c r="LK272" s="52"/>
      <c r="LL272" s="52"/>
      <c r="LM272" s="52"/>
      <c r="LN272" s="52"/>
      <c r="LO272" s="52"/>
      <c r="LP272" s="52"/>
      <c r="LQ272" s="52"/>
      <c r="LR272" s="52"/>
      <c r="LS272" s="52"/>
      <c r="LT272" s="52"/>
      <c r="LU272" s="52"/>
      <c r="LV272" s="52"/>
      <c r="LW272" s="52"/>
      <c r="LX272" s="52"/>
      <c r="LY272" s="52"/>
      <c r="LZ272" s="52"/>
      <c r="MA272" s="52"/>
      <c r="MB272" s="52"/>
      <c r="MC272" s="52"/>
      <c r="MD272" s="52"/>
      <c r="ME272" s="52"/>
      <c r="MF272" s="52"/>
      <c r="MG272" s="52"/>
      <c r="MH272" s="100"/>
      <c r="MI272" s="100"/>
      <c r="MJ272" s="100"/>
      <c r="MK272" s="100"/>
      <c r="ML272" s="100"/>
      <c r="MM272" s="100"/>
      <c r="MN272" s="100"/>
      <c r="MO272" s="100"/>
      <c r="MP272" s="100"/>
      <c r="MQ272" s="100"/>
      <c r="MR272" s="100"/>
      <c r="MS272" s="100"/>
      <c r="MT272" s="100"/>
      <c r="MU272" s="100"/>
      <c r="MV272" s="100"/>
      <c r="MW272" s="100"/>
      <c r="MX272" s="100"/>
      <c r="MY272" s="100"/>
      <c r="MZ272" s="100"/>
      <c r="NA272" s="100"/>
      <c r="NB272" s="100"/>
      <c r="NC272" s="52"/>
      <c r="ND272" s="52"/>
      <c r="NE272" s="52"/>
      <c r="NF272" s="52"/>
      <c r="NG272" s="52"/>
      <c r="NH272" s="52"/>
      <c r="NI272" s="52"/>
      <c r="NJ272" s="52"/>
      <c r="NK272" s="52"/>
      <c r="NL272" s="52"/>
      <c r="NM272" s="52"/>
      <c r="NN272" s="52"/>
      <c r="NO272" s="52"/>
      <c r="NP272" s="52"/>
      <c r="NQ272" s="52"/>
      <c r="NR272" s="52"/>
      <c r="NS272" s="52"/>
      <c r="NT272" s="52"/>
      <c r="NU272" s="52"/>
      <c r="NV272" s="52"/>
      <c r="NW272" s="52"/>
      <c r="NX272" s="52"/>
      <c r="NY272" s="52"/>
      <c r="NZ272" s="52"/>
      <c r="OA272" s="52"/>
      <c r="OB272" s="52"/>
      <c r="OC272" s="52"/>
      <c r="OD272" s="52"/>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c r="PC272" s="52"/>
      <c r="PD272" s="52"/>
      <c r="PE272" s="52"/>
      <c r="PF272" s="52"/>
      <c r="PG272" s="52"/>
      <c r="PH272" s="52"/>
      <c r="PI272" s="52"/>
      <c r="PJ272" s="52"/>
      <c r="PK272" s="52"/>
      <c r="PL272" s="52"/>
      <c r="PM272" s="52"/>
      <c r="PN272" s="52"/>
      <c r="PO272" s="52"/>
      <c r="PP272" s="52"/>
      <c r="PQ272" s="52"/>
      <c r="PR272" s="52"/>
      <c r="PS272" s="52"/>
      <c r="PT272" s="52"/>
      <c r="PU272" s="52"/>
      <c r="PV272" s="52"/>
      <c r="PW272" s="52"/>
      <c r="PX272" s="52"/>
      <c r="PY272" s="52"/>
      <c r="PZ272" s="52"/>
      <c r="QA272" s="52"/>
      <c r="QB272" s="52"/>
      <c r="QC272" s="52"/>
      <c r="QD272" s="52"/>
    </row>
    <row r="273" spans="1:446" ht="13.5" customHeight="1">
      <c r="A273" s="12" t="s">
        <v>270</v>
      </c>
      <c r="B273" s="12" t="s">
        <v>345</v>
      </c>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69"/>
      <c r="DA273" s="23"/>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52"/>
      <c r="II273" s="52"/>
      <c r="IJ273" s="92"/>
      <c r="IK273" s="92"/>
      <c r="IL273" s="92"/>
      <c r="IM273" s="92"/>
      <c r="IN273" s="92"/>
      <c r="IO273" s="92"/>
      <c r="IP273" s="92"/>
      <c r="IQ273" s="92"/>
      <c r="IR273" s="92"/>
      <c r="IS273" s="92"/>
      <c r="IT273" s="92"/>
      <c r="IU273" s="92"/>
      <c r="IV273" s="52"/>
      <c r="IW273" s="52"/>
      <c r="IX273" s="52"/>
      <c r="IY273" s="52"/>
      <c r="IZ273" s="52"/>
      <c r="JA273" s="52"/>
      <c r="JB273" s="52"/>
      <c r="JC273" s="52"/>
      <c r="JD273" s="52"/>
      <c r="JE273" s="52"/>
      <c r="JF273" s="52"/>
      <c r="JG273" s="52"/>
      <c r="JH273" s="52"/>
      <c r="JI273" s="52"/>
      <c r="JJ273" s="52"/>
      <c r="JK273" s="52"/>
      <c r="JL273" s="52"/>
      <c r="JM273" s="52"/>
      <c r="JN273" s="52"/>
      <c r="JO273" s="52"/>
      <c r="JP273" s="52"/>
      <c r="JQ273" s="52"/>
      <c r="JR273" s="52"/>
      <c r="JS273" s="52"/>
      <c r="JT273" s="52"/>
      <c r="JU273" s="52"/>
      <c r="JV273" s="52"/>
      <c r="JW273" s="52"/>
      <c r="JX273" s="52"/>
      <c r="JY273" s="52"/>
      <c r="JZ273" s="52"/>
      <c r="KA273" s="52"/>
      <c r="KB273" s="52"/>
      <c r="KC273" s="52"/>
      <c r="KD273" s="52"/>
      <c r="KE273" s="52"/>
      <c r="KF273" s="52"/>
      <c r="KG273" s="52"/>
      <c r="KH273" s="52"/>
      <c r="KI273" s="52"/>
      <c r="KJ273" s="52"/>
      <c r="KK273" s="52"/>
      <c r="KL273" s="52"/>
      <c r="KM273" s="52"/>
      <c r="KN273" s="52"/>
      <c r="KO273" s="52"/>
      <c r="KP273" s="52"/>
      <c r="KQ273" s="52"/>
      <c r="KR273" s="52"/>
      <c r="KS273" s="52"/>
      <c r="KT273" s="52"/>
      <c r="KU273" s="52"/>
      <c r="KV273" s="52"/>
      <c r="KW273" s="52"/>
      <c r="KX273" s="52"/>
      <c r="KY273" s="52"/>
      <c r="KZ273" s="52"/>
      <c r="LA273" s="52"/>
      <c r="LB273" s="52"/>
      <c r="LC273" s="52"/>
      <c r="LD273" s="52"/>
      <c r="LE273" s="52"/>
      <c r="LF273" s="52"/>
      <c r="LG273" s="52"/>
      <c r="LH273" s="52"/>
      <c r="LI273" s="52"/>
      <c r="LJ273" s="52"/>
      <c r="LK273" s="52"/>
      <c r="LL273" s="52"/>
      <c r="LM273" s="52"/>
      <c r="LN273" s="52"/>
      <c r="LO273" s="52"/>
      <c r="LP273" s="52"/>
      <c r="LQ273" s="52"/>
      <c r="LR273" s="52"/>
      <c r="LS273" s="52"/>
      <c r="LT273" s="52"/>
      <c r="LU273" s="52"/>
      <c r="LV273" s="52"/>
      <c r="LW273" s="52"/>
      <c r="LX273" s="52"/>
      <c r="LY273" s="52"/>
      <c r="LZ273" s="52"/>
      <c r="MA273" s="52"/>
      <c r="MB273" s="52"/>
      <c r="MC273" s="52"/>
      <c r="MD273" s="52"/>
      <c r="ME273" s="52"/>
      <c r="MF273" s="52"/>
      <c r="MG273" s="52"/>
      <c r="MH273" s="100"/>
      <c r="MI273" s="100"/>
      <c r="MJ273" s="100"/>
      <c r="MK273" s="100"/>
      <c r="ML273" s="100"/>
      <c r="MM273" s="100"/>
      <c r="MN273" s="100"/>
      <c r="MO273" s="100"/>
      <c r="MP273" s="100"/>
      <c r="MQ273" s="100"/>
      <c r="MR273" s="100"/>
      <c r="MS273" s="100"/>
      <c r="MT273" s="100"/>
      <c r="MU273" s="100"/>
      <c r="MV273" s="100"/>
      <c r="MW273" s="100"/>
      <c r="MX273" s="100"/>
      <c r="MY273" s="100"/>
      <c r="MZ273" s="100"/>
      <c r="NA273" s="100"/>
      <c r="NB273" s="100"/>
      <c r="NC273" s="52"/>
      <c r="ND273" s="52"/>
      <c r="NE273" s="52"/>
      <c r="NF273" s="52"/>
      <c r="NG273" s="52"/>
      <c r="NH273" s="52"/>
      <c r="NI273" s="52"/>
      <c r="NJ273" s="52"/>
      <c r="NK273" s="52"/>
      <c r="NL273" s="52"/>
      <c r="NM273" s="52"/>
      <c r="NN273" s="52"/>
      <c r="NO273" s="52"/>
      <c r="NP273" s="52"/>
      <c r="NQ273" s="52"/>
      <c r="NR273" s="52"/>
      <c r="NS273" s="52"/>
      <c r="NT273" s="52"/>
      <c r="NU273" s="52"/>
      <c r="NV273" s="52"/>
      <c r="NW273" s="52"/>
      <c r="NX273" s="52"/>
      <c r="NY273" s="52"/>
      <c r="NZ273" s="52"/>
      <c r="OA273" s="52"/>
      <c r="OB273" s="52"/>
      <c r="OC273" s="52"/>
      <c r="OD273" s="52"/>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c r="PC273" s="52"/>
      <c r="PD273" s="52"/>
      <c r="PE273" s="52"/>
      <c r="PF273" s="52"/>
      <c r="PG273" s="52"/>
      <c r="PH273" s="52"/>
      <c r="PI273" s="52"/>
      <c r="PJ273" s="52"/>
      <c r="PK273" s="52"/>
      <c r="PL273" s="52"/>
      <c r="PM273" s="52"/>
      <c r="PN273" s="52"/>
      <c r="PO273" s="52"/>
      <c r="PP273" s="52"/>
      <c r="PQ273" s="52"/>
      <c r="PR273" s="52"/>
      <c r="PS273" s="52"/>
      <c r="PT273" s="52"/>
      <c r="PU273" s="52"/>
      <c r="PV273" s="52"/>
      <c r="PW273" s="52"/>
      <c r="PX273" s="52"/>
      <c r="PY273" s="52"/>
      <c r="PZ273" s="52"/>
      <c r="QA273" s="52"/>
      <c r="QB273" s="52"/>
      <c r="QC273" s="52"/>
      <c r="QD273" s="52"/>
    </row>
    <row r="274" spans="1:446" ht="13.5" customHeight="1">
      <c r="A274" s="12" t="s">
        <v>271</v>
      </c>
      <c r="B274" s="12" t="s">
        <v>347</v>
      </c>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69"/>
      <c r="DA274" s="23"/>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52"/>
      <c r="II274" s="52"/>
      <c r="IJ274" s="92"/>
      <c r="IK274" s="92"/>
      <c r="IL274" s="92"/>
      <c r="IM274" s="92"/>
      <c r="IN274" s="92"/>
      <c r="IO274" s="92"/>
      <c r="IP274" s="92"/>
      <c r="IQ274" s="92"/>
      <c r="IR274" s="92"/>
      <c r="IS274" s="92"/>
      <c r="IT274" s="92"/>
      <c r="IU274" s="92"/>
      <c r="IV274" s="52"/>
      <c r="IW274" s="52"/>
      <c r="IX274" s="52"/>
      <c r="IY274" s="52"/>
      <c r="IZ274" s="52"/>
      <c r="JA274" s="52"/>
      <c r="JB274" s="52"/>
      <c r="JC274" s="52"/>
      <c r="JD274" s="52"/>
      <c r="JE274" s="52"/>
      <c r="JF274" s="52"/>
      <c r="JG274" s="52"/>
      <c r="JH274" s="52"/>
      <c r="JI274" s="52"/>
      <c r="JJ274" s="52"/>
      <c r="JK274" s="52"/>
      <c r="JL274" s="52"/>
      <c r="JM274" s="52"/>
      <c r="JN274" s="52"/>
      <c r="JO274" s="52"/>
      <c r="JP274" s="52"/>
      <c r="JQ274" s="52"/>
      <c r="JR274" s="52"/>
      <c r="JS274" s="52"/>
      <c r="JT274" s="52"/>
      <c r="JU274" s="52"/>
      <c r="JV274" s="52"/>
      <c r="JW274" s="52"/>
      <c r="JX274" s="52"/>
      <c r="JY274" s="52"/>
      <c r="JZ274" s="52"/>
      <c r="KA274" s="52"/>
      <c r="KB274" s="52"/>
      <c r="KC274" s="52"/>
      <c r="KD274" s="52"/>
      <c r="KE274" s="52"/>
      <c r="KF274" s="52"/>
      <c r="KG274" s="52"/>
      <c r="KH274" s="52"/>
      <c r="KI274" s="52"/>
      <c r="KJ274" s="52"/>
      <c r="KK274" s="52"/>
      <c r="KL274" s="52"/>
      <c r="KM274" s="52"/>
      <c r="KN274" s="52"/>
      <c r="KO274" s="52"/>
      <c r="KP274" s="52"/>
      <c r="KQ274" s="52"/>
      <c r="KR274" s="52"/>
      <c r="KS274" s="52"/>
      <c r="KT274" s="52"/>
      <c r="KU274" s="52"/>
      <c r="KV274" s="52"/>
      <c r="KW274" s="52"/>
      <c r="KX274" s="52"/>
      <c r="KY274" s="52"/>
      <c r="KZ274" s="52"/>
      <c r="LA274" s="52"/>
      <c r="LB274" s="52"/>
      <c r="LC274" s="52"/>
      <c r="LD274" s="52"/>
      <c r="LE274" s="52"/>
      <c r="LF274" s="52"/>
      <c r="LG274" s="52"/>
      <c r="LH274" s="52"/>
      <c r="LI274" s="52"/>
      <c r="LJ274" s="52"/>
      <c r="LK274" s="52"/>
      <c r="LL274" s="52"/>
      <c r="LM274" s="52"/>
      <c r="LN274" s="52"/>
      <c r="LO274" s="52"/>
      <c r="LP274" s="52"/>
      <c r="LQ274" s="52"/>
      <c r="LR274" s="52"/>
      <c r="LS274" s="52"/>
      <c r="LT274" s="52"/>
      <c r="LU274" s="52"/>
      <c r="LV274" s="52"/>
      <c r="LW274" s="52"/>
      <c r="LX274" s="52"/>
      <c r="LY274" s="52"/>
      <c r="LZ274" s="52"/>
      <c r="MA274" s="52"/>
      <c r="MB274" s="52"/>
      <c r="MC274" s="52"/>
      <c r="MD274" s="52"/>
      <c r="ME274" s="52"/>
      <c r="MF274" s="52"/>
      <c r="MG274" s="52"/>
      <c r="MH274" s="100"/>
      <c r="MI274" s="100"/>
      <c r="MJ274" s="100"/>
      <c r="MK274" s="100"/>
      <c r="ML274" s="100"/>
      <c r="MM274" s="100"/>
      <c r="MN274" s="100"/>
      <c r="MO274" s="100"/>
      <c r="MP274" s="100"/>
      <c r="MQ274" s="100"/>
      <c r="MR274" s="100"/>
      <c r="MS274" s="100"/>
      <c r="MT274" s="100"/>
      <c r="MU274" s="100"/>
      <c r="MV274" s="100"/>
      <c r="MW274" s="100"/>
      <c r="MX274" s="100"/>
      <c r="MY274" s="100"/>
      <c r="MZ274" s="100"/>
      <c r="NA274" s="100"/>
      <c r="NB274" s="100"/>
      <c r="NC274" s="52"/>
      <c r="ND274" s="52"/>
      <c r="NE274" s="52"/>
      <c r="NF274" s="52"/>
      <c r="NG274" s="52"/>
      <c r="NH274" s="52"/>
      <c r="NI274" s="52"/>
      <c r="NJ274" s="52"/>
      <c r="NK274" s="52"/>
      <c r="NL274" s="52"/>
      <c r="NM274" s="52"/>
      <c r="NN274" s="52"/>
      <c r="NO274" s="52"/>
      <c r="NP274" s="52"/>
      <c r="NQ274" s="52"/>
      <c r="NR274" s="52"/>
      <c r="NS274" s="52"/>
      <c r="NT274" s="52"/>
      <c r="NU274" s="52"/>
      <c r="NV274" s="52"/>
      <c r="NW274" s="52"/>
      <c r="NX274" s="52"/>
      <c r="NY274" s="52"/>
      <c r="NZ274" s="52"/>
      <c r="OA274" s="52"/>
      <c r="OB274" s="52"/>
      <c r="OC274" s="52"/>
      <c r="OD274" s="52"/>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c r="PC274" s="52"/>
      <c r="PD274" s="52"/>
      <c r="PE274" s="52"/>
      <c r="PF274" s="52"/>
      <c r="PG274" s="52"/>
      <c r="PH274" s="52"/>
      <c r="PI274" s="52"/>
      <c r="PJ274" s="52"/>
      <c r="PK274" s="52"/>
      <c r="PL274" s="52"/>
      <c r="PM274" s="52"/>
      <c r="PN274" s="52"/>
      <c r="PO274" s="52"/>
      <c r="PP274" s="52"/>
      <c r="PQ274" s="52"/>
      <c r="PR274" s="52"/>
      <c r="PS274" s="52"/>
      <c r="PT274" s="52"/>
      <c r="PU274" s="52"/>
      <c r="PV274" s="52"/>
      <c r="PW274" s="52"/>
      <c r="PX274" s="52"/>
      <c r="PY274" s="52"/>
      <c r="PZ274" s="52"/>
      <c r="QA274" s="52"/>
      <c r="QB274" s="52"/>
      <c r="QC274" s="52"/>
      <c r="QD274" s="52"/>
    </row>
    <row r="275" spans="1:446" ht="13.5" customHeight="1">
      <c r="A275" s="12" t="s">
        <v>272</v>
      </c>
      <c r="B275" s="12" t="s">
        <v>348</v>
      </c>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69"/>
      <c r="DA275" s="23"/>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52"/>
      <c r="II275" s="52"/>
      <c r="IJ275" s="92"/>
      <c r="IK275" s="92"/>
      <c r="IL275" s="92"/>
      <c r="IM275" s="92"/>
      <c r="IN275" s="92"/>
      <c r="IO275" s="92"/>
      <c r="IP275" s="92"/>
      <c r="IQ275" s="92"/>
      <c r="IR275" s="92"/>
      <c r="IS275" s="92"/>
      <c r="IT275" s="92"/>
      <c r="IU275" s="92"/>
      <c r="IV275" s="52"/>
      <c r="IW275" s="52"/>
      <c r="IX275" s="52"/>
      <c r="IY275" s="52"/>
      <c r="IZ275" s="52"/>
      <c r="JA275" s="52"/>
      <c r="JB275" s="52"/>
      <c r="JC275" s="52"/>
      <c r="JD275" s="52"/>
      <c r="JE275" s="52"/>
      <c r="JF275" s="52"/>
      <c r="JG275" s="52"/>
      <c r="JH275" s="52"/>
      <c r="JI275" s="52"/>
      <c r="JJ275" s="52"/>
      <c r="JK275" s="52"/>
      <c r="JL275" s="52"/>
      <c r="JM275" s="52"/>
      <c r="JN275" s="52"/>
      <c r="JO275" s="52"/>
      <c r="JP275" s="52"/>
      <c r="JQ275" s="52"/>
      <c r="JR275" s="52"/>
      <c r="JS275" s="52"/>
      <c r="JT275" s="52"/>
      <c r="JU275" s="52"/>
      <c r="JV275" s="52"/>
      <c r="JW275" s="52"/>
      <c r="JX275" s="52"/>
      <c r="JY275" s="52"/>
      <c r="JZ275" s="52"/>
      <c r="KA275" s="52"/>
      <c r="KB275" s="52"/>
      <c r="KC275" s="52"/>
      <c r="KD275" s="52"/>
      <c r="KE275" s="52"/>
      <c r="KF275" s="52"/>
      <c r="KG275" s="52"/>
      <c r="KH275" s="52"/>
      <c r="KI275" s="52"/>
      <c r="KJ275" s="52"/>
      <c r="KK275" s="52"/>
      <c r="KL275" s="52"/>
      <c r="KM275" s="52"/>
      <c r="KN275" s="52"/>
      <c r="KO275" s="52"/>
      <c r="KP275" s="52"/>
      <c r="KQ275" s="52"/>
      <c r="KR275" s="52"/>
      <c r="KS275" s="52"/>
      <c r="KT275" s="52"/>
      <c r="KU275" s="52"/>
      <c r="KV275" s="52"/>
      <c r="KW275" s="52"/>
      <c r="KX275" s="52"/>
      <c r="KY275" s="52"/>
      <c r="KZ275" s="52"/>
      <c r="LA275" s="52"/>
      <c r="LB275" s="52"/>
      <c r="LC275" s="52"/>
      <c r="LD275" s="52"/>
      <c r="LE275" s="52"/>
      <c r="LF275" s="52"/>
      <c r="LG275" s="52"/>
      <c r="LH275" s="52"/>
      <c r="LI275" s="52"/>
      <c r="LJ275" s="52"/>
      <c r="LK275" s="52"/>
      <c r="LL275" s="52"/>
      <c r="LM275" s="52"/>
      <c r="LN275" s="52"/>
      <c r="LO275" s="52"/>
      <c r="LP275" s="52"/>
      <c r="LQ275" s="52"/>
      <c r="LR275" s="52"/>
      <c r="LS275" s="52"/>
      <c r="LT275" s="52"/>
      <c r="LU275" s="52"/>
      <c r="LV275" s="52"/>
      <c r="LW275" s="52"/>
      <c r="LX275" s="52"/>
      <c r="LY275" s="52"/>
      <c r="LZ275" s="52"/>
      <c r="MA275" s="52"/>
      <c r="MB275" s="52"/>
      <c r="MC275" s="52"/>
      <c r="MD275" s="52"/>
      <c r="ME275" s="52"/>
      <c r="MF275" s="52"/>
      <c r="MG275" s="52"/>
      <c r="MH275" s="100"/>
      <c r="MI275" s="100"/>
      <c r="MJ275" s="100"/>
      <c r="MK275" s="100"/>
      <c r="ML275" s="100"/>
      <c r="MM275" s="100"/>
      <c r="MN275" s="100"/>
      <c r="MO275" s="100"/>
      <c r="MP275" s="100"/>
      <c r="MQ275" s="100"/>
      <c r="MR275" s="100"/>
      <c r="MS275" s="100"/>
      <c r="MT275" s="100"/>
      <c r="MU275" s="100"/>
      <c r="MV275" s="100"/>
      <c r="MW275" s="100"/>
      <c r="MX275" s="100"/>
      <c r="MY275" s="100"/>
      <c r="MZ275" s="100"/>
      <c r="NA275" s="100"/>
      <c r="NB275" s="100"/>
      <c r="NC275" s="52"/>
      <c r="ND275" s="52"/>
      <c r="NE275" s="52"/>
      <c r="NF275" s="52"/>
      <c r="NG275" s="52"/>
      <c r="NH275" s="52"/>
      <c r="NI275" s="52"/>
      <c r="NJ275" s="52"/>
      <c r="NK275" s="52"/>
      <c r="NL275" s="52"/>
      <c r="NM275" s="52"/>
      <c r="NN275" s="52"/>
      <c r="NO275" s="52"/>
      <c r="NP275" s="52"/>
      <c r="NQ275" s="52"/>
      <c r="NR275" s="52"/>
      <c r="NS275" s="52"/>
      <c r="NT275" s="52"/>
      <c r="NU275" s="52"/>
      <c r="NV275" s="52"/>
      <c r="NW275" s="52"/>
      <c r="NX275" s="52"/>
      <c r="NY275" s="52"/>
      <c r="NZ275" s="52"/>
      <c r="OA275" s="52"/>
      <c r="OB275" s="52"/>
      <c r="OC275" s="52"/>
      <c r="OD275" s="52"/>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c r="PC275" s="52"/>
      <c r="PD275" s="52"/>
      <c r="PE275" s="52"/>
      <c r="PF275" s="52"/>
      <c r="PG275" s="52"/>
      <c r="PH275" s="52"/>
      <c r="PI275" s="52"/>
      <c r="PJ275" s="52"/>
      <c r="PK275" s="52"/>
      <c r="PL275" s="52"/>
      <c r="PM275" s="52"/>
      <c r="PN275" s="52"/>
      <c r="PO275" s="52"/>
      <c r="PP275" s="52"/>
      <c r="PQ275" s="52"/>
      <c r="PR275" s="52"/>
      <c r="PS275" s="52"/>
      <c r="PT275" s="52"/>
      <c r="PU275" s="52"/>
      <c r="PV275" s="52"/>
      <c r="PW275" s="52"/>
      <c r="PX275" s="52"/>
      <c r="PY275" s="52"/>
      <c r="PZ275" s="52"/>
      <c r="QA275" s="52"/>
      <c r="QB275" s="52"/>
      <c r="QC275" s="52"/>
      <c r="QD275" s="52"/>
    </row>
    <row r="276" spans="1:446" ht="13.5" customHeight="1">
      <c r="A276" s="2" t="s">
        <v>273</v>
      </c>
      <c r="B276" s="2" t="s">
        <v>345</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81"/>
      <c r="CW276" s="81"/>
      <c r="CX276" s="9"/>
      <c r="CY276" s="9"/>
      <c r="CZ276" s="66"/>
      <c r="DA276" s="20"/>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2"/>
      <c r="II276" s="92"/>
      <c r="IJ276" s="92"/>
      <c r="IK276" s="92"/>
      <c r="IL276" s="92"/>
      <c r="IM276" s="92"/>
      <c r="IN276" s="92"/>
      <c r="IO276" s="92"/>
      <c r="IP276" s="92"/>
      <c r="IQ276" s="92"/>
      <c r="IR276" s="92"/>
      <c r="IS276" s="92"/>
      <c r="IT276" s="92"/>
      <c r="IU276" s="92"/>
      <c r="IV276" s="92"/>
      <c r="IW276" s="92"/>
      <c r="IX276" s="92"/>
      <c r="IY276" s="92"/>
      <c r="IZ276" s="92"/>
      <c r="JA276" s="92"/>
      <c r="JB276" s="92"/>
      <c r="JC276" s="92"/>
      <c r="JD276" s="92"/>
      <c r="JE276" s="92"/>
      <c r="JF276" s="92"/>
      <c r="JG276" s="92"/>
      <c r="JH276" s="92"/>
      <c r="JI276" s="92"/>
      <c r="JJ276" s="92"/>
      <c r="JK276" s="92"/>
      <c r="JL276" s="92"/>
      <c r="JM276" s="92"/>
      <c r="JN276" s="92"/>
      <c r="JO276" s="92"/>
      <c r="JP276" s="92"/>
      <c r="JQ276" s="92"/>
      <c r="JR276" s="92"/>
      <c r="JS276" s="92"/>
      <c r="JT276" s="92"/>
      <c r="JU276" s="92"/>
      <c r="JV276" s="92"/>
      <c r="JW276" s="92"/>
      <c r="JX276" s="92"/>
      <c r="JY276" s="92"/>
      <c r="JZ276" s="92"/>
      <c r="KA276" s="92"/>
      <c r="KB276" s="92"/>
      <c r="KC276" s="92"/>
      <c r="KD276" s="92"/>
      <c r="KE276" s="92"/>
      <c r="KF276" s="92"/>
      <c r="KG276" s="92"/>
      <c r="KH276" s="92"/>
      <c r="KI276" s="92"/>
      <c r="KJ276" s="92"/>
      <c r="KK276" s="92"/>
      <c r="KL276" s="92"/>
      <c r="KM276" s="92"/>
      <c r="KN276" s="92"/>
      <c r="KO276" s="92"/>
      <c r="KP276" s="92"/>
      <c r="KQ276" s="92"/>
      <c r="KR276" s="92"/>
      <c r="KS276" s="92"/>
      <c r="KT276" s="92"/>
      <c r="KU276" s="92"/>
      <c r="KV276" s="92"/>
      <c r="KW276" s="92"/>
      <c r="KX276" s="92"/>
      <c r="KY276" s="92"/>
      <c r="KZ276" s="92"/>
      <c r="LA276" s="92"/>
      <c r="LB276" s="92"/>
      <c r="LC276" s="92"/>
      <c r="LD276" s="92"/>
      <c r="LE276" s="92"/>
      <c r="LF276" s="92"/>
      <c r="LG276" s="92"/>
      <c r="LH276" s="92"/>
      <c r="LI276" s="92"/>
      <c r="LJ276" s="92"/>
      <c r="LK276" s="92"/>
      <c r="LL276" s="92"/>
      <c r="LM276" s="92"/>
      <c r="LN276" s="92"/>
      <c r="LO276" s="92"/>
      <c r="LP276" s="92"/>
      <c r="LQ276" s="92"/>
      <c r="LR276" s="92"/>
      <c r="LS276" s="92"/>
      <c r="LT276" s="92"/>
      <c r="LU276" s="92"/>
      <c r="LV276" s="92"/>
      <c r="LW276" s="92"/>
      <c r="LX276" s="92"/>
      <c r="LY276" s="92"/>
      <c r="LZ276" s="92"/>
      <c r="MA276" s="92"/>
      <c r="MB276" s="92"/>
      <c r="MC276" s="92"/>
      <c r="MD276" s="92"/>
      <c r="ME276" s="92"/>
      <c r="MF276" s="92"/>
      <c r="MG276" s="92"/>
      <c r="MH276" s="93"/>
      <c r="MI276" s="93"/>
      <c r="MJ276" s="93"/>
      <c r="MK276" s="93"/>
      <c r="ML276" s="93"/>
      <c r="MM276" s="93"/>
      <c r="MN276" s="93"/>
      <c r="MO276" s="93"/>
      <c r="MP276" s="93"/>
      <c r="MQ276" s="93"/>
      <c r="MR276" s="93"/>
      <c r="MS276" s="93"/>
      <c r="MT276" s="93"/>
      <c r="MU276" s="93"/>
      <c r="MV276" s="93"/>
      <c r="MW276" s="93"/>
      <c r="MX276" s="93"/>
      <c r="MY276" s="93"/>
      <c r="MZ276" s="93"/>
      <c r="NA276" s="93"/>
      <c r="NB276" s="93"/>
      <c r="NC276" s="92"/>
      <c r="ND276" s="92"/>
      <c r="NE276" s="92"/>
      <c r="NF276" s="92"/>
      <c r="NG276" s="92"/>
      <c r="NH276" s="92"/>
      <c r="NI276" s="92"/>
      <c r="NJ276" s="92"/>
      <c r="NK276" s="92"/>
      <c r="NL276" s="94"/>
      <c r="NM276" s="94"/>
      <c r="NN276" s="94"/>
      <c r="NO276" s="94"/>
      <c r="NP276" s="94"/>
      <c r="NQ276" s="94"/>
      <c r="NR276" s="94"/>
      <c r="NS276" s="94"/>
      <c r="NT276" s="94"/>
      <c r="NU276" s="94"/>
      <c r="NV276" s="94"/>
      <c r="NW276" s="94"/>
      <c r="NX276" s="94"/>
      <c r="NY276" s="94"/>
      <c r="NZ276" s="94"/>
      <c r="OA276" s="94"/>
      <c r="OB276" s="94"/>
      <c r="OC276" s="94"/>
      <c r="OD276" s="94"/>
      <c r="OE276" s="94"/>
      <c r="OF276" s="94"/>
      <c r="OG276" s="94"/>
      <c r="OH276" s="94"/>
      <c r="OI276" s="94"/>
      <c r="OJ276" s="94"/>
      <c r="OK276" s="94"/>
      <c r="OL276" s="92"/>
      <c r="OM276" s="92"/>
      <c r="ON276" s="92"/>
      <c r="OO276" s="92"/>
      <c r="OP276" s="94"/>
      <c r="OQ276" s="94"/>
      <c r="OR276" s="94"/>
      <c r="OS276" s="94"/>
      <c r="OT276" s="94"/>
      <c r="OU276" s="94"/>
      <c r="OV276" s="94"/>
      <c r="OW276" s="94"/>
      <c r="OX276" s="94"/>
      <c r="OY276" s="94"/>
      <c r="OZ276" s="94"/>
      <c r="PA276" s="94"/>
      <c r="PB276" s="94"/>
      <c r="PC276" s="94"/>
      <c r="PD276" s="94"/>
      <c r="PE276" s="94"/>
      <c r="PF276" s="94"/>
      <c r="PG276" s="94"/>
      <c r="PH276" s="94"/>
      <c r="PI276" s="94"/>
      <c r="PJ276" s="94"/>
      <c r="PK276" s="94"/>
      <c r="PL276" s="94"/>
      <c r="PM276" s="94"/>
      <c r="PN276" s="94"/>
      <c r="PO276" s="94"/>
      <c r="PP276" s="94"/>
      <c r="PQ276" s="94"/>
      <c r="PR276" s="94"/>
      <c r="PS276" s="94"/>
      <c r="PT276" s="94"/>
      <c r="PU276" s="94"/>
      <c r="PV276" s="94"/>
      <c r="PW276" s="94"/>
      <c r="PX276" s="94"/>
      <c r="PY276" s="94"/>
      <c r="PZ276" s="94"/>
      <c r="QA276" s="94"/>
      <c r="QB276" s="94"/>
      <c r="QC276" s="94"/>
      <c r="QD276" s="94"/>
    </row>
    <row r="277" spans="1:446" ht="13.5" customHeight="1">
      <c r="A277" s="12" t="s">
        <v>274</v>
      </c>
      <c r="B277" s="12" t="s">
        <v>347</v>
      </c>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69"/>
      <c r="DA277" s="23"/>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52"/>
      <c r="II277" s="52"/>
      <c r="IJ277" s="92"/>
      <c r="IK277" s="92"/>
      <c r="IL277" s="92"/>
      <c r="IM277" s="92"/>
      <c r="IN277" s="92"/>
      <c r="IO277" s="92"/>
      <c r="IP277" s="92"/>
      <c r="IQ277" s="92"/>
      <c r="IR277" s="92"/>
      <c r="IS277" s="92"/>
      <c r="IT277" s="92"/>
      <c r="IU277" s="92"/>
      <c r="IV277" s="52"/>
      <c r="IW277" s="52"/>
      <c r="IX277" s="52"/>
      <c r="IY277" s="52"/>
      <c r="IZ277" s="52"/>
      <c r="JA277" s="52"/>
      <c r="JB277" s="52"/>
      <c r="JC277" s="52"/>
      <c r="JD277" s="52"/>
      <c r="JE277" s="52"/>
      <c r="JF277" s="52"/>
      <c r="JG277" s="52"/>
      <c r="JH277" s="52"/>
      <c r="JI277" s="52"/>
      <c r="JJ277" s="52"/>
      <c r="JK277" s="52"/>
      <c r="JL277" s="52"/>
      <c r="JM277" s="52"/>
      <c r="JN277" s="52"/>
      <c r="JO277" s="52"/>
      <c r="JP277" s="52"/>
      <c r="JQ277" s="52"/>
      <c r="JR277" s="52"/>
      <c r="JS277" s="52"/>
      <c r="JT277" s="52"/>
      <c r="JU277" s="52"/>
      <c r="JV277" s="52"/>
      <c r="JW277" s="52"/>
      <c r="JX277" s="52"/>
      <c r="JY277" s="52"/>
      <c r="JZ277" s="52"/>
      <c r="KA277" s="52"/>
      <c r="KB277" s="52"/>
      <c r="KC277" s="52"/>
      <c r="KD277" s="52"/>
      <c r="KE277" s="52"/>
      <c r="KF277" s="52"/>
      <c r="KG277" s="52"/>
      <c r="KH277" s="52"/>
      <c r="KI277" s="52"/>
      <c r="KJ277" s="52"/>
      <c r="KK277" s="52"/>
      <c r="KL277" s="52"/>
      <c r="KM277" s="52"/>
      <c r="KN277" s="52"/>
      <c r="KO277" s="52"/>
      <c r="KP277" s="52"/>
      <c r="KQ277" s="52"/>
      <c r="KR277" s="52"/>
      <c r="KS277" s="52"/>
      <c r="KT277" s="52"/>
      <c r="KU277" s="52"/>
      <c r="KV277" s="52"/>
      <c r="KW277" s="52"/>
      <c r="KX277" s="52"/>
      <c r="KY277" s="52"/>
      <c r="KZ277" s="52"/>
      <c r="LA277" s="52"/>
      <c r="LB277" s="52"/>
      <c r="LC277" s="52"/>
      <c r="LD277" s="52"/>
      <c r="LE277" s="52"/>
      <c r="LF277" s="52"/>
      <c r="LG277" s="52"/>
      <c r="LH277" s="52"/>
      <c r="LI277" s="52"/>
      <c r="LJ277" s="52"/>
      <c r="LK277" s="52"/>
      <c r="LL277" s="52"/>
      <c r="LM277" s="52"/>
      <c r="LN277" s="52"/>
      <c r="LO277" s="52"/>
      <c r="LP277" s="52"/>
      <c r="LQ277" s="52"/>
      <c r="LR277" s="52"/>
      <c r="LS277" s="52"/>
      <c r="LT277" s="52"/>
      <c r="LU277" s="52"/>
      <c r="LV277" s="52"/>
      <c r="LW277" s="52"/>
      <c r="LX277" s="52"/>
      <c r="LY277" s="52"/>
      <c r="LZ277" s="52"/>
      <c r="MA277" s="52"/>
      <c r="MB277" s="52"/>
      <c r="MC277" s="52"/>
      <c r="MD277" s="52"/>
      <c r="ME277" s="52"/>
      <c r="MF277" s="52"/>
      <c r="MG277" s="52"/>
      <c r="MH277" s="100"/>
      <c r="MI277" s="100"/>
      <c r="MJ277" s="100"/>
      <c r="MK277" s="100"/>
      <c r="ML277" s="100"/>
      <c r="MM277" s="100"/>
      <c r="MN277" s="100"/>
      <c r="MO277" s="100"/>
      <c r="MP277" s="100"/>
      <c r="MQ277" s="100"/>
      <c r="MR277" s="100"/>
      <c r="MS277" s="100"/>
      <c r="MT277" s="100"/>
      <c r="MU277" s="100"/>
      <c r="MV277" s="100"/>
      <c r="MW277" s="100"/>
      <c r="MX277" s="100"/>
      <c r="MY277" s="100"/>
      <c r="MZ277" s="100"/>
      <c r="NA277" s="100"/>
      <c r="NB277" s="100"/>
      <c r="NC277" s="52"/>
      <c r="ND277" s="52"/>
      <c r="NE277" s="52"/>
      <c r="NF277" s="52"/>
      <c r="NG277" s="52"/>
      <c r="NH277" s="52"/>
      <c r="NI277" s="52"/>
      <c r="NJ277" s="52"/>
      <c r="NK277" s="52"/>
      <c r="NL277" s="52"/>
      <c r="NM277" s="52"/>
      <c r="NN277" s="52"/>
      <c r="NO277" s="52"/>
      <c r="NP277" s="52"/>
      <c r="NQ277" s="52"/>
      <c r="NR277" s="52"/>
      <c r="NS277" s="52"/>
      <c r="NT277" s="52"/>
      <c r="NU277" s="52"/>
      <c r="NV277" s="52"/>
      <c r="NW277" s="52"/>
      <c r="NX277" s="52"/>
      <c r="NY277" s="52"/>
      <c r="NZ277" s="52"/>
      <c r="OA277" s="52"/>
      <c r="OB277" s="52"/>
      <c r="OC277" s="52"/>
      <c r="OD277" s="52"/>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c r="PC277" s="52"/>
      <c r="PD277" s="52"/>
      <c r="PE277" s="52"/>
      <c r="PF277" s="52"/>
      <c r="PG277" s="52"/>
      <c r="PH277" s="52"/>
      <c r="PI277" s="52"/>
      <c r="PJ277" s="52"/>
      <c r="PK277" s="52"/>
      <c r="PL277" s="52"/>
      <c r="PM277" s="52"/>
      <c r="PN277" s="52"/>
      <c r="PO277" s="52"/>
      <c r="PP277" s="52"/>
      <c r="PQ277" s="52"/>
      <c r="PR277" s="52"/>
      <c r="PS277" s="52"/>
      <c r="PT277" s="52"/>
      <c r="PU277" s="52"/>
      <c r="PV277" s="52"/>
      <c r="PW277" s="52"/>
      <c r="PX277" s="52"/>
      <c r="PY277" s="52"/>
      <c r="PZ277" s="52"/>
      <c r="QA277" s="52"/>
      <c r="QB277" s="52"/>
      <c r="QC277" s="52"/>
      <c r="QD277" s="52"/>
    </row>
    <row r="278" spans="1:446" ht="13.5" customHeight="1">
      <c r="A278" s="12" t="s">
        <v>275</v>
      </c>
      <c r="B278" s="12" t="s">
        <v>348</v>
      </c>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69"/>
      <c r="DA278" s="23"/>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52"/>
      <c r="II278" s="52"/>
      <c r="IJ278" s="92"/>
      <c r="IK278" s="92"/>
      <c r="IL278" s="92"/>
      <c r="IM278" s="92"/>
      <c r="IN278" s="92"/>
      <c r="IO278" s="92"/>
      <c r="IP278" s="92"/>
      <c r="IQ278" s="92"/>
      <c r="IR278" s="92"/>
      <c r="IS278" s="92"/>
      <c r="IT278" s="92"/>
      <c r="IU278" s="92"/>
      <c r="IV278" s="52"/>
      <c r="IW278" s="52"/>
      <c r="IX278" s="52"/>
      <c r="IY278" s="52"/>
      <c r="IZ278" s="52"/>
      <c r="JA278" s="52"/>
      <c r="JB278" s="52"/>
      <c r="JC278" s="52"/>
      <c r="JD278" s="52"/>
      <c r="JE278" s="52"/>
      <c r="JF278" s="52"/>
      <c r="JG278" s="52"/>
      <c r="JH278" s="52"/>
      <c r="JI278" s="52"/>
      <c r="JJ278" s="52"/>
      <c r="JK278" s="52"/>
      <c r="JL278" s="52"/>
      <c r="JM278" s="52"/>
      <c r="JN278" s="52"/>
      <c r="JO278" s="52"/>
      <c r="JP278" s="52"/>
      <c r="JQ278" s="52"/>
      <c r="JR278" s="52"/>
      <c r="JS278" s="52"/>
      <c r="JT278" s="52"/>
      <c r="JU278" s="52"/>
      <c r="JV278" s="52"/>
      <c r="JW278" s="52"/>
      <c r="JX278" s="52"/>
      <c r="JY278" s="52"/>
      <c r="JZ278" s="52"/>
      <c r="KA278" s="52"/>
      <c r="KB278" s="52"/>
      <c r="KC278" s="52"/>
      <c r="KD278" s="52"/>
      <c r="KE278" s="52"/>
      <c r="KF278" s="52"/>
      <c r="KG278" s="52"/>
      <c r="KH278" s="52"/>
      <c r="KI278" s="52"/>
      <c r="KJ278" s="52"/>
      <c r="KK278" s="52"/>
      <c r="KL278" s="52"/>
      <c r="KM278" s="52"/>
      <c r="KN278" s="52"/>
      <c r="KO278" s="52"/>
      <c r="KP278" s="52"/>
      <c r="KQ278" s="52"/>
      <c r="KR278" s="52"/>
      <c r="KS278" s="52"/>
      <c r="KT278" s="52"/>
      <c r="KU278" s="52"/>
      <c r="KV278" s="52"/>
      <c r="KW278" s="52"/>
      <c r="KX278" s="52"/>
      <c r="KY278" s="52"/>
      <c r="KZ278" s="52"/>
      <c r="LA278" s="52"/>
      <c r="LB278" s="52"/>
      <c r="LC278" s="52"/>
      <c r="LD278" s="52"/>
      <c r="LE278" s="52"/>
      <c r="LF278" s="52"/>
      <c r="LG278" s="52"/>
      <c r="LH278" s="52"/>
      <c r="LI278" s="52"/>
      <c r="LJ278" s="52"/>
      <c r="LK278" s="52"/>
      <c r="LL278" s="52"/>
      <c r="LM278" s="52"/>
      <c r="LN278" s="52"/>
      <c r="LO278" s="52"/>
      <c r="LP278" s="52"/>
      <c r="LQ278" s="52"/>
      <c r="LR278" s="52"/>
      <c r="LS278" s="52"/>
      <c r="LT278" s="52"/>
      <c r="LU278" s="52"/>
      <c r="LV278" s="52"/>
      <c r="LW278" s="52"/>
      <c r="LX278" s="52"/>
      <c r="LY278" s="52"/>
      <c r="LZ278" s="52"/>
      <c r="MA278" s="52"/>
      <c r="MB278" s="52"/>
      <c r="MC278" s="52"/>
      <c r="MD278" s="52"/>
      <c r="ME278" s="52"/>
      <c r="MF278" s="52"/>
      <c r="MG278" s="52"/>
      <c r="MH278" s="100"/>
      <c r="MI278" s="100"/>
      <c r="MJ278" s="100"/>
      <c r="MK278" s="100"/>
      <c r="ML278" s="100"/>
      <c r="MM278" s="100"/>
      <c r="MN278" s="100"/>
      <c r="MO278" s="100"/>
      <c r="MP278" s="100"/>
      <c r="MQ278" s="100"/>
      <c r="MR278" s="100"/>
      <c r="MS278" s="100"/>
      <c r="MT278" s="100"/>
      <c r="MU278" s="100"/>
      <c r="MV278" s="100"/>
      <c r="MW278" s="100"/>
      <c r="MX278" s="100"/>
      <c r="MY278" s="100"/>
      <c r="MZ278" s="100"/>
      <c r="NA278" s="100"/>
      <c r="NB278" s="100"/>
      <c r="NC278" s="52"/>
      <c r="ND278" s="52"/>
      <c r="NE278" s="52"/>
      <c r="NF278" s="52"/>
      <c r="NG278" s="52"/>
      <c r="NH278" s="52"/>
      <c r="NI278" s="52"/>
      <c r="NJ278" s="52"/>
      <c r="NK278" s="52"/>
      <c r="NL278" s="52"/>
      <c r="NM278" s="52"/>
      <c r="NN278" s="52"/>
      <c r="NO278" s="52"/>
      <c r="NP278" s="52"/>
      <c r="NQ278" s="52"/>
      <c r="NR278" s="52"/>
      <c r="NS278" s="52"/>
      <c r="NT278" s="52"/>
      <c r="NU278" s="52"/>
      <c r="NV278" s="52"/>
      <c r="NW278" s="52"/>
      <c r="NX278" s="52"/>
      <c r="NY278" s="52"/>
      <c r="NZ278" s="52"/>
      <c r="OA278" s="52"/>
      <c r="OB278" s="52"/>
      <c r="OC278" s="52"/>
      <c r="OD278" s="52"/>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c r="PC278" s="52"/>
      <c r="PD278" s="52"/>
      <c r="PE278" s="52"/>
      <c r="PF278" s="52"/>
      <c r="PG278" s="52"/>
      <c r="PH278" s="52"/>
      <c r="PI278" s="52"/>
      <c r="PJ278" s="52"/>
      <c r="PK278" s="52"/>
      <c r="PL278" s="52"/>
      <c r="PM278" s="52"/>
      <c r="PN278" s="52"/>
      <c r="PO278" s="52"/>
      <c r="PP278" s="52"/>
      <c r="PQ278" s="52"/>
      <c r="PR278" s="52"/>
      <c r="PS278" s="52"/>
      <c r="PT278" s="52"/>
      <c r="PU278" s="52"/>
      <c r="PV278" s="52"/>
      <c r="PW278" s="52"/>
      <c r="PX278" s="52"/>
      <c r="PY278" s="52"/>
      <c r="PZ278" s="52"/>
      <c r="QA278" s="52"/>
      <c r="QB278" s="52"/>
      <c r="QC278" s="52"/>
      <c r="QD278" s="52"/>
    </row>
    <row r="279" spans="1:446" ht="13.5" customHeight="1">
      <c r="A279" s="12" t="s">
        <v>276</v>
      </c>
      <c r="B279" s="12" t="s">
        <v>345</v>
      </c>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69"/>
      <c r="DA279" s="23"/>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52"/>
      <c r="II279" s="52"/>
      <c r="IJ279" s="92"/>
      <c r="IK279" s="92"/>
      <c r="IL279" s="92"/>
      <c r="IM279" s="92"/>
      <c r="IN279" s="92"/>
      <c r="IO279" s="92"/>
      <c r="IP279" s="92"/>
      <c r="IQ279" s="92"/>
      <c r="IR279" s="92"/>
      <c r="IS279" s="92"/>
      <c r="IT279" s="92"/>
      <c r="IU279" s="92"/>
      <c r="IV279" s="52"/>
      <c r="IW279" s="52"/>
      <c r="IX279" s="52"/>
      <c r="IY279" s="52"/>
      <c r="IZ279" s="52"/>
      <c r="JA279" s="52"/>
      <c r="JB279" s="52"/>
      <c r="JC279" s="52"/>
      <c r="JD279" s="52"/>
      <c r="JE279" s="52"/>
      <c r="JF279" s="52"/>
      <c r="JG279" s="52"/>
      <c r="JH279" s="52"/>
      <c r="JI279" s="52"/>
      <c r="JJ279" s="52"/>
      <c r="JK279" s="52"/>
      <c r="JL279" s="52"/>
      <c r="JM279" s="52"/>
      <c r="JN279" s="52"/>
      <c r="JO279" s="52"/>
      <c r="JP279" s="52"/>
      <c r="JQ279" s="52"/>
      <c r="JR279" s="52"/>
      <c r="JS279" s="52"/>
      <c r="JT279" s="52"/>
      <c r="JU279" s="52"/>
      <c r="JV279" s="52"/>
      <c r="JW279" s="52"/>
      <c r="JX279" s="52"/>
      <c r="JY279" s="52"/>
      <c r="JZ279" s="52"/>
      <c r="KA279" s="52"/>
      <c r="KB279" s="52"/>
      <c r="KC279" s="52"/>
      <c r="KD279" s="52"/>
      <c r="KE279" s="52"/>
      <c r="KF279" s="52"/>
      <c r="KG279" s="52"/>
      <c r="KH279" s="52"/>
      <c r="KI279" s="52"/>
      <c r="KJ279" s="52"/>
      <c r="KK279" s="52"/>
      <c r="KL279" s="52"/>
      <c r="KM279" s="52"/>
      <c r="KN279" s="52"/>
      <c r="KO279" s="52"/>
      <c r="KP279" s="52"/>
      <c r="KQ279" s="52"/>
      <c r="KR279" s="52"/>
      <c r="KS279" s="52"/>
      <c r="KT279" s="52"/>
      <c r="KU279" s="52"/>
      <c r="KV279" s="52"/>
      <c r="KW279" s="52"/>
      <c r="KX279" s="52"/>
      <c r="KY279" s="52"/>
      <c r="KZ279" s="52"/>
      <c r="LA279" s="52"/>
      <c r="LB279" s="52"/>
      <c r="LC279" s="52"/>
      <c r="LD279" s="52"/>
      <c r="LE279" s="52"/>
      <c r="LF279" s="52"/>
      <c r="LG279" s="52"/>
      <c r="LH279" s="52"/>
      <c r="LI279" s="52"/>
      <c r="LJ279" s="52"/>
      <c r="LK279" s="52"/>
      <c r="LL279" s="52"/>
      <c r="LM279" s="52"/>
      <c r="LN279" s="52"/>
      <c r="LO279" s="52"/>
      <c r="LP279" s="52"/>
      <c r="LQ279" s="52"/>
      <c r="LR279" s="52"/>
      <c r="LS279" s="52"/>
      <c r="LT279" s="52"/>
      <c r="LU279" s="52"/>
      <c r="LV279" s="52"/>
      <c r="LW279" s="52"/>
      <c r="LX279" s="52"/>
      <c r="LY279" s="52"/>
      <c r="LZ279" s="52"/>
      <c r="MA279" s="52"/>
      <c r="MB279" s="52"/>
      <c r="MC279" s="52"/>
      <c r="MD279" s="52"/>
      <c r="ME279" s="52"/>
      <c r="MF279" s="52"/>
      <c r="MG279" s="52"/>
      <c r="MH279" s="100"/>
      <c r="MI279" s="100"/>
      <c r="MJ279" s="100"/>
      <c r="MK279" s="100"/>
      <c r="ML279" s="100"/>
      <c r="MM279" s="100"/>
      <c r="MN279" s="100"/>
      <c r="MO279" s="100"/>
      <c r="MP279" s="100"/>
      <c r="MQ279" s="100"/>
      <c r="MR279" s="100"/>
      <c r="MS279" s="100"/>
      <c r="MT279" s="100"/>
      <c r="MU279" s="100"/>
      <c r="MV279" s="100"/>
      <c r="MW279" s="100"/>
      <c r="MX279" s="100"/>
      <c r="MY279" s="100"/>
      <c r="MZ279" s="100"/>
      <c r="NA279" s="100"/>
      <c r="NB279" s="100"/>
      <c r="NC279" s="52"/>
      <c r="ND279" s="52"/>
      <c r="NE279" s="52"/>
      <c r="NF279" s="52"/>
      <c r="NG279" s="52"/>
      <c r="NH279" s="52"/>
      <c r="NI279" s="52"/>
      <c r="NJ279" s="52"/>
      <c r="NK279" s="52"/>
      <c r="NL279" s="52"/>
      <c r="NM279" s="52"/>
      <c r="NN279" s="52"/>
      <c r="NO279" s="52"/>
      <c r="NP279" s="52"/>
      <c r="NQ279" s="52"/>
      <c r="NR279" s="52"/>
      <c r="NS279" s="52"/>
      <c r="NT279" s="52"/>
      <c r="NU279" s="52"/>
      <c r="NV279" s="52"/>
      <c r="NW279" s="52"/>
      <c r="NX279" s="52"/>
      <c r="NY279" s="52"/>
      <c r="NZ279" s="52"/>
      <c r="OA279" s="52"/>
      <c r="OB279" s="52"/>
      <c r="OC279" s="52"/>
      <c r="OD279" s="52"/>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c r="PC279" s="52"/>
      <c r="PD279" s="52"/>
      <c r="PE279" s="52"/>
      <c r="PF279" s="52"/>
      <c r="PG279" s="52"/>
      <c r="PH279" s="52"/>
      <c r="PI279" s="52"/>
      <c r="PJ279" s="52"/>
      <c r="PK279" s="52"/>
      <c r="PL279" s="52"/>
      <c r="PM279" s="52"/>
      <c r="PN279" s="52"/>
      <c r="PO279" s="52"/>
      <c r="PP279" s="52"/>
      <c r="PQ279" s="52"/>
      <c r="PR279" s="52"/>
      <c r="PS279" s="52"/>
      <c r="PT279" s="52"/>
      <c r="PU279" s="52"/>
      <c r="PV279" s="52"/>
      <c r="PW279" s="52"/>
      <c r="PX279" s="52"/>
      <c r="PY279" s="52"/>
      <c r="PZ279" s="52"/>
      <c r="QA279" s="52"/>
      <c r="QB279" s="52"/>
      <c r="QC279" s="52"/>
      <c r="QD279" s="52"/>
    </row>
    <row r="280" spans="1:446" ht="13.5" customHeight="1">
      <c r="A280" s="12" t="s">
        <v>277</v>
      </c>
      <c r="B280" s="12" t="s">
        <v>347</v>
      </c>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69"/>
      <c r="DA280" s="23"/>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52"/>
      <c r="II280" s="52"/>
      <c r="IJ280" s="92"/>
      <c r="IK280" s="92"/>
      <c r="IL280" s="92"/>
      <c r="IM280" s="92"/>
      <c r="IN280" s="92"/>
      <c r="IO280" s="92"/>
      <c r="IP280" s="92"/>
      <c r="IQ280" s="92"/>
      <c r="IR280" s="92"/>
      <c r="IS280" s="92"/>
      <c r="IT280" s="92"/>
      <c r="IU280" s="92"/>
      <c r="IV280" s="52"/>
      <c r="IW280" s="52"/>
      <c r="IX280" s="52"/>
      <c r="IY280" s="52"/>
      <c r="IZ280" s="52"/>
      <c r="JA280" s="52"/>
      <c r="JB280" s="52"/>
      <c r="JC280" s="52"/>
      <c r="JD280" s="52"/>
      <c r="JE280" s="52"/>
      <c r="JF280" s="52"/>
      <c r="JG280" s="52"/>
      <c r="JH280" s="52"/>
      <c r="JI280" s="52"/>
      <c r="JJ280" s="52"/>
      <c r="JK280" s="52"/>
      <c r="JL280" s="52"/>
      <c r="JM280" s="52"/>
      <c r="JN280" s="52"/>
      <c r="JO280" s="52"/>
      <c r="JP280" s="52"/>
      <c r="JQ280" s="52"/>
      <c r="JR280" s="52"/>
      <c r="JS280" s="52"/>
      <c r="JT280" s="52"/>
      <c r="JU280" s="52"/>
      <c r="JV280" s="52"/>
      <c r="JW280" s="52"/>
      <c r="JX280" s="52"/>
      <c r="JY280" s="52"/>
      <c r="JZ280" s="52"/>
      <c r="KA280" s="52"/>
      <c r="KB280" s="52"/>
      <c r="KC280" s="52"/>
      <c r="KD280" s="52"/>
      <c r="KE280" s="52"/>
      <c r="KF280" s="52"/>
      <c r="KG280" s="52"/>
      <c r="KH280" s="52"/>
      <c r="KI280" s="52"/>
      <c r="KJ280" s="52"/>
      <c r="KK280" s="52"/>
      <c r="KL280" s="52"/>
      <c r="KM280" s="52"/>
      <c r="KN280" s="52"/>
      <c r="KO280" s="52"/>
      <c r="KP280" s="52"/>
      <c r="KQ280" s="52"/>
      <c r="KR280" s="52"/>
      <c r="KS280" s="52"/>
      <c r="KT280" s="52"/>
      <c r="KU280" s="52"/>
      <c r="KV280" s="52"/>
      <c r="KW280" s="52"/>
      <c r="KX280" s="52"/>
      <c r="KY280" s="52"/>
      <c r="KZ280" s="52"/>
      <c r="LA280" s="52"/>
      <c r="LB280" s="52"/>
      <c r="LC280" s="52"/>
      <c r="LD280" s="52"/>
      <c r="LE280" s="52"/>
      <c r="LF280" s="52"/>
      <c r="LG280" s="52"/>
      <c r="LH280" s="52"/>
      <c r="LI280" s="52"/>
      <c r="LJ280" s="52"/>
      <c r="LK280" s="52"/>
      <c r="LL280" s="52"/>
      <c r="LM280" s="52"/>
      <c r="LN280" s="52"/>
      <c r="LO280" s="52"/>
      <c r="LP280" s="52"/>
      <c r="LQ280" s="52"/>
      <c r="LR280" s="52"/>
      <c r="LS280" s="52"/>
      <c r="LT280" s="52"/>
      <c r="LU280" s="52"/>
      <c r="LV280" s="52"/>
      <c r="LW280" s="52"/>
      <c r="LX280" s="52"/>
      <c r="LY280" s="52"/>
      <c r="LZ280" s="52"/>
      <c r="MA280" s="52"/>
      <c r="MB280" s="52"/>
      <c r="MC280" s="52"/>
      <c r="MD280" s="52"/>
      <c r="ME280" s="52"/>
      <c r="MF280" s="52"/>
      <c r="MG280" s="52"/>
      <c r="MH280" s="100"/>
      <c r="MI280" s="100"/>
      <c r="MJ280" s="100"/>
      <c r="MK280" s="100"/>
      <c r="ML280" s="100"/>
      <c r="MM280" s="100"/>
      <c r="MN280" s="100"/>
      <c r="MO280" s="100"/>
      <c r="MP280" s="100"/>
      <c r="MQ280" s="100"/>
      <c r="MR280" s="100"/>
      <c r="MS280" s="100"/>
      <c r="MT280" s="100"/>
      <c r="MU280" s="100"/>
      <c r="MV280" s="100"/>
      <c r="MW280" s="100"/>
      <c r="MX280" s="100"/>
      <c r="MY280" s="100"/>
      <c r="MZ280" s="100"/>
      <c r="NA280" s="100"/>
      <c r="NB280" s="100"/>
      <c r="NC280" s="52"/>
      <c r="ND280" s="52"/>
      <c r="NE280" s="52"/>
      <c r="NF280" s="52"/>
      <c r="NG280" s="52"/>
      <c r="NH280" s="52"/>
      <c r="NI280" s="52"/>
      <c r="NJ280" s="52"/>
      <c r="NK280" s="52"/>
      <c r="NL280" s="52"/>
      <c r="NM280" s="52"/>
      <c r="NN280" s="52"/>
      <c r="NO280" s="52"/>
      <c r="NP280" s="52"/>
      <c r="NQ280" s="52"/>
      <c r="NR280" s="52"/>
      <c r="NS280" s="52"/>
      <c r="NT280" s="52"/>
      <c r="NU280" s="52"/>
      <c r="NV280" s="52"/>
      <c r="NW280" s="52"/>
      <c r="NX280" s="52"/>
      <c r="NY280" s="52"/>
      <c r="NZ280" s="52"/>
      <c r="OA280" s="52"/>
      <c r="OB280" s="52"/>
      <c r="OC280" s="52"/>
      <c r="OD280" s="52"/>
      <c r="OE280" s="52"/>
      <c r="OF280" s="52"/>
      <c r="OG280" s="52"/>
      <c r="OH280" s="52"/>
      <c r="OI280" s="52"/>
      <c r="OJ280" s="52"/>
      <c r="OK280" s="52"/>
      <c r="OL280" s="52"/>
      <c r="OM280" s="52"/>
      <c r="ON280" s="52"/>
      <c r="OO280" s="52"/>
      <c r="OP280" s="52"/>
      <c r="OQ280" s="52"/>
      <c r="OR280" s="52"/>
      <c r="OS280" s="52"/>
      <c r="OT280" s="52"/>
      <c r="OU280" s="52"/>
      <c r="OV280" s="52"/>
      <c r="OW280" s="52"/>
      <c r="OX280" s="52"/>
      <c r="OY280" s="52"/>
      <c r="OZ280" s="52"/>
      <c r="PA280" s="52"/>
      <c r="PB280" s="52"/>
      <c r="PC280" s="52"/>
      <c r="PD280" s="52"/>
      <c r="PE280" s="52"/>
      <c r="PF280" s="52"/>
      <c r="PG280" s="52"/>
      <c r="PH280" s="52"/>
      <c r="PI280" s="52"/>
      <c r="PJ280" s="52"/>
      <c r="PK280" s="52"/>
      <c r="PL280" s="52"/>
      <c r="PM280" s="52"/>
      <c r="PN280" s="52"/>
      <c r="PO280" s="52"/>
      <c r="PP280" s="52"/>
      <c r="PQ280" s="52"/>
      <c r="PR280" s="52"/>
      <c r="PS280" s="52"/>
      <c r="PT280" s="52"/>
      <c r="PU280" s="52"/>
      <c r="PV280" s="52"/>
      <c r="PW280" s="52"/>
      <c r="PX280" s="52"/>
      <c r="PY280" s="52"/>
      <c r="PZ280" s="52"/>
      <c r="QA280" s="52"/>
      <c r="QB280" s="52"/>
      <c r="QC280" s="52"/>
      <c r="QD280" s="52"/>
    </row>
    <row r="281" spans="1:446" ht="13.5" customHeight="1">
      <c r="A281" s="12" t="s">
        <v>278</v>
      </c>
      <c r="B281" s="12" t="s">
        <v>348</v>
      </c>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69"/>
      <c r="DA281" s="23"/>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52"/>
      <c r="II281" s="52"/>
      <c r="IJ281" s="92"/>
      <c r="IK281" s="92"/>
      <c r="IL281" s="92"/>
      <c r="IM281" s="92"/>
      <c r="IN281" s="92"/>
      <c r="IO281" s="92"/>
      <c r="IP281" s="92"/>
      <c r="IQ281" s="92"/>
      <c r="IR281" s="92"/>
      <c r="IS281" s="92"/>
      <c r="IT281" s="92"/>
      <c r="IU281" s="92"/>
      <c r="IV281" s="52"/>
      <c r="IW281" s="52"/>
      <c r="IX281" s="52"/>
      <c r="IY281" s="52"/>
      <c r="IZ281" s="52"/>
      <c r="JA281" s="52"/>
      <c r="JB281" s="52"/>
      <c r="JC281" s="52"/>
      <c r="JD281" s="52"/>
      <c r="JE281" s="52"/>
      <c r="JF281" s="52"/>
      <c r="JG281" s="52"/>
      <c r="JH281" s="52"/>
      <c r="JI281" s="52"/>
      <c r="JJ281" s="52"/>
      <c r="JK281" s="52"/>
      <c r="JL281" s="52"/>
      <c r="JM281" s="52"/>
      <c r="JN281" s="52"/>
      <c r="JO281" s="52"/>
      <c r="JP281" s="52"/>
      <c r="JQ281" s="52"/>
      <c r="JR281" s="52"/>
      <c r="JS281" s="52"/>
      <c r="JT281" s="52"/>
      <c r="JU281" s="52"/>
      <c r="JV281" s="52"/>
      <c r="JW281" s="52"/>
      <c r="JX281" s="52"/>
      <c r="JY281" s="52"/>
      <c r="JZ281" s="52"/>
      <c r="KA281" s="52"/>
      <c r="KB281" s="52"/>
      <c r="KC281" s="52"/>
      <c r="KD281" s="52"/>
      <c r="KE281" s="52"/>
      <c r="KF281" s="52"/>
      <c r="KG281" s="52"/>
      <c r="KH281" s="52"/>
      <c r="KI281" s="52"/>
      <c r="KJ281" s="52"/>
      <c r="KK281" s="52"/>
      <c r="KL281" s="52"/>
      <c r="KM281" s="52"/>
      <c r="KN281" s="52"/>
      <c r="KO281" s="52"/>
      <c r="KP281" s="52"/>
      <c r="KQ281" s="52"/>
      <c r="KR281" s="52"/>
      <c r="KS281" s="52"/>
      <c r="KT281" s="52"/>
      <c r="KU281" s="52"/>
      <c r="KV281" s="52"/>
      <c r="KW281" s="52"/>
      <c r="KX281" s="52"/>
      <c r="KY281" s="52"/>
      <c r="KZ281" s="52"/>
      <c r="LA281" s="52"/>
      <c r="LB281" s="52"/>
      <c r="LC281" s="52"/>
      <c r="LD281" s="52"/>
      <c r="LE281" s="52"/>
      <c r="LF281" s="52"/>
      <c r="LG281" s="52"/>
      <c r="LH281" s="52"/>
      <c r="LI281" s="52"/>
      <c r="LJ281" s="52"/>
      <c r="LK281" s="52"/>
      <c r="LL281" s="52"/>
      <c r="LM281" s="52"/>
      <c r="LN281" s="52"/>
      <c r="LO281" s="52"/>
      <c r="LP281" s="52"/>
      <c r="LQ281" s="52"/>
      <c r="LR281" s="52"/>
      <c r="LS281" s="52"/>
      <c r="LT281" s="52"/>
      <c r="LU281" s="52"/>
      <c r="LV281" s="52"/>
      <c r="LW281" s="52"/>
      <c r="LX281" s="52"/>
      <c r="LY281" s="52"/>
      <c r="LZ281" s="52"/>
      <c r="MA281" s="52"/>
      <c r="MB281" s="52"/>
      <c r="MC281" s="52"/>
      <c r="MD281" s="52"/>
      <c r="ME281" s="52"/>
      <c r="MF281" s="52"/>
      <c r="MG281" s="52"/>
      <c r="MH281" s="100"/>
      <c r="MI281" s="100"/>
      <c r="MJ281" s="100"/>
      <c r="MK281" s="100"/>
      <c r="ML281" s="100"/>
      <c r="MM281" s="100"/>
      <c r="MN281" s="100"/>
      <c r="MO281" s="100"/>
      <c r="MP281" s="100"/>
      <c r="MQ281" s="100"/>
      <c r="MR281" s="100"/>
      <c r="MS281" s="100"/>
      <c r="MT281" s="100"/>
      <c r="MU281" s="100"/>
      <c r="MV281" s="100"/>
      <c r="MW281" s="100"/>
      <c r="MX281" s="100"/>
      <c r="MY281" s="100"/>
      <c r="MZ281" s="100"/>
      <c r="NA281" s="100"/>
      <c r="NB281" s="100"/>
      <c r="NC281" s="52"/>
      <c r="ND281" s="52"/>
      <c r="NE281" s="52"/>
      <c r="NF281" s="52"/>
      <c r="NG281" s="52"/>
      <c r="NH281" s="52"/>
      <c r="NI281" s="52"/>
      <c r="NJ281" s="52"/>
      <c r="NK281" s="52"/>
      <c r="NL281" s="52"/>
      <c r="NM281" s="52"/>
      <c r="NN281" s="52"/>
      <c r="NO281" s="52"/>
      <c r="NP281" s="52"/>
      <c r="NQ281" s="52"/>
      <c r="NR281" s="52"/>
      <c r="NS281" s="52"/>
      <c r="NT281" s="52"/>
      <c r="NU281" s="52"/>
      <c r="NV281" s="52"/>
      <c r="NW281" s="52"/>
      <c r="NX281" s="52"/>
      <c r="NY281" s="52"/>
      <c r="NZ281" s="52"/>
      <c r="OA281" s="52"/>
      <c r="OB281" s="52"/>
      <c r="OC281" s="52"/>
      <c r="OD281" s="52"/>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c r="PC281" s="52"/>
      <c r="PD281" s="52"/>
      <c r="PE281" s="52"/>
      <c r="PF281" s="52"/>
      <c r="PG281" s="52"/>
      <c r="PH281" s="52"/>
      <c r="PI281" s="52"/>
      <c r="PJ281" s="52"/>
      <c r="PK281" s="52"/>
      <c r="PL281" s="52"/>
      <c r="PM281" s="52"/>
      <c r="PN281" s="52"/>
      <c r="PO281" s="52"/>
      <c r="PP281" s="52"/>
      <c r="PQ281" s="52"/>
      <c r="PR281" s="52"/>
      <c r="PS281" s="52"/>
      <c r="PT281" s="52"/>
      <c r="PU281" s="52"/>
      <c r="PV281" s="52"/>
      <c r="PW281" s="52"/>
      <c r="PX281" s="52"/>
      <c r="PY281" s="52"/>
      <c r="PZ281" s="52"/>
      <c r="QA281" s="52"/>
      <c r="QB281" s="52"/>
      <c r="QC281" s="52"/>
      <c r="QD281" s="52"/>
    </row>
    <row r="282" spans="1:446" ht="13.5" customHeight="1">
      <c r="A282" s="12" t="s">
        <v>279</v>
      </c>
      <c r="B282" s="12" t="s">
        <v>345</v>
      </c>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69"/>
      <c r="DA282" s="23"/>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52"/>
      <c r="II282" s="52"/>
      <c r="IJ282" s="92"/>
      <c r="IK282" s="92"/>
      <c r="IL282" s="92"/>
      <c r="IM282" s="92"/>
      <c r="IN282" s="92"/>
      <c r="IO282" s="92"/>
      <c r="IP282" s="92"/>
      <c r="IQ282" s="92"/>
      <c r="IR282" s="92"/>
      <c r="IS282" s="92"/>
      <c r="IT282" s="92"/>
      <c r="IU282" s="92"/>
      <c r="IV282" s="52"/>
      <c r="IW282" s="52"/>
      <c r="IX282" s="52"/>
      <c r="IY282" s="52"/>
      <c r="IZ282" s="52"/>
      <c r="JA282" s="52"/>
      <c r="JB282" s="52"/>
      <c r="JC282" s="52"/>
      <c r="JD282" s="52"/>
      <c r="JE282" s="52"/>
      <c r="JF282" s="52"/>
      <c r="JG282" s="52"/>
      <c r="JH282" s="52"/>
      <c r="JI282" s="52"/>
      <c r="JJ282" s="52"/>
      <c r="JK282" s="52"/>
      <c r="JL282" s="52"/>
      <c r="JM282" s="52"/>
      <c r="JN282" s="52"/>
      <c r="JO282" s="52"/>
      <c r="JP282" s="52"/>
      <c r="JQ282" s="52"/>
      <c r="JR282" s="52"/>
      <c r="JS282" s="52"/>
      <c r="JT282" s="52"/>
      <c r="JU282" s="52"/>
      <c r="JV282" s="52"/>
      <c r="JW282" s="52"/>
      <c r="JX282" s="52"/>
      <c r="JY282" s="52"/>
      <c r="JZ282" s="52"/>
      <c r="KA282" s="52"/>
      <c r="KB282" s="52"/>
      <c r="KC282" s="52"/>
      <c r="KD282" s="52"/>
      <c r="KE282" s="52"/>
      <c r="KF282" s="52"/>
      <c r="KG282" s="52"/>
      <c r="KH282" s="52"/>
      <c r="KI282" s="52"/>
      <c r="KJ282" s="52"/>
      <c r="KK282" s="52"/>
      <c r="KL282" s="52"/>
      <c r="KM282" s="52"/>
      <c r="KN282" s="52"/>
      <c r="KO282" s="52"/>
      <c r="KP282" s="52"/>
      <c r="KQ282" s="52"/>
      <c r="KR282" s="52"/>
      <c r="KS282" s="52"/>
      <c r="KT282" s="52"/>
      <c r="KU282" s="52"/>
      <c r="KV282" s="52"/>
      <c r="KW282" s="52"/>
      <c r="KX282" s="52"/>
      <c r="KY282" s="52"/>
      <c r="KZ282" s="52"/>
      <c r="LA282" s="52"/>
      <c r="LB282" s="52"/>
      <c r="LC282" s="52"/>
      <c r="LD282" s="52"/>
      <c r="LE282" s="52"/>
      <c r="LF282" s="52"/>
      <c r="LG282" s="52"/>
      <c r="LH282" s="52"/>
      <c r="LI282" s="52"/>
      <c r="LJ282" s="52"/>
      <c r="LK282" s="52"/>
      <c r="LL282" s="52"/>
      <c r="LM282" s="52"/>
      <c r="LN282" s="52"/>
      <c r="LO282" s="52"/>
      <c r="LP282" s="52"/>
      <c r="LQ282" s="52"/>
      <c r="LR282" s="52"/>
      <c r="LS282" s="52"/>
      <c r="LT282" s="52"/>
      <c r="LU282" s="52"/>
      <c r="LV282" s="52"/>
      <c r="LW282" s="52"/>
      <c r="LX282" s="52"/>
      <c r="LY282" s="52"/>
      <c r="LZ282" s="52"/>
      <c r="MA282" s="52"/>
      <c r="MB282" s="52"/>
      <c r="MC282" s="52"/>
      <c r="MD282" s="52"/>
      <c r="ME282" s="52"/>
      <c r="MF282" s="52"/>
      <c r="MG282" s="52"/>
      <c r="MH282" s="100"/>
      <c r="MI282" s="100"/>
      <c r="MJ282" s="100"/>
      <c r="MK282" s="100"/>
      <c r="ML282" s="100"/>
      <c r="MM282" s="100"/>
      <c r="MN282" s="100"/>
      <c r="MO282" s="100"/>
      <c r="MP282" s="100"/>
      <c r="MQ282" s="100"/>
      <c r="MR282" s="100"/>
      <c r="MS282" s="100"/>
      <c r="MT282" s="100"/>
      <c r="MU282" s="100"/>
      <c r="MV282" s="100"/>
      <c r="MW282" s="100"/>
      <c r="MX282" s="100"/>
      <c r="MY282" s="100"/>
      <c r="MZ282" s="100"/>
      <c r="NA282" s="100"/>
      <c r="NB282" s="100"/>
      <c r="NC282" s="52"/>
      <c r="ND282" s="52"/>
      <c r="NE282" s="52"/>
      <c r="NF282" s="52"/>
      <c r="NG282" s="52"/>
      <c r="NH282" s="52"/>
      <c r="NI282" s="52"/>
      <c r="NJ282" s="52"/>
      <c r="NK282" s="52"/>
      <c r="NL282" s="52"/>
      <c r="NM282" s="52"/>
      <c r="NN282" s="52"/>
      <c r="NO282" s="52"/>
      <c r="NP282" s="52"/>
      <c r="NQ282" s="52"/>
      <c r="NR282" s="52"/>
      <c r="NS282" s="52"/>
      <c r="NT282" s="52"/>
      <c r="NU282" s="52"/>
      <c r="NV282" s="52"/>
      <c r="NW282" s="52"/>
      <c r="NX282" s="52"/>
      <c r="NY282" s="52"/>
      <c r="NZ282" s="52"/>
      <c r="OA282" s="52"/>
      <c r="OB282" s="52"/>
      <c r="OC282" s="52"/>
      <c r="OD282" s="52"/>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c r="PC282" s="52"/>
      <c r="PD282" s="52"/>
      <c r="PE282" s="52"/>
      <c r="PF282" s="52"/>
      <c r="PG282" s="52"/>
      <c r="PH282" s="52"/>
      <c r="PI282" s="52"/>
      <c r="PJ282" s="52"/>
      <c r="PK282" s="52"/>
      <c r="PL282" s="52"/>
      <c r="PM282" s="52"/>
      <c r="PN282" s="52"/>
      <c r="PO282" s="52"/>
      <c r="PP282" s="52"/>
      <c r="PQ282" s="52"/>
      <c r="PR282" s="52"/>
      <c r="PS282" s="52"/>
      <c r="PT282" s="52"/>
      <c r="PU282" s="52"/>
      <c r="PV282" s="52"/>
      <c r="PW282" s="52"/>
      <c r="PX282" s="52"/>
      <c r="PY282" s="52"/>
      <c r="PZ282" s="52"/>
      <c r="QA282" s="52"/>
      <c r="QB282" s="52"/>
      <c r="QC282" s="52"/>
      <c r="QD282" s="52"/>
    </row>
    <row r="283" spans="1:446" ht="13.5" customHeight="1">
      <c r="A283" s="12" t="s">
        <v>280</v>
      </c>
      <c r="B283" s="12" t="s">
        <v>347</v>
      </c>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69"/>
      <c r="DA283" s="23"/>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52"/>
      <c r="II283" s="52"/>
      <c r="IJ283" s="92"/>
      <c r="IK283" s="92"/>
      <c r="IL283" s="92"/>
      <c r="IM283" s="92"/>
      <c r="IN283" s="92"/>
      <c r="IO283" s="92"/>
      <c r="IP283" s="92"/>
      <c r="IQ283" s="92"/>
      <c r="IR283" s="92"/>
      <c r="IS283" s="92"/>
      <c r="IT283" s="92"/>
      <c r="IU283" s="92"/>
      <c r="IV283" s="52"/>
      <c r="IW283" s="52"/>
      <c r="IX283" s="52"/>
      <c r="IY283" s="52"/>
      <c r="IZ283" s="52"/>
      <c r="JA283" s="52"/>
      <c r="JB283" s="52"/>
      <c r="JC283" s="52"/>
      <c r="JD283" s="52"/>
      <c r="JE283" s="52"/>
      <c r="JF283" s="52"/>
      <c r="JG283" s="52"/>
      <c r="JH283" s="52"/>
      <c r="JI283" s="52"/>
      <c r="JJ283" s="52"/>
      <c r="JK283" s="52"/>
      <c r="JL283" s="52"/>
      <c r="JM283" s="52"/>
      <c r="JN283" s="52"/>
      <c r="JO283" s="52"/>
      <c r="JP283" s="52"/>
      <c r="JQ283" s="52"/>
      <c r="JR283" s="52"/>
      <c r="JS283" s="52"/>
      <c r="JT283" s="52"/>
      <c r="JU283" s="52"/>
      <c r="JV283" s="52"/>
      <c r="JW283" s="52"/>
      <c r="JX283" s="52"/>
      <c r="JY283" s="52"/>
      <c r="JZ283" s="52"/>
      <c r="KA283" s="52"/>
      <c r="KB283" s="52"/>
      <c r="KC283" s="52"/>
      <c r="KD283" s="52"/>
      <c r="KE283" s="52"/>
      <c r="KF283" s="52"/>
      <c r="KG283" s="52"/>
      <c r="KH283" s="52"/>
      <c r="KI283" s="52"/>
      <c r="KJ283" s="52"/>
      <c r="KK283" s="52"/>
      <c r="KL283" s="52"/>
      <c r="KM283" s="52"/>
      <c r="KN283" s="52"/>
      <c r="KO283" s="52"/>
      <c r="KP283" s="52"/>
      <c r="KQ283" s="52"/>
      <c r="KR283" s="52"/>
      <c r="KS283" s="52"/>
      <c r="KT283" s="52"/>
      <c r="KU283" s="52"/>
      <c r="KV283" s="52"/>
      <c r="KW283" s="52"/>
      <c r="KX283" s="52"/>
      <c r="KY283" s="52"/>
      <c r="KZ283" s="52"/>
      <c r="LA283" s="52"/>
      <c r="LB283" s="52"/>
      <c r="LC283" s="52"/>
      <c r="LD283" s="52"/>
      <c r="LE283" s="52"/>
      <c r="LF283" s="52"/>
      <c r="LG283" s="52"/>
      <c r="LH283" s="52"/>
      <c r="LI283" s="52"/>
      <c r="LJ283" s="52"/>
      <c r="LK283" s="52"/>
      <c r="LL283" s="52"/>
      <c r="LM283" s="52"/>
      <c r="LN283" s="52"/>
      <c r="LO283" s="52"/>
      <c r="LP283" s="52"/>
      <c r="LQ283" s="52"/>
      <c r="LR283" s="52"/>
      <c r="LS283" s="52"/>
      <c r="LT283" s="52"/>
      <c r="LU283" s="52"/>
      <c r="LV283" s="52"/>
      <c r="LW283" s="52"/>
      <c r="LX283" s="52"/>
      <c r="LY283" s="52"/>
      <c r="LZ283" s="52"/>
      <c r="MA283" s="52"/>
      <c r="MB283" s="52"/>
      <c r="MC283" s="52"/>
      <c r="MD283" s="52"/>
      <c r="ME283" s="52"/>
      <c r="MF283" s="52"/>
      <c r="MG283" s="52"/>
      <c r="MH283" s="100"/>
      <c r="MI283" s="100"/>
      <c r="MJ283" s="100"/>
      <c r="MK283" s="100"/>
      <c r="ML283" s="100"/>
      <c r="MM283" s="100"/>
      <c r="MN283" s="100"/>
      <c r="MO283" s="100"/>
      <c r="MP283" s="100"/>
      <c r="MQ283" s="100"/>
      <c r="MR283" s="100"/>
      <c r="MS283" s="100"/>
      <c r="MT283" s="100"/>
      <c r="MU283" s="100"/>
      <c r="MV283" s="100"/>
      <c r="MW283" s="100"/>
      <c r="MX283" s="100"/>
      <c r="MY283" s="100"/>
      <c r="MZ283" s="100"/>
      <c r="NA283" s="100"/>
      <c r="NB283" s="100"/>
      <c r="NC283" s="52"/>
      <c r="ND283" s="52"/>
      <c r="NE283" s="52"/>
      <c r="NF283" s="52"/>
      <c r="NG283" s="52"/>
      <c r="NH283" s="52"/>
      <c r="NI283" s="52"/>
      <c r="NJ283" s="52"/>
      <c r="NK283" s="52"/>
      <c r="NL283" s="52"/>
      <c r="NM283" s="52"/>
      <c r="NN283" s="52"/>
      <c r="NO283" s="52"/>
      <c r="NP283" s="52"/>
      <c r="NQ283" s="52"/>
      <c r="NR283" s="52"/>
      <c r="NS283" s="52"/>
      <c r="NT283" s="52"/>
      <c r="NU283" s="52"/>
      <c r="NV283" s="52"/>
      <c r="NW283" s="52"/>
      <c r="NX283" s="52"/>
      <c r="NY283" s="52"/>
      <c r="NZ283" s="52"/>
      <c r="OA283" s="52"/>
      <c r="OB283" s="52"/>
      <c r="OC283" s="52"/>
      <c r="OD283" s="52"/>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c r="PC283" s="52"/>
      <c r="PD283" s="52"/>
      <c r="PE283" s="52"/>
      <c r="PF283" s="52"/>
      <c r="PG283" s="52"/>
      <c r="PH283" s="52"/>
      <c r="PI283" s="52"/>
      <c r="PJ283" s="52"/>
      <c r="PK283" s="52"/>
      <c r="PL283" s="52"/>
      <c r="PM283" s="52"/>
      <c r="PN283" s="52"/>
      <c r="PO283" s="52"/>
      <c r="PP283" s="52"/>
      <c r="PQ283" s="52"/>
      <c r="PR283" s="52"/>
      <c r="PS283" s="52"/>
      <c r="PT283" s="52"/>
      <c r="PU283" s="52"/>
      <c r="PV283" s="52"/>
      <c r="PW283" s="52"/>
      <c r="PX283" s="52"/>
      <c r="PY283" s="52"/>
      <c r="PZ283" s="52"/>
      <c r="QA283" s="52"/>
      <c r="QB283" s="52"/>
      <c r="QC283" s="52"/>
      <c r="QD283" s="52"/>
    </row>
    <row r="284" spans="1:446" ht="13.5" customHeight="1">
      <c r="A284" s="12" t="s">
        <v>281</v>
      </c>
      <c r="B284" s="12" t="s">
        <v>348</v>
      </c>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69"/>
      <c r="DA284" s="23"/>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52"/>
      <c r="II284" s="52"/>
      <c r="IJ284" s="92"/>
      <c r="IK284" s="92"/>
      <c r="IL284" s="92"/>
      <c r="IM284" s="92"/>
      <c r="IN284" s="92"/>
      <c r="IO284" s="92"/>
      <c r="IP284" s="92"/>
      <c r="IQ284" s="92"/>
      <c r="IR284" s="92"/>
      <c r="IS284" s="92"/>
      <c r="IT284" s="92"/>
      <c r="IU284" s="92"/>
      <c r="IV284" s="52"/>
      <c r="IW284" s="52"/>
      <c r="IX284" s="52"/>
      <c r="IY284" s="52"/>
      <c r="IZ284" s="52"/>
      <c r="JA284" s="52"/>
      <c r="JB284" s="52"/>
      <c r="JC284" s="52"/>
      <c r="JD284" s="52"/>
      <c r="JE284" s="52"/>
      <c r="JF284" s="52"/>
      <c r="JG284" s="52"/>
      <c r="JH284" s="52"/>
      <c r="JI284" s="52"/>
      <c r="JJ284" s="52"/>
      <c r="JK284" s="52"/>
      <c r="JL284" s="52"/>
      <c r="JM284" s="52"/>
      <c r="JN284" s="52"/>
      <c r="JO284" s="52"/>
      <c r="JP284" s="52"/>
      <c r="JQ284" s="52"/>
      <c r="JR284" s="52"/>
      <c r="JS284" s="52"/>
      <c r="JT284" s="52"/>
      <c r="JU284" s="52"/>
      <c r="JV284" s="52"/>
      <c r="JW284" s="52"/>
      <c r="JX284" s="52"/>
      <c r="JY284" s="52"/>
      <c r="JZ284" s="52"/>
      <c r="KA284" s="52"/>
      <c r="KB284" s="52"/>
      <c r="KC284" s="52"/>
      <c r="KD284" s="52"/>
      <c r="KE284" s="52"/>
      <c r="KF284" s="52"/>
      <c r="KG284" s="52"/>
      <c r="KH284" s="52"/>
      <c r="KI284" s="52"/>
      <c r="KJ284" s="52"/>
      <c r="KK284" s="52"/>
      <c r="KL284" s="52"/>
      <c r="KM284" s="52"/>
      <c r="KN284" s="52"/>
      <c r="KO284" s="52"/>
      <c r="KP284" s="52"/>
      <c r="KQ284" s="52"/>
      <c r="KR284" s="52"/>
      <c r="KS284" s="52"/>
      <c r="KT284" s="52"/>
      <c r="KU284" s="52"/>
      <c r="KV284" s="52"/>
      <c r="KW284" s="52"/>
      <c r="KX284" s="52"/>
      <c r="KY284" s="52"/>
      <c r="KZ284" s="52"/>
      <c r="LA284" s="52"/>
      <c r="LB284" s="52"/>
      <c r="LC284" s="52"/>
      <c r="LD284" s="52"/>
      <c r="LE284" s="52"/>
      <c r="LF284" s="52"/>
      <c r="LG284" s="52"/>
      <c r="LH284" s="52"/>
      <c r="LI284" s="52"/>
      <c r="LJ284" s="52"/>
      <c r="LK284" s="52"/>
      <c r="LL284" s="52"/>
      <c r="LM284" s="52"/>
      <c r="LN284" s="52"/>
      <c r="LO284" s="52"/>
      <c r="LP284" s="52"/>
      <c r="LQ284" s="52"/>
      <c r="LR284" s="52"/>
      <c r="LS284" s="52"/>
      <c r="LT284" s="52"/>
      <c r="LU284" s="52"/>
      <c r="LV284" s="52"/>
      <c r="LW284" s="52"/>
      <c r="LX284" s="52"/>
      <c r="LY284" s="52"/>
      <c r="LZ284" s="52"/>
      <c r="MA284" s="52"/>
      <c r="MB284" s="52"/>
      <c r="MC284" s="52"/>
      <c r="MD284" s="52"/>
      <c r="ME284" s="52"/>
      <c r="MF284" s="52"/>
      <c r="MG284" s="52"/>
      <c r="MH284" s="100"/>
      <c r="MI284" s="100"/>
      <c r="MJ284" s="100"/>
      <c r="MK284" s="100"/>
      <c r="ML284" s="100"/>
      <c r="MM284" s="100"/>
      <c r="MN284" s="100"/>
      <c r="MO284" s="100"/>
      <c r="MP284" s="100"/>
      <c r="MQ284" s="100"/>
      <c r="MR284" s="100"/>
      <c r="MS284" s="100"/>
      <c r="MT284" s="100"/>
      <c r="MU284" s="100"/>
      <c r="MV284" s="100"/>
      <c r="MW284" s="100"/>
      <c r="MX284" s="100"/>
      <c r="MY284" s="100"/>
      <c r="MZ284" s="100"/>
      <c r="NA284" s="100"/>
      <c r="NB284" s="100"/>
      <c r="NC284" s="52"/>
      <c r="ND284" s="52"/>
      <c r="NE284" s="52"/>
      <c r="NF284" s="52"/>
      <c r="NG284" s="52"/>
      <c r="NH284" s="52"/>
      <c r="NI284" s="52"/>
      <c r="NJ284" s="52"/>
      <c r="NK284" s="52"/>
      <c r="NL284" s="52"/>
      <c r="NM284" s="52"/>
      <c r="NN284" s="52"/>
      <c r="NO284" s="52"/>
      <c r="NP284" s="52"/>
      <c r="NQ284" s="52"/>
      <c r="NR284" s="52"/>
      <c r="NS284" s="52"/>
      <c r="NT284" s="52"/>
      <c r="NU284" s="52"/>
      <c r="NV284" s="52"/>
      <c r="NW284" s="52"/>
      <c r="NX284" s="52"/>
      <c r="NY284" s="52"/>
      <c r="NZ284" s="52"/>
      <c r="OA284" s="52"/>
      <c r="OB284" s="52"/>
      <c r="OC284" s="52"/>
      <c r="OD284" s="52"/>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c r="PC284" s="52"/>
      <c r="PD284" s="52"/>
      <c r="PE284" s="52"/>
      <c r="PF284" s="52"/>
      <c r="PG284" s="52"/>
      <c r="PH284" s="52"/>
      <c r="PI284" s="52"/>
      <c r="PJ284" s="52"/>
      <c r="PK284" s="52"/>
      <c r="PL284" s="52"/>
      <c r="PM284" s="52"/>
      <c r="PN284" s="52"/>
      <c r="PO284" s="52"/>
      <c r="PP284" s="52"/>
      <c r="PQ284" s="52"/>
      <c r="PR284" s="52"/>
      <c r="PS284" s="52"/>
      <c r="PT284" s="52"/>
      <c r="PU284" s="52"/>
      <c r="PV284" s="52"/>
      <c r="PW284" s="52"/>
      <c r="PX284" s="52"/>
      <c r="PY284" s="52"/>
      <c r="PZ284" s="52"/>
      <c r="QA284" s="52"/>
      <c r="QB284" s="52"/>
      <c r="QC284" s="52"/>
      <c r="QD284" s="52"/>
    </row>
    <row r="285" spans="1:446" ht="13.5" customHeight="1">
      <c r="A285" s="12" t="s">
        <v>282</v>
      </c>
      <c r="B285" s="12" t="s">
        <v>345</v>
      </c>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69"/>
      <c r="DA285" s="23"/>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52"/>
      <c r="II285" s="52"/>
      <c r="IJ285" s="92"/>
      <c r="IK285" s="92"/>
      <c r="IL285" s="92"/>
      <c r="IM285" s="92"/>
      <c r="IN285" s="92"/>
      <c r="IO285" s="92"/>
      <c r="IP285" s="92"/>
      <c r="IQ285" s="92"/>
      <c r="IR285" s="92"/>
      <c r="IS285" s="92"/>
      <c r="IT285" s="92"/>
      <c r="IU285" s="92"/>
      <c r="IV285" s="52"/>
      <c r="IW285" s="52"/>
      <c r="IX285" s="52"/>
      <c r="IY285" s="52"/>
      <c r="IZ285" s="52"/>
      <c r="JA285" s="52"/>
      <c r="JB285" s="52"/>
      <c r="JC285" s="52"/>
      <c r="JD285" s="52"/>
      <c r="JE285" s="52"/>
      <c r="JF285" s="52"/>
      <c r="JG285" s="52"/>
      <c r="JH285" s="52"/>
      <c r="JI285" s="52"/>
      <c r="JJ285" s="52"/>
      <c r="JK285" s="52"/>
      <c r="JL285" s="52"/>
      <c r="JM285" s="52"/>
      <c r="JN285" s="52"/>
      <c r="JO285" s="52"/>
      <c r="JP285" s="52"/>
      <c r="JQ285" s="52"/>
      <c r="JR285" s="52"/>
      <c r="JS285" s="52"/>
      <c r="JT285" s="52"/>
      <c r="JU285" s="52"/>
      <c r="JV285" s="52"/>
      <c r="JW285" s="52"/>
      <c r="JX285" s="52"/>
      <c r="JY285" s="52"/>
      <c r="JZ285" s="52"/>
      <c r="KA285" s="52"/>
      <c r="KB285" s="52"/>
      <c r="KC285" s="52"/>
      <c r="KD285" s="52"/>
      <c r="KE285" s="52"/>
      <c r="KF285" s="52"/>
      <c r="KG285" s="52"/>
      <c r="KH285" s="52"/>
      <c r="KI285" s="52"/>
      <c r="KJ285" s="52"/>
      <c r="KK285" s="52"/>
      <c r="KL285" s="52"/>
      <c r="KM285" s="52"/>
      <c r="KN285" s="52"/>
      <c r="KO285" s="52"/>
      <c r="KP285" s="52"/>
      <c r="KQ285" s="52"/>
      <c r="KR285" s="52"/>
      <c r="KS285" s="52"/>
      <c r="KT285" s="52"/>
      <c r="KU285" s="52"/>
      <c r="KV285" s="52"/>
      <c r="KW285" s="52"/>
      <c r="KX285" s="52"/>
      <c r="KY285" s="52"/>
      <c r="KZ285" s="52"/>
      <c r="LA285" s="52"/>
      <c r="LB285" s="52"/>
      <c r="LC285" s="52"/>
      <c r="LD285" s="52"/>
      <c r="LE285" s="52"/>
      <c r="LF285" s="52"/>
      <c r="LG285" s="52"/>
      <c r="LH285" s="52"/>
      <c r="LI285" s="52"/>
      <c r="LJ285" s="52"/>
      <c r="LK285" s="52"/>
      <c r="LL285" s="52"/>
      <c r="LM285" s="52"/>
      <c r="LN285" s="52"/>
      <c r="LO285" s="52"/>
      <c r="LP285" s="52"/>
      <c r="LQ285" s="52"/>
      <c r="LR285" s="52"/>
      <c r="LS285" s="52"/>
      <c r="LT285" s="52"/>
      <c r="LU285" s="52"/>
      <c r="LV285" s="52"/>
      <c r="LW285" s="52"/>
      <c r="LX285" s="52"/>
      <c r="LY285" s="52"/>
      <c r="LZ285" s="52"/>
      <c r="MA285" s="52"/>
      <c r="MB285" s="52"/>
      <c r="MC285" s="52"/>
      <c r="MD285" s="52"/>
      <c r="ME285" s="52"/>
      <c r="MF285" s="52"/>
      <c r="MG285" s="52"/>
      <c r="MH285" s="100"/>
      <c r="MI285" s="100"/>
      <c r="MJ285" s="100"/>
      <c r="MK285" s="100"/>
      <c r="ML285" s="100"/>
      <c r="MM285" s="100"/>
      <c r="MN285" s="100"/>
      <c r="MO285" s="100"/>
      <c r="MP285" s="100"/>
      <c r="MQ285" s="100"/>
      <c r="MR285" s="100"/>
      <c r="MS285" s="100"/>
      <c r="MT285" s="100"/>
      <c r="MU285" s="100"/>
      <c r="MV285" s="100"/>
      <c r="MW285" s="100"/>
      <c r="MX285" s="100"/>
      <c r="MY285" s="100"/>
      <c r="MZ285" s="100"/>
      <c r="NA285" s="100"/>
      <c r="NB285" s="100"/>
      <c r="NC285" s="52"/>
      <c r="ND285" s="52"/>
      <c r="NE285" s="52"/>
      <c r="NF285" s="52"/>
      <c r="NG285" s="52"/>
      <c r="NH285" s="52"/>
      <c r="NI285" s="52"/>
      <c r="NJ285" s="52"/>
      <c r="NK285" s="52"/>
      <c r="NL285" s="52"/>
      <c r="NM285" s="52"/>
      <c r="NN285" s="52"/>
      <c r="NO285" s="52"/>
      <c r="NP285" s="52"/>
      <c r="NQ285" s="52"/>
      <c r="NR285" s="52"/>
      <c r="NS285" s="52"/>
      <c r="NT285" s="52"/>
      <c r="NU285" s="52"/>
      <c r="NV285" s="52"/>
      <c r="NW285" s="52"/>
      <c r="NX285" s="52"/>
      <c r="NY285" s="52"/>
      <c r="NZ285" s="52"/>
      <c r="OA285" s="52"/>
      <c r="OB285" s="52"/>
      <c r="OC285" s="52"/>
      <c r="OD285" s="52"/>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c r="PC285" s="52"/>
      <c r="PD285" s="52"/>
      <c r="PE285" s="52"/>
      <c r="PF285" s="52"/>
      <c r="PG285" s="52"/>
      <c r="PH285" s="52"/>
      <c r="PI285" s="52"/>
      <c r="PJ285" s="52"/>
      <c r="PK285" s="52"/>
      <c r="PL285" s="52"/>
      <c r="PM285" s="52"/>
      <c r="PN285" s="52"/>
      <c r="PO285" s="52"/>
      <c r="PP285" s="52"/>
      <c r="PQ285" s="52"/>
      <c r="PR285" s="52"/>
      <c r="PS285" s="52"/>
      <c r="PT285" s="52"/>
      <c r="PU285" s="52"/>
      <c r="PV285" s="52"/>
      <c r="PW285" s="52"/>
      <c r="PX285" s="52"/>
      <c r="PY285" s="52"/>
      <c r="PZ285" s="52"/>
      <c r="QA285" s="52"/>
      <c r="QB285" s="52"/>
      <c r="QC285" s="52"/>
      <c r="QD285" s="52"/>
    </row>
    <row r="286" spans="1:446" ht="13.5" customHeight="1">
      <c r="A286" s="12" t="s">
        <v>283</v>
      </c>
      <c r="B286" s="12" t="s">
        <v>347</v>
      </c>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69"/>
      <c r="DA286" s="23"/>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52"/>
      <c r="II286" s="52"/>
      <c r="IJ286" s="92"/>
      <c r="IK286" s="92"/>
      <c r="IL286" s="92"/>
      <c r="IM286" s="92"/>
      <c r="IN286" s="92"/>
      <c r="IO286" s="92"/>
      <c r="IP286" s="92"/>
      <c r="IQ286" s="92"/>
      <c r="IR286" s="92"/>
      <c r="IS286" s="92"/>
      <c r="IT286" s="92"/>
      <c r="IU286" s="92"/>
      <c r="IV286" s="52"/>
      <c r="IW286" s="52"/>
      <c r="IX286" s="52"/>
      <c r="IY286" s="52"/>
      <c r="IZ286" s="52"/>
      <c r="JA286" s="52"/>
      <c r="JB286" s="52"/>
      <c r="JC286" s="52"/>
      <c r="JD286" s="52"/>
      <c r="JE286" s="52"/>
      <c r="JF286" s="52"/>
      <c r="JG286" s="52"/>
      <c r="JH286" s="52"/>
      <c r="JI286" s="52"/>
      <c r="JJ286" s="52"/>
      <c r="JK286" s="52"/>
      <c r="JL286" s="52"/>
      <c r="JM286" s="52"/>
      <c r="JN286" s="52"/>
      <c r="JO286" s="52"/>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52"/>
      <c r="LQ286" s="52"/>
      <c r="LR286" s="52"/>
      <c r="LS286" s="52"/>
      <c r="LT286" s="52"/>
      <c r="LU286" s="52"/>
      <c r="LV286" s="52"/>
      <c r="LW286" s="52"/>
      <c r="LX286" s="52"/>
      <c r="LY286" s="52"/>
      <c r="LZ286" s="52"/>
      <c r="MA286" s="52"/>
      <c r="MB286" s="52"/>
      <c r="MC286" s="52"/>
      <c r="MD286" s="52"/>
      <c r="ME286" s="52"/>
      <c r="MF286" s="52"/>
      <c r="MG286" s="52"/>
      <c r="MH286" s="100"/>
      <c r="MI286" s="100"/>
      <c r="MJ286" s="100"/>
      <c r="MK286" s="100"/>
      <c r="ML286" s="100"/>
      <c r="MM286" s="100"/>
      <c r="MN286" s="100"/>
      <c r="MO286" s="100"/>
      <c r="MP286" s="100"/>
      <c r="MQ286" s="100"/>
      <c r="MR286" s="100"/>
      <c r="MS286" s="100"/>
      <c r="MT286" s="100"/>
      <c r="MU286" s="100"/>
      <c r="MV286" s="100"/>
      <c r="MW286" s="100"/>
      <c r="MX286" s="100"/>
      <c r="MY286" s="100"/>
      <c r="MZ286" s="100"/>
      <c r="NA286" s="100"/>
      <c r="NB286" s="100"/>
      <c r="NC286" s="52"/>
      <c r="ND286" s="52"/>
      <c r="NE286" s="52"/>
      <c r="NF286" s="52"/>
      <c r="NG286" s="52"/>
      <c r="NH286" s="52"/>
      <c r="NI286" s="52"/>
      <c r="NJ286" s="52"/>
      <c r="NK286" s="52"/>
      <c r="NL286" s="52"/>
      <c r="NM286" s="52"/>
      <c r="NN286" s="52"/>
      <c r="NO286" s="52"/>
      <c r="NP286" s="52"/>
      <c r="NQ286" s="52"/>
      <c r="NR286" s="52"/>
      <c r="NS286" s="52"/>
      <c r="NT286" s="52"/>
      <c r="NU286" s="52"/>
      <c r="NV286" s="52"/>
      <c r="NW286" s="52"/>
      <c r="NX286" s="52"/>
      <c r="NY286" s="52"/>
      <c r="NZ286" s="52"/>
      <c r="OA286" s="52"/>
      <c r="OB286" s="52"/>
      <c r="OC286" s="52"/>
      <c r="OD286" s="52"/>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c r="PC286" s="52"/>
      <c r="PD286" s="52"/>
      <c r="PE286" s="52"/>
      <c r="PF286" s="52"/>
      <c r="PG286" s="52"/>
      <c r="PH286" s="52"/>
      <c r="PI286" s="52"/>
      <c r="PJ286" s="52"/>
      <c r="PK286" s="52"/>
      <c r="PL286" s="52"/>
      <c r="PM286" s="52"/>
      <c r="PN286" s="52"/>
      <c r="PO286" s="52"/>
      <c r="PP286" s="52"/>
      <c r="PQ286" s="52"/>
      <c r="PR286" s="52"/>
      <c r="PS286" s="52"/>
      <c r="PT286" s="52"/>
      <c r="PU286" s="52"/>
      <c r="PV286" s="52"/>
      <c r="PW286" s="52"/>
      <c r="PX286" s="52"/>
      <c r="PY286" s="52"/>
      <c r="PZ286" s="52"/>
      <c r="QA286" s="52"/>
      <c r="QB286" s="52"/>
      <c r="QC286" s="52"/>
      <c r="QD286" s="52"/>
    </row>
    <row r="287" spans="1:446" ht="13.5" customHeight="1">
      <c r="A287" s="12" t="s">
        <v>284</v>
      </c>
      <c r="B287" s="12" t="s">
        <v>348</v>
      </c>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69"/>
      <c r="DA287" s="23"/>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52"/>
      <c r="II287" s="52"/>
      <c r="IJ287" s="92"/>
      <c r="IK287" s="92"/>
      <c r="IL287" s="92"/>
      <c r="IM287" s="92"/>
      <c r="IN287" s="92"/>
      <c r="IO287" s="92"/>
      <c r="IP287" s="92"/>
      <c r="IQ287" s="92"/>
      <c r="IR287" s="92"/>
      <c r="IS287" s="92"/>
      <c r="IT287" s="92"/>
      <c r="IU287" s="92"/>
      <c r="IV287" s="52"/>
      <c r="IW287" s="52"/>
      <c r="IX287" s="52"/>
      <c r="IY287" s="52"/>
      <c r="IZ287" s="52"/>
      <c r="JA287" s="52"/>
      <c r="JB287" s="52"/>
      <c r="JC287" s="52"/>
      <c r="JD287" s="52"/>
      <c r="JE287" s="52"/>
      <c r="JF287" s="52"/>
      <c r="JG287" s="52"/>
      <c r="JH287" s="52"/>
      <c r="JI287" s="52"/>
      <c r="JJ287" s="52"/>
      <c r="JK287" s="52"/>
      <c r="JL287" s="52"/>
      <c r="JM287" s="52"/>
      <c r="JN287" s="52"/>
      <c r="JO287" s="52"/>
      <c r="JP287" s="52"/>
      <c r="JQ287" s="52"/>
      <c r="JR287" s="52"/>
      <c r="JS287" s="52"/>
      <c r="JT287" s="52"/>
      <c r="JU287" s="52"/>
      <c r="JV287" s="52"/>
      <c r="JW287" s="52"/>
      <c r="JX287" s="52"/>
      <c r="JY287" s="52"/>
      <c r="JZ287" s="52"/>
      <c r="KA287" s="52"/>
      <c r="KB287" s="52"/>
      <c r="KC287" s="52"/>
      <c r="KD287" s="52"/>
      <c r="KE287" s="52"/>
      <c r="KF287" s="52"/>
      <c r="KG287" s="52"/>
      <c r="KH287" s="52"/>
      <c r="KI287" s="52"/>
      <c r="KJ287" s="52"/>
      <c r="KK287" s="52"/>
      <c r="KL287" s="52"/>
      <c r="KM287" s="52"/>
      <c r="KN287" s="52"/>
      <c r="KO287" s="52"/>
      <c r="KP287" s="52"/>
      <c r="KQ287" s="52"/>
      <c r="KR287" s="52"/>
      <c r="KS287" s="52"/>
      <c r="KT287" s="52"/>
      <c r="KU287" s="52"/>
      <c r="KV287" s="52"/>
      <c r="KW287" s="52"/>
      <c r="KX287" s="52"/>
      <c r="KY287" s="52"/>
      <c r="KZ287" s="52"/>
      <c r="LA287" s="52"/>
      <c r="LB287" s="52"/>
      <c r="LC287" s="52"/>
      <c r="LD287" s="52"/>
      <c r="LE287" s="52"/>
      <c r="LF287" s="52"/>
      <c r="LG287" s="52"/>
      <c r="LH287" s="52"/>
      <c r="LI287" s="52"/>
      <c r="LJ287" s="52"/>
      <c r="LK287" s="52"/>
      <c r="LL287" s="52"/>
      <c r="LM287" s="52"/>
      <c r="LN287" s="52"/>
      <c r="LO287" s="52"/>
      <c r="LP287" s="52"/>
      <c r="LQ287" s="52"/>
      <c r="LR287" s="52"/>
      <c r="LS287" s="52"/>
      <c r="LT287" s="52"/>
      <c r="LU287" s="52"/>
      <c r="LV287" s="52"/>
      <c r="LW287" s="52"/>
      <c r="LX287" s="52"/>
      <c r="LY287" s="52"/>
      <c r="LZ287" s="52"/>
      <c r="MA287" s="52"/>
      <c r="MB287" s="52"/>
      <c r="MC287" s="52"/>
      <c r="MD287" s="52"/>
      <c r="ME287" s="52"/>
      <c r="MF287" s="52"/>
      <c r="MG287" s="52"/>
      <c r="MH287" s="100"/>
      <c r="MI287" s="100"/>
      <c r="MJ287" s="100"/>
      <c r="MK287" s="100"/>
      <c r="ML287" s="100"/>
      <c r="MM287" s="100"/>
      <c r="MN287" s="100"/>
      <c r="MO287" s="100"/>
      <c r="MP287" s="100"/>
      <c r="MQ287" s="100"/>
      <c r="MR287" s="100"/>
      <c r="MS287" s="100"/>
      <c r="MT287" s="100"/>
      <c r="MU287" s="100"/>
      <c r="MV287" s="100"/>
      <c r="MW287" s="100"/>
      <c r="MX287" s="100"/>
      <c r="MY287" s="100"/>
      <c r="MZ287" s="100"/>
      <c r="NA287" s="100"/>
      <c r="NB287" s="100"/>
      <c r="NC287" s="52"/>
      <c r="ND287" s="52"/>
      <c r="NE287" s="52"/>
      <c r="NF287" s="52"/>
      <c r="NG287" s="52"/>
      <c r="NH287" s="52"/>
      <c r="NI287" s="52"/>
      <c r="NJ287" s="52"/>
      <c r="NK287" s="52"/>
      <c r="NL287" s="52"/>
      <c r="NM287" s="52"/>
      <c r="NN287" s="52"/>
      <c r="NO287" s="52"/>
      <c r="NP287" s="52"/>
      <c r="NQ287" s="52"/>
      <c r="NR287" s="52"/>
      <c r="NS287" s="52"/>
      <c r="NT287" s="52"/>
      <c r="NU287" s="52"/>
      <c r="NV287" s="52"/>
      <c r="NW287" s="52"/>
      <c r="NX287" s="52"/>
      <c r="NY287" s="52"/>
      <c r="NZ287" s="52"/>
      <c r="OA287" s="52"/>
      <c r="OB287" s="52"/>
      <c r="OC287" s="52"/>
      <c r="OD287" s="52"/>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c r="PC287" s="52"/>
      <c r="PD287" s="52"/>
      <c r="PE287" s="52"/>
      <c r="PF287" s="52"/>
      <c r="PG287" s="52"/>
      <c r="PH287" s="52"/>
      <c r="PI287" s="52"/>
      <c r="PJ287" s="52"/>
      <c r="PK287" s="52"/>
      <c r="PL287" s="52"/>
      <c r="PM287" s="52"/>
      <c r="PN287" s="52"/>
      <c r="PO287" s="52"/>
      <c r="PP287" s="52"/>
      <c r="PQ287" s="52"/>
      <c r="PR287" s="52"/>
      <c r="PS287" s="52"/>
      <c r="PT287" s="52"/>
      <c r="PU287" s="52"/>
      <c r="PV287" s="52"/>
      <c r="PW287" s="52"/>
      <c r="PX287" s="52"/>
      <c r="PY287" s="52"/>
      <c r="PZ287" s="52"/>
      <c r="QA287" s="52"/>
      <c r="QB287" s="52"/>
      <c r="QC287" s="52"/>
      <c r="QD287" s="52"/>
    </row>
    <row r="288" spans="1:446" ht="13.5" customHeight="1">
      <c r="A288" s="12" t="s">
        <v>285</v>
      </c>
      <c r="B288" s="12" t="s">
        <v>345</v>
      </c>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69"/>
      <c r="DA288" s="23"/>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52"/>
      <c r="II288" s="52"/>
      <c r="IJ288" s="92"/>
      <c r="IK288" s="92"/>
      <c r="IL288" s="92"/>
      <c r="IM288" s="92"/>
      <c r="IN288" s="92"/>
      <c r="IO288" s="92"/>
      <c r="IP288" s="92"/>
      <c r="IQ288" s="92"/>
      <c r="IR288" s="92"/>
      <c r="IS288" s="92"/>
      <c r="IT288" s="92"/>
      <c r="IU288" s="92"/>
      <c r="IV288" s="52"/>
      <c r="IW288" s="52"/>
      <c r="IX288" s="52"/>
      <c r="IY288" s="52"/>
      <c r="IZ288" s="52"/>
      <c r="JA288" s="52"/>
      <c r="JB288" s="52"/>
      <c r="JC288" s="52"/>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100"/>
      <c r="MI288" s="100"/>
      <c r="MJ288" s="100"/>
      <c r="MK288" s="100"/>
      <c r="ML288" s="100"/>
      <c r="MM288" s="100"/>
      <c r="MN288" s="100"/>
      <c r="MO288" s="100"/>
      <c r="MP288" s="100"/>
      <c r="MQ288" s="100"/>
      <c r="MR288" s="100"/>
      <c r="MS288" s="100"/>
      <c r="MT288" s="100"/>
      <c r="MU288" s="100"/>
      <c r="MV288" s="100"/>
      <c r="MW288" s="100"/>
      <c r="MX288" s="100"/>
      <c r="MY288" s="100"/>
      <c r="MZ288" s="100"/>
      <c r="NA288" s="100"/>
      <c r="NB288" s="100"/>
      <c r="NC288" s="52"/>
      <c r="ND288" s="52"/>
      <c r="NE288" s="52"/>
      <c r="NF288" s="52"/>
      <c r="NG288" s="52"/>
      <c r="NH288" s="52"/>
      <c r="NI288" s="52"/>
      <c r="NJ288" s="52"/>
      <c r="NK288" s="52"/>
      <c r="NL288" s="52"/>
      <c r="NM288" s="52"/>
      <c r="NN288" s="52"/>
      <c r="NO288" s="52"/>
      <c r="NP288" s="52"/>
      <c r="NQ288" s="52"/>
      <c r="NR288" s="52"/>
      <c r="NS288" s="52"/>
      <c r="NT288" s="52"/>
      <c r="NU288" s="52"/>
      <c r="NV288" s="52"/>
      <c r="NW288" s="52"/>
      <c r="NX288" s="52"/>
      <c r="NY288" s="52"/>
      <c r="NZ288" s="52"/>
      <c r="OA288" s="52"/>
      <c r="OB288" s="52"/>
      <c r="OC288" s="52"/>
      <c r="OD288" s="52"/>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c r="PC288" s="52"/>
      <c r="PD288" s="52"/>
      <c r="PE288" s="52"/>
      <c r="PF288" s="52"/>
      <c r="PG288" s="52"/>
      <c r="PH288" s="52"/>
      <c r="PI288" s="52"/>
      <c r="PJ288" s="52"/>
      <c r="PK288" s="52"/>
      <c r="PL288" s="52"/>
      <c r="PM288" s="52"/>
      <c r="PN288" s="52"/>
      <c r="PO288" s="52"/>
      <c r="PP288" s="52"/>
      <c r="PQ288" s="52"/>
      <c r="PR288" s="52"/>
      <c r="PS288" s="52"/>
      <c r="PT288" s="52"/>
      <c r="PU288" s="52"/>
      <c r="PV288" s="52"/>
      <c r="PW288" s="52"/>
      <c r="PX288" s="52"/>
      <c r="PY288" s="52"/>
      <c r="PZ288" s="52"/>
      <c r="QA288" s="52"/>
      <c r="QB288" s="52"/>
      <c r="QC288" s="52"/>
      <c r="QD288" s="52"/>
    </row>
    <row r="289" spans="1:446" ht="13.5" customHeight="1">
      <c r="A289" s="12" t="s">
        <v>286</v>
      </c>
      <c r="B289" s="12" t="s">
        <v>347</v>
      </c>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69"/>
      <c r="DA289" s="23"/>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52"/>
      <c r="II289" s="52"/>
      <c r="IJ289" s="92"/>
      <c r="IK289" s="92"/>
      <c r="IL289" s="92"/>
      <c r="IM289" s="92"/>
      <c r="IN289" s="92"/>
      <c r="IO289" s="92"/>
      <c r="IP289" s="92"/>
      <c r="IQ289" s="92"/>
      <c r="IR289" s="92"/>
      <c r="IS289" s="92"/>
      <c r="IT289" s="92"/>
      <c r="IU289" s="92"/>
      <c r="IV289" s="52"/>
      <c r="IW289" s="52"/>
      <c r="IX289" s="52"/>
      <c r="IY289" s="52"/>
      <c r="IZ289" s="52"/>
      <c r="JA289" s="52"/>
      <c r="JB289" s="52"/>
      <c r="JC289" s="52"/>
      <c r="JD289" s="52"/>
      <c r="JE289" s="52"/>
      <c r="JF289" s="52"/>
      <c r="JG289" s="52"/>
      <c r="JH289" s="52"/>
      <c r="JI289" s="52"/>
      <c r="JJ289" s="52"/>
      <c r="JK289" s="52"/>
      <c r="JL289" s="52"/>
      <c r="JM289" s="52"/>
      <c r="JN289" s="52"/>
      <c r="JO289" s="52"/>
      <c r="JP289" s="52"/>
      <c r="JQ289" s="52"/>
      <c r="JR289" s="52"/>
      <c r="JS289" s="52"/>
      <c r="JT289" s="52"/>
      <c r="JU289" s="52"/>
      <c r="JV289" s="52"/>
      <c r="JW289" s="52"/>
      <c r="JX289" s="52"/>
      <c r="JY289" s="52"/>
      <c r="JZ289" s="52"/>
      <c r="KA289" s="52"/>
      <c r="KB289" s="52"/>
      <c r="KC289" s="52"/>
      <c r="KD289" s="52"/>
      <c r="KE289" s="52"/>
      <c r="KF289" s="52"/>
      <c r="KG289" s="52"/>
      <c r="KH289" s="52"/>
      <c r="KI289" s="52"/>
      <c r="KJ289" s="52"/>
      <c r="KK289" s="52"/>
      <c r="KL289" s="52"/>
      <c r="KM289" s="52"/>
      <c r="KN289" s="52"/>
      <c r="KO289" s="52"/>
      <c r="KP289" s="52"/>
      <c r="KQ289" s="52"/>
      <c r="KR289" s="52"/>
      <c r="KS289" s="52"/>
      <c r="KT289" s="52"/>
      <c r="KU289" s="52"/>
      <c r="KV289" s="52"/>
      <c r="KW289" s="52"/>
      <c r="KX289" s="52"/>
      <c r="KY289" s="52"/>
      <c r="KZ289" s="52"/>
      <c r="LA289" s="52"/>
      <c r="LB289" s="52"/>
      <c r="LC289" s="52"/>
      <c r="LD289" s="52"/>
      <c r="LE289" s="52"/>
      <c r="LF289" s="52"/>
      <c r="LG289" s="52"/>
      <c r="LH289" s="52"/>
      <c r="LI289" s="52"/>
      <c r="LJ289" s="52"/>
      <c r="LK289" s="52"/>
      <c r="LL289" s="52"/>
      <c r="LM289" s="52"/>
      <c r="LN289" s="52"/>
      <c r="LO289" s="52"/>
      <c r="LP289" s="52"/>
      <c r="LQ289" s="52"/>
      <c r="LR289" s="52"/>
      <c r="LS289" s="52"/>
      <c r="LT289" s="52"/>
      <c r="LU289" s="52"/>
      <c r="LV289" s="52"/>
      <c r="LW289" s="52"/>
      <c r="LX289" s="52"/>
      <c r="LY289" s="52"/>
      <c r="LZ289" s="52"/>
      <c r="MA289" s="52"/>
      <c r="MB289" s="52"/>
      <c r="MC289" s="52"/>
      <c r="MD289" s="52"/>
      <c r="ME289" s="52"/>
      <c r="MF289" s="52"/>
      <c r="MG289" s="52"/>
      <c r="MH289" s="100"/>
      <c r="MI289" s="100"/>
      <c r="MJ289" s="100"/>
      <c r="MK289" s="100"/>
      <c r="ML289" s="100"/>
      <c r="MM289" s="100"/>
      <c r="MN289" s="100"/>
      <c r="MO289" s="100"/>
      <c r="MP289" s="100"/>
      <c r="MQ289" s="100"/>
      <c r="MR289" s="100"/>
      <c r="MS289" s="100"/>
      <c r="MT289" s="100"/>
      <c r="MU289" s="100"/>
      <c r="MV289" s="100"/>
      <c r="MW289" s="100"/>
      <c r="MX289" s="100"/>
      <c r="MY289" s="100"/>
      <c r="MZ289" s="100"/>
      <c r="NA289" s="100"/>
      <c r="NB289" s="100"/>
      <c r="NC289" s="52"/>
      <c r="ND289" s="52"/>
      <c r="NE289" s="52"/>
      <c r="NF289" s="52"/>
      <c r="NG289" s="52"/>
      <c r="NH289" s="52"/>
      <c r="NI289" s="52"/>
      <c r="NJ289" s="52"/>
      <c r="NK289" s="52"/>
      <c r="NL289" s="52"/>
      <c r="NM289" s="52"/>
      <c r="NN289" s="52"/>
      <c r="NO289" s="52"/>
      <c r="NP289" s="52"/>
      <c r="NQ289" s="52"/>
      <c r="NR289" s="52"/>
      <c r="NS289" s="52"/>
      <c r="NT289" s="52"/>
      <c r="NU289" s="52"/>
      <c r="NV289" s="52"/>
      <c r="NW289" s="52"/>
      <c r="NX289" s="52"/>
      <c r="NY289" s="52"/>
      <c r="NZ289" s="52"/>
      <c r="OA289" s="52"/>
      <c r="OB289" s="52"/>
      <c r="OC289" s="52"/>
      <c r="OD289" s="52"/>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c r="PC289" s="52"/>
      <c r="PD289" s="52"/>
      <c r="PE289" s="52"/>
      <c r="PF289" s="52"/>
      <c r="PG289" s="52"/>
      <c r="PH289" s="52"/>
      <c r="PI289" s="52"/>
      <c r="PJ289" s="52"/>
      <c r="PK289" s="52"/>
      <c r="PL289" s="52"/>
      <c r="PM289" s="52"/>
      <c r="PN289" s="52"/>
      <c r="PO289" s="52"/>
      <c r="PP289" s="52"/>
      <c r="PQ289" s="52"/>
      <c r="PR289" s="52"/>
      <c r="PS289" s="52"/>
      <c r="PT289" s="52"/>
      <c r="PU289" s="52"/>
      <c r="PV289" s="52"/>
      <c r="PW289" s="52"/>
      <c r="PX289" s="52"/>
      <c r="PY289" s="52"/>
      <c r="PZ289" s="52"/>
      <c r="QA289" s="52"/>
      <c r="QB289" s="52"/>
      <c r="QC289" s="52"/>
      <c r="QD289" s="52"/>
    </row>
    <row r="290" spans="1:446" ht="13.5" customHeight="1">
      <c r="A290" s="12" t="s">
        <v>287</v>
      </c>
      <c r="B290" s="12" t="s">
        <v>348</v>
      </c>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69"/>
      <c r="DA290" s="23"/>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52"/>
      <c r="II290" s="52"/>
      <c r="IJ290" s="92"/>
      <c r="IK290" s="92"/>
      <c r="IL290" s="92"/>
      <c r="IM290" s="92"/>
      <c r="IN290" s="92"/>
      <c r="IO290" s="92"/>
      <c r="IP290" s="92"/>
      <c r="IQ290" s="92"/>
      <c r="IR290" s="92"/>
      <c r="IS290" s="92"/>
      <c r="IT290" s="92"/>
      <c r="IU290" s="92"/>
      <c r="IV290" s="52"/>
      <c r="IW290" s="52"/>
      <c r="IX290" s="52"/>
      <c r="IY290" s="52"/>
      <c r="IZ290" s="52"/>
      <c r="JA290" s="52"/>
      <c r="JB290" s="52"/>
      <c r="JC290" s="52"/>
      <c r="JD290" s="52"/>
      <c r="JE290" s="52"/>
      <c r="JF290" s="52"/>
      <c r="JG290" s="52"/>
      <c r="JH290" s="52"/>
      <c r="JI290" s="52"/>
      <c r="JJ290" s="52"/>
      <c r="JK290" s="52"/>
      <c r="JL290" s="52"/>
      <c r="JM290" s="52"/>
      <c r="JN290" s="52"/>
      <c r="JO290" s="52"/>
      <c r="JP290" s="52"/>
      <c r="JQ290" s="52"/>
      <c r="JR290" s="52"/>
      <c r="JS290" s="52"/>
      <c r="JT290" s="52"/>
      <c r="JU290" s="52"/>
      <c r="JV290" s="52"/>
      <c r="JW290" s="52"/>
      <c r="JX290" s="52"/>
      <c r="JY290" s="52"/>
      <c r="JZ290" s="52"/>
      <c r="KA290" s="52"/>
      <c r="KB290" s="52"/>
      <c r="KC290" s="52"/>
      <c r="KD290" s="52"/>
      <c r="KE290" s="52"/>
      <c r="KF290" s="52"/>
      <c r="KG290" s="52"/>
      <c r="KH290" s="52"/>
      <c r="KI290" s="52"/>
      <c r="KJ290" s="52"/>
      <c r="KK290" s="52"/>
      <c r="KL290" s="52"/>
      <c r="KM290" s="52"/>
      <c r="KN290" s="52"/>
      <c r="KO290" s="52"/>
      <c r="KP290" s="52"/>
      <c r="KQ290" s="52"/>
      <c r="KR290" s="52"/>
      <c r="KS290" s="52"/>
      <c r="KT290" s="52"/>
      <c r="KU290" s="52"/>
      <c r="KV290" s="52"/>
      <c r="KW290" s="52"/>
      <c r="KX290" s="52"/>
      <c r="KY290" s="52"/>
      <c r="KZ290" s="52"/>
      <c r="LA290" s="52"/>
      <c r="LB290" s="52"/>
      <c r="LC290" s="52"/>
      <c r="LD290" s="52"/>
      <c r="LE290" s="52"/>
      <c r="LF290" s="52"/>
      <c r="LG290" s="52"/>
      <c r="LH290" s="52"/>
      <c r="LI290" s="52"/>
      <c r="LJ290" s="52"/>
      <c r="LK290" s="52"/>
      <c r="LL290" s="52"/>
      <c r="LM290" s="52"/>
      <c r="LN290" s="52"/>
      <c r="LO290" s="52"/>
      <c r="LP290" s="52"/>
      <c r="LQ290" s="52"/>
      <c r="LR290" s="52"/>
      <c r="LS290" s="52"/>
      <c r="LT290" s="52"/>
      <c r="LU290" s="52"/>
      <c r="LV290" s="52"/>
      <c r="LW290" s="52"/>
      <c r="LX290" s="52"/>
      <c r="LY290" s="52"/>
      <c r="LZ290" s="52"/>
      <c r="MA290" s="52"/>
      <c r="MB290" s="52"/>
      <c r="MC290" s="52"/>
      <c r="MD290" s="52"/>
      <c r="ME290" s="52"/>
      <c r="MF290" s="52"/>
      <c r="MG290" s="52"/>
      <c r="MH290" s="100"/>
      <c r="MI290" s="100"/>
      <c r="MJ290" s="100"/>
      <c r="MK290" s="100"/>
      <c r="ML290" s="100"/>
      <c r="MM290" s="100"/>
      <c r="MN290" s="100"/>
      <c r="MO290" s="100"/>
      <c r="MP290" s="100"/>
      <c r="MQ290" s="100"/>
      <c r="MR290" s="100"/>
      <c r="MS290" s="100"/>
      <c r="MT290" s="100"/>
      <c r="MU290" s="100"/>
      <c r="MV290" s="100"/>
      <c r="MW290" s="100"/>
      <c r="MX290" s="100"/>
      <c r="MY290" s="100"/>
      <c r="MZ290" s="100"/>
      <c r="NA290" s="100"/>
      <c r="NB290" s="100"/>
      <c r="NC290" s="52"/>
      <c r="ND290" s="52"/>
      <c r="NE290" s="52"/>
      <c r="NF290" s="52"/>
      <c r="NG290" s="52"/>
      <c r="NH290" s="52"/>
      <c r="NI290" s="52"/>
      <c r="NJ290" s="52"/>
      <c r="NK290" s="52"/>
      <c r="NL290" s="52"/>
      <c r="NM290" s="52"/>
      <c r="NN290" s="52"/>
      <c r="NO290" s="52"/>
      <c r="NP290" s="52"/>
      <c r="NQ290" s="52"/>
      <c r="NR290" s="52"/>
      <c r="NS290" s="52"/>
      <c r="NT290" s="52"/>
      <c r="NU290" s="52"/>
      <c r="NV290" s="52"/>
      <c r="NW290" s="52"/>
      <c r="NX290" s="52"/>
      <c r="NY290" s="52"/>
      <c r="NZ290" s="52"/>
      <c r="OA290" s="52"/>
      <c r="OB290" s="52"/>
      <c r="OC290" s="52"/>
      <c r="OD290" s="52"/>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c r="PC290" s="52"/>
      <c r="PD290" s="52"/>
      <c r="PE290" s="52"/>
      <c r="PF290" s="52"/>
      <c r="PG290" s="52"/>
      <c r="PH290" s="52"/>
      <c r="PI290" s="52"/>
      <c r="PJ290" s="52"/>
      <c r="PK290" s="52"/>
      <c r="PL290" s="52"/>
      <c r="PM290" s="52"/>
      <c r="PN290" s="52"/>
      <c r="PO290" s="52"/>
      <c r="PP290" s="52"/>
      <c r="PQ290" s="52"/>
      <c r="PR290" s="52"/>
      <c r="PS290" s="52"/>
      <c r="PT290" s="52"/>
      <c r="PU290" s="52"/>
      <c r="PV290" s="52"/>
      <c r="PW290" s="52"/>
      <c r="PX290" s="52"/>
      <c r="PY290" s="52"/>
      <c r="PZ290" s="52"/>
      <c r="QA290" s="52"/>
      <c r="QB290" s="52"/>
      <c r="QC290" s="52"/>
      <c r="QD290" s="52"/>
    </row>
    <row r="291" spans="1:446" ht="13.5" customHeight="1">
      <c r="A291" s="12" t="s">
        <v>288</v>
      </c>
      <c r="B291" s="12" t="s">
        <v>345</v>
      </c>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69"/>
      <c r="DA291" s="23"/>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52"/>
      <c r="II291" s="52"/>
      <c r="IJ291" s="92"/>
      <c r="IK291" s="92"/>
      <c r="IL291" s="92"/>
      <c r="IM291" s="92"/>
      <c r="IN291" s="92"/>
      <c r="IO291" s="92"/>
      <c r="IP291" s="92"/>
      <c r="IQ291" s="92"/>
      <c r="IR291" s="92"/>
      <c r="IS291" s="92"/>
      <c r="IT291" s="92"/>
      <c r="IU291" s="92"/>
      <c r="IV291" s="52"/>
      <c r="IW291" s="52"/>
      <c r="IX291" s="52"/>
      <c r="IY291" s="52"/>
      <c r="IZ291" s="52"/>
      <c r="JA291" s="52"/>
      <c r="JB291" s="52"/>
      <c r="JC291" s="52"/>
      <c r="JD291" s="52"/>
      <c r="JE291" s="52"/>
      <c r="JF291" s="52"/>
      <c r="JG291" s="52"/>
      <c r="JH291" s="52"/>
      <c r="JI291" s="52"/>
      <c r="JJ291" s="52"/>
      <c r="JK291" s="52"/>
      <c r="JL291" s="52"/>
      <c r="JM291" s="52"/>
      <c r="JN291" s="52"/>
      <c r="JO291" s="52"/>
      <c r="JP291" s="52"/>
      <c r="JQ291" s="52"/>
      <c r="JR291" s="52"/>
      <c r="JS291" s="52"/>
      <c r="JT291" s="52"/>
      <c r="JU291" s="52"/>
      <c r="JV291" s="52"/>
      <c r="JW291" s="52"/>
      <c r="JX291" s="52"/>
      <c r="JY291" s="52"/>
      <c r="JZ291" s="52"/>
      <c r="KA291" s="52"/>
      <c r="KB291" s="52"/>
      <c r="KC291" s="52"/>
      <c r="KD291" s="52"/>
      <c r="KE291" s="52"/>
      <c r="KF291" s="52"/>
      <c r="KG291" s="52"/>
      <c r="KH291" s="52"/>
      <c r="KI291" s="52"/>
      <c r="KJ291" s="52"/>
      <c r="KK291" s="52"/>
      <c r="KL291" s="52"/>
      <c r="KM291" s="52"/>
      <c r="KN291" s="52"/>
      <c r="KO291" s="52"/>
      <c r="KP291" s="52"/>
      <c r="KQ291" s="52"/>
      <c r="KR291" s="52"/>
      <c r="KS291" s="52"/>
      <c r="KT291" s="52"/>
      <c r="KU291" s="52"/>
      <c r="KV291" s="52"/>
      <c r="KW291" s="52"/>
      <c r="KX291" s="52"/>
      <c r="KY291" s="52"/>
      <c r="KZ291" s="52"/>
      <c r="LA291" s="52"/>
      <c r="LB291" s="52"/>
      <c r="LC291" s="52"/>
      <c r="LD291" s="52"/>
      <c r="LE291" s="52"/>
      <c r="LF291" s="52"/>
      <c r="LG291" s="52"/>
      <c r="LH291" s="52"/>
      <c r="LI291" s="52"/>
      <c r="LJ291" s="52"/>
      <c r="LK291" s="52"/>
      <c r="LL291" s="52"/>
      <c r="LM291" s="52"/>
      <c r="LN291" s="52"/>
      <c r="LO291" s="52"/>
      <c r="LP291" s="52"/>
      <c r="LQ291" s="52"/>
      <c r="LR291" s="52"/>
      <c r="LS291" s="52"/>
      <c r="LT291" s="52"/>
      <c r="LU291" s="52"/>
      <c r="LV291" s="52"/>
      <c r="LW291" s="52"/>
      <c r="LX291" s="52"/>
      <c r="LY291" s="52"/>
      <c r="LZ291" s="52"/>
      <c r="MA291" s="52"/>
      <c r="MB291" s="52"/>
      <c r="MC291" s="52"/>
      <c r="MD291" s="52"/>
      <c r="ME291" s="52"/>
      <c r="MF291" s="52"/>
      <c r="MG291" s="52"/>
      <c r="MH291" s="100"/>
      <c r="MI291" s="100"/>
      <c r="MJ291" s="100"/>
      <c r="MK291" s="100"/>
      <c r="ML291" s="100"/>
      <c r="MM291" s="100"/>
      <c r="MN291" s="100"/>
      <c r="MO291" s="100"/>
      <c r="MP291" s="100"/>
      <c r="MQ291" s="100"/>
      <c r="MR291" s="100"/>
      <c r="MS291" s="100"/>
      <c r="MT291" s="100"/>
      <c r="MU291" s="100"/>
      <c r="MV291" s="100"/>
      <c r="MW291" s="100"/>
      <c r="MX291" s="100"/>
      <c r="MY291" s="100"/>
      <c r="MZ291" s="100"/>
      <c r="NA291" s="100"/>
      <c r="NB291" s="100"/>
      <c r="NC291" s="52"/>
      <c r="ND291" s="52"/>
      <c r="NE291" s="52"/>
      <c r="NF291" s="52"/>
      <c r="NG291" s="52"/>
      <c r="NH291" s="52"/>
      <c r="NI291" s="52"/>
      <c r="NJ291" s="52"/>
      <c r="NK291" s="52"/>
      <c r="NL291" s="52"/>
      <c r="NM291" s="52"/>
      <c r="NN291" s="52"/>
      <c r="NO291" s="52"/>
      <c r="NP291" s="52"/>
      <c r="NQ291" s="52"/>
      <c r="NR291" s="52"/>
      <c r="NS291" s="52"/>
      <c r="NT291" s="52"/>
      <c r="NU291" s="52"/>
      <c r="NV291" s="52"/>
      <c r="NW291" s="52"/>
      <c r="NX291" s="52"/>
      <c r="NY291" s="52"/>
      <c r="NZ291" s="52"/>
      <c r="OA291" s="52"/>
      <c r="OB291" s="52"/>
      <c r="OC291" s="52"/>
      <c r="OD291" s="52"/>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c r="PC291" s="52"/>
      <c r="PD291" s="52"/>
      <c r="PE291" s="52"/>
      <c r="PF291" s="52"/>
      <c r="PG291" s="52"/>
      <c r="PH291" s="52"/>
      <c r="PI291" s="52"/>
      <c r="PJ291" s="52"/>
      <c r="PK291" s="52"/>
      <c r="PL291" s="52"/>
      <c r="PM291" s="52"/>
      <c r="PN291" s="52"/>
      <c r="PO291" s="52"/>
      <c r="PP291" s="52"/>
      <c r="PQ291" s="52"/>
      <c r="PR291" s="52"/>
      <c r="PS291" s="52"/>
      <c r="PT291" s="52"/>
      <c r="PU291" s="52"/>
      <c r="PV291" s="52"/>
      <c r="PW291" s="52"/>
      <c r="PX291" s="52"/>
      <c r="PY291" s="52"/>
      <c r="PZ291" s="52"/>
      <c r="QA291" s="52"/>
      <c r="QB291" s="52"/>
      <c r="QC291" s="52"/>
      <c r="QD291" s="52"/>
    </row>
    <row r="292" spans="1:446" ht="13.5" customHeight="1">
      <c r="A292" s="12" t="s">
        <v>289</v>
      </c>
      <c r="B292" s="12" t="s">
        <v>347</v>
      </c>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69"/>
      <c r="DA292" s="23"/>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52"/>
      <c r="II292" s="52"/>
      <c r="IJ292" s="92"/>
      <c r="IK292" s="92"/>
      <c r="IL292" s="92"/>
      <c r="IM292" s="92"/>
      <c r="IN292" s="92"/>
      <c r="IO292" s="92"/>
      <c r="IP292" s="92"/>
      <c r="IQ292" s="92"/>
      <c r="IR292" s="92"/>
      <c r="IS292" s="92"/>
      <c r="IT292" s="92"/>
      <c r="IU292" s="92"/>
      <c r="IV292" s="52"/>
      <c r="IW292" s="52"/>
      <c r="IX292" s="52"/>
      <c r="IY292" s="52"/>
      <c r="IZ292" s="52"/>
      <c r="JA292" s="52"/>
      <c r="JB292" s="52"/>
      <c r="JC292" s="52"/>
      <c r="JD292" s="52"/>
      <c r="JE292" s="52"/>
      <c r="JF292" s="52"/>
      <c r="JG292" s="52"/>
      <c r="JH292" s="52"/>
      <c r="JI292" s="52"/>
      <c r="JJ292" s="52"/>
      <c r="JK292" s="52"/>
      <c r="JL292" s="52"/>
      <c r="JM292" s="52"/>
      <c r="JN292" s="52"/>
      <c r="JO292" s="52"/>
      <c r="JP292" s="52"/>
      <c r="JQ292" s="52"/>
      <c r="JR292" s="52"/>
      <c r="JS292" s="52"/>
      <c r="JT292" s="52"/>
      <c r="JU292" s="52"/>
      <c r="JV292" s="52"/>
      <c r="JW292" s="52"/>
      <c r="JX292" s="52"/>
      <c r="JY292" s="52"/>
      <c r="JZ292" s="52"/>
      <c r="KA292" s="52"/>
      <c r="KB292" s="52"/>
      <c r="KC292" s="52"/>
      <c r="KD292" s="52"/>
      <c r="KE292" s="52"/>
      <c r="KF292" s="52"/>
      <c r="KG292" s="52"/>
      <c r="KH292" s="52"/>
      <c r="KI292" s="52"/>
      <c r="KJ292" s="52"/>
      <c r="KK292" s="52"/>
      <c r="KL292" s="52"/>
      <c r="KM292" s="52"/>
      <c r="KN292" s="52"/>
      <c r="KO292" s="52"/>
      <c r="KP292" s="52"/>
      <c r="KQ292" s="52"/>
      <c r="KR292" s="52"/>
      <c r="KS292" s="52"/>
      <c r="KT292" s="52"/>
      <c r="KU292" s="52"/>
      <c r="KV292" s="52"/>
      <c r="KW292" s="52"/>
      <c r="KX292" s="52"/>
      <c r="KY292" s="52"/>
      <c r="KZ292" s="52"/>
      <c r="LA292" s="52"/>
      <c r="LB292" s="52"/>
      <c r="LC292" s="52"/>
      <c r="LD292" s="52"/>
      <c r="LE292" s="52"/>
      <c r="LF292" s="52"/>
      <c r="LG292" s="52"/>
      <c r="LH292" s="52"/>
      <c r="LI292" s="52"/>
      <c r="LJ292" s="52"/>
      <c r="LK292" s="52"/>
      <c r="LL292" s="52"/>
      <c r="LM292" s="52"/>
      <c r="LN292" s="52"/>
      <c r="LO292" s="52"/>
      <c r="LP292" s="52"/>
      <c r="LQ292" s="52"/>
      <c r="LR292" s="52"/>
      <c r="LS292" s="52"/>
      <c r="LT292" s="52"/>
      <c r="LU292" s="52"/>
      <c r="LV292" s="52"/>
      <c r="LW292" s="52"/>
      <c r="LX292" s="52"/>
      <c r="LY292" s="52"/>
      <c r="LZ292" s="52"/>
      <c r="MA292" s="52"/>
      <c r="MB292" s="52"/>
      <c r="MC292" s="52"/>
      <c r="MD292" s="52"/>
      <c r="ME292" s="52"/>
      <c r="MF292" s="52"/>
      <c r="MG292" s="52"/>
      <c r="MH292" s="100"/>
      <c r="MI292" s="100"/>
      <c r="MJ292" s="100"/>
      <c r="MK292" s="100"/>
      <c r="ML292" s="100"/>
      <c r="MM292" s="100"/>
      <c r="MN292" s="100"/>
      <c r="MO292" s="100"/>
      <c r="MP292" s="100"/>
      <c r="MQ292" s="100"/>
      <c r="MR292" s="100"/>
      <c r="MS292" s="100"/>
      <c r="MT292" s="100"/>
      <c r="MU292" s="100"/>
      <c r="MV292" s="100"/>
      <c r="MW292" s="100"/>
      <c r="MX292" s="100"/>
      <c r="MY292" s="100"/>
      <c r="MZ292" s="100"/>
      <c r="NA292" s="100"/>
      <c r="NB292" s="100"/>
      <c r="NC292" s="52"/>
      <c r="ND292" s="52"/>
      <c r="NE292" s="52"/>
      <c r="NF292" s="52"/>
      <c r="NG292" s="52"/>
      <c r="NH292" s="52"/>
      <c r="NI292" s="52"/>
      <c r="NJ292" s="52"/>
      <c r="NK292" s="52"/>
      <c r="NL292" s="52"/>
      <c r="NM292" s="52"/>
      <c r="NN292" s="52"/>
      <c r="NO292" s="52"/>
      <c r="NP292" s="52"/>
      <c r="NQ292" s="52"/>
      <c r="NR292" s="52"/>
      <c r="NS292" s="52"/>
      <c r="NT292" s="52"/>
      <c r="NU292" s="52"/>
      <c r="NV292" s="52"/>
      <c r="NW292" s="52"/>
      <c r="NX292" s="52"/>
      <c r="NY292" s="52"/>
      <c r="NZ292" s="52"/>
      <c r="OA292" s="52"/>
      <c r="OB292" s="52"/>
      <c r="OC292" s="52"/>
      <c r="OD292" s="52"/>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c r="PC292" s="52"/>
      <c r="PD292" s="52"/>
      <c r="PE292" s="52"/>
      <c r="PF292" s="52"/>
      <c r="PG292" s="52"/>
      <c r="PH292" s="52"/>
      <c r="PI292" s="52"/>
      <c r="PJ292" s="52"/>
      <c r="PK292" s="52"/>
      <c r="PL292" s="52"/>
      <c r="PM292" s="52"/>
      <c r="PN292" s="52"/>
      <c r="PO292" s="52"/>
      <c r="PP292" s="52"/>
      <c r="PQ292" s="52"/>
      <c r="PR292" s="52"/>
      <c r="PS292" s="52"/>
      <c r="PT292" s="52"/>
      <c r="PU292" s="52"/>
      <c r="PV292" s="52"/>
      <c r="PW292" s="52"/>
      <c r="PX292" s="52"/>
      <c r="PY292" s="52"/>
      <c r="PZ292" s="52"/>
      <c r="QA292" s="52"/>
      <c r="QB292" s="52"/>
      <c r="QC292" s="52"/>
      <c r="QD292" s="52"/>
    </row>
    <row r="293" spans="1:446" ht="13.5" customHeight="1">
      <c r="A293" s="12" t="s">
        <v>290</v>
      </c>
      <c r="B293" s="12" t="s">
        <v>348</v>
      </c>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69"/>
      <c r="DA293" s="23"/>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52"/>
      <c r="II293" s="52"/>
      <c r="IJ293" s="92"/>
      <c r="IK293" s="92"/>
      <c r="IL293" s="92"/>
      <c r="IM293" s="92"/>
      <c r="IN293" s="92"/>
      <c r="IO293" s="92"/>
      <c r="IP293" s="92"/>
      <c r="IQ293" s="92"/>
      <c r="IR293" s="92"/>
      <c r="IS293" s="92"/>
      <c r="IT293" s="92"/>
      <c r="IU293" s="92"/>
      <c r="IV293" s="52"/>
      <c r="IW293" s="52"/>
      <c r="IX293" s="52"/>
      <c r="IY293" s="52"/>
      <c r="IZ293" s="52"/>
      <c r="JA293" s="52"/>
      <c r="JB293" s="52"/>
      <c r="JC293" s="52"/>
      <c r="JD293" s="52"/>
      <c r="JE293" s="52"/>
      <c r="JF293" s="52"/>
      <c r="JG293" s="52"/>
      <c r="JH293" s="52"/>
      <c r="JI293" s="52"/>
      <c r="JJ293" s="52"/>
      <c r="JK293" s="52"/>
      <c r="JL293" s="52"/>
      <c r="JM293" s="52"/>
      <c r="JN293" s="52"/>
      <c r="JO293" s="52"/>
      <c r="JP293" s="52"/>
      <c r="JQ293" s="52"/>
      <c r="JR293" s="52"/>
      <c r="JS293" s="52"/>
      <c r="JT293" s="52"/>
      <c r="JU293" s="52"/>
      <c r="JV293" s="52"/>
      <c r="JW293" s="52"/>
      <c r="JX293" s="52"/>
      <c r="JY293" s="52"/>
      <c r="JZ293" s="52"/>
      <c r="KA293" s="52"/>
      <c r="KB293" s="52"/>
      <c r="KC293" s="52"/>
      <c r="KD293" s="52"/>
      <c r="KE293" s="52"/>
      <c r="KF293" s="52"/>
      <c r="KG293" s="52"/>
      <c r="KH293" s="52"/>
      <c r="KI293" s="52"/>
      <c r="KJ293" s="52"/>
      <c r="KK293" s="52"/>
      <c r="KL293" s="52"/>
      <c r="KM293" s="52"/>
      <c r="KN293" s="52"/>
      <c r="KO293" s="52"/>
      <c r="KP293" s="52"/>
      <c r="KQ293" s="52"/>
      <c r="KR293" s="52"/>
      <c r="KS293" s="52"/>
      <c r="KT293" s="52"/>
      <c r="KU293" s="52"/>
      <c r="KV293" s="52"/>
      <c r="KW293" s="52"/>
      <c r="KX293" s="52"/>
      <c r="KY293" s="52"/>
      <c r="KZ293" s="52"/>
      <c r="LA293" s="52"/>
      <c r="LB293" s="52"/>
      <c r="LC293" s="52"/>
      <c r="LD293" s="52"/>
      <c r="LE293" s="52"/>
      <c r="LF293" s="52"/>
      <c r="LG293" s="52"/>
      <c r="LH293" s="52"/>
      <c r="LI293" s="52"/>
      <c r="LJ293" s="52"/>
      <c r="LK293" s="52"/>
      <c r="LL293" s="52"/>
      <c r="LM293" s="52"/>
      <c r="LN293" s="52"/>
      <c r="LO293" s="52"/>
      <c r="LP293" s="52"/>
      <c r="LQ293" s="52"/>
      <c r="LR293" s="52"/>
      <c r="LS293" s="52"/>
      <c r="LT293" s="52"/>
      <c r="LU293" s="52"/>
      <c r="LV293" s="52"/>
      <c r="LW293" s="52"/>
      <c r="LX293" s="52"/>
      <c r="LY293" s="52"/>
      <c r="LZ293" s="52"/>
      <c r="MA293" s="52"/>
      <c r="MB293" s="52"/>
      <c r="MC293" s="52"/>
      <c r="MD293" s="52"/>
      <c r="ME293" s="52"/>
      <c r="MF293" s="52"/>
      <c r="MG293" s="52"/>
      <c r="MH293" s="100"/>
      <c r="MI293" s="100"/>
      <c r="MJ293" s="100"/>
      <c r="MK293" s="100"/>
      <c r="ML293" s="100"/>
      <c r="MM293" s="100"/>
      <c r="MN293" s="100"/>
      <c r="MO293" s="100"/>
      <c r="MP293" s="100"/>
      <c r="MQ293" s="100"/>
      <c r="MR293" s="100"/>
      <c r="MS293" s="100"/>
      <c r="MT293" s="100"/>
      <c r="MU293" s="100"/>
      <c r="MV293" s="100"/>
      <c r="MW293" s="100"/>
      <c r="MX293" s="100"/>
      <c r="MY293" s="100"/>
      <c r="MZ293" s="100"/>
      <c r="NA293" s="100"/>
      <c r="NB293" s="100"/>
      <c r="NC293" s="52"/>
      <c r="ND293" s="52"/>
      <c r="NE293" s="52"/>
      <c r="NF293" s="52"/>
      <c r="NG293" s="52"/>
      <c r="NH293" s="52"/>
      <c r="NI293" s="52"/>
      <c r="NJ293" s="52"/>
      <c r="NK293" s="52"/>
      <c r="NL293" s="52"/>
      <c r="NM293" s="52"/>
      <c r="NN293" s="52"/>
      <c r="NO293" s="52"/>
      <c r="NP293" s="52"/>
      <c r="NQ293" s="52"/>
      <c r="NR293" s="52"/>
      <c r="NS293" s="52"/>
      <c r="NT293" s="52"/>
      <c r="NU293" s="52"/>
      <c r="NV293" s="52"/>
      <c r="NW293" s="52"/>
      <c r="NX293" s="52"/>
      <c r="NY293" s="52"/>
      <c r="NZ293" s="52"/>
      <c r="OA293" s="52"/>
      <c r="OB293" s="52"/>
      <c r="OC293" s="52"/>
      <c r="OD293" s="52"/>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c r="PC293" s="52"/>
      <c r="PD293" s="52"/>
      <c r="PE293" s="52"/>
      <c r="PF293" s="52"/>
      <c r="PG293" s="52"/>
      <c r="PH293" s="52"/>
      <c r="PI293" s="52"/>
      <c r="PJ293" s="52"/>
      <c r="PK293" s="52"/>
      <c r="PL293" s="52"/>
      <c r="PM293" s="52"/>
      <c r="PN293" s="52"/>
      <c r="PO293" s="52"/>
      <c r="PP293" s="52"/>
      <c r="PQ293" s="52"/>
      <c r="PR293" s="52"/>
      <c r="PS293" s="52"/>
      <c r="PT293" s="52"/>
      <c r="PU293" s="52"/>
      <c r="PV293" s="52"/>
      <c r="PW293" s="52"/>
      <c r="PX293" s="52"/>
      <c r="PY293" s="52"/>
      <c r="PZ293" s="52"/>
      <c r="QA293" s="52"/>
      <c r="QB293" s="52"/>
      <c r="QC293" s="52"/>
      <c r="QD293" s="52"/>
    </row>
    <row r="294" spans="1:446" ht="13.5" customHeight="1">
      <c r="A294" s="12" t="s">
        <v>291</v>
      </c>
      <c r="B294" s="12" t="s">
        <v>345</v>
      </c>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69"/>
      <c r="DA294" s="23"/>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52"/>
      <c r="II294" s="52"/>
      <c r="IJ294" s="92"/>
      <c r="IK294" s="92"/>
      <c r="IL294" s="92"/>
      <c r="IM294" s="92"/>
      <c r="IN294" s="92"/>
      <c r="IO294" s="92"/>
      <c r="IP294" s="92"/>
      <c r="IQ294" s="92"/>
      <c r="IR294" s="92"/>
      <c r="IS294" s="92"/>
      <c r="IT294" s="92"/>
      <c r="IU294" s="92"/>
      <c r="IV294" s="52"/>
      <c r="IW294" s="52"/>
      <c r="IX294" s="52"/>
      <c r="IY294" s="52"/>
      <c r="IZ294" s="52"/>
      <c r="JA294" s="52"/>
      <c r="JB294" s="52"/>
      <c r="JC294" s="52"/>
      <c r="JD294" s="52"/>
      <c r="JE294" s="52"/>
      <c r="JF294" s="52"/>
      <c r="JG294" s="52"/>
      <c r="JH294" s="52"/>
      <c r="JI294" s="52"/>
      <c r="JJ294" s="52"/>
      <c r="JK294" s="52"/>
      <c r="JL294" s="52"/>
      <c r="JM294" s="52"/>
      <c r="JN294" s="52"/>
      <c r="JO294" s="52"/>
      <c r="JP294" s="52"/>
      <c r="JQ294" s="52"/>
      <c r="JR294" s="52"/>
      <c r="JS294" s="52"/>
      <c r="JT294" s="52"/>
      <c r="JU294" s="52"/>
      <c r="JV294" s="52"/>
      <c r="JW294" s="52"/>
      <c r="JX294" s="52"/>
      <c r="JY294" s="52"/>
      <c r="JZ294" s="52"/>
      <c r="KA294" s="52"/>
      <c r="KB294" s="52"/>
      <c r="KC294" s="52"/>
      <c r="KD294" s="52"/>
      <c r="KE294" s="52"/>
      <c r="KF294" s="52"/>
      <c r="KG294" s="52"/>
      <c r="KH294" s="52"/>
      <c r="KI294" s="52"/>
      <c r="KJ294" s="52"/>
      <c r="KK294" s="52"/>
      <c r="KL294" s="52"/>
      <c r="KM294" s="52"/>
      <c r="KN294" s="52"/>
      <c r="KO294" s="52"/>
      <c r="KP294" s="52"/>
      <c r="KQ294" s="52"/>
      <c r="KR294" s="52"/>
      <c r="KS294" s="52"/>
      <c r="KT294" s="52"/>
      <c r="KU294" s="52"/>
      <c r="KV294" s="52"/>
      <c r="KW294" s="52"/>
      <c r="KX294" s="52"/>
      <c r="KY294" s="52"/>
      <c r="KZ294" s="52"/>
      <c r="LA294" s="52"/>
      <c r="LB294" s="52"/>
      <c r="LC294" s="52"/>
      <c r="LD294" s="52"/>
      <c r="LE294" s="52"/>
      <c r="LF294" s="52"/>
      <c r="LG294" s="52"/>
      <c r="LH294" s="52"/>
      <c r="LI294" s="52"/>
      <c r="LJ294" s="52"/>
      <c r="LK294" s="52"/>
      <c r="LL294" s="52"/>
      <c r="LM294" s="52"/>
      <c r="LN294" s="52"/>
      <c r="LO294" s="52"/>
      <c r="LP294" s="52"/>
      <c r="LQ294" s="52"/>
      <c r="LR294" s="52"/>
      <c r="LS294" s="52"/>
      <c r="LT294" s="52"/>
      <c r="LU294" s="52"/>
      <c r="LV294" s="52"/>
      <c r="LW294" s="52"/>
      <c r="LX294" s="52"/>
      <c r="LY294" s="52"/>
      <c r="LZ294" s="52"/>
      <c r="MA294" s="52"/>
      <c r="MB294" s="52"/>
      <c r="MC294" s="52"/>
      <c r="MD294" s="52"/>
      <c r="ME294" s="52"/>
      <c r="MF294" s="52"/>
      <c r="MG294" s="52"/>
      <c r="MH294" s="100"/>
      <c r="MI294" s="100"/>
      <c r="MJ294" s="100"/>
      <c r="MK294" s="100"/>
      <c r="ML294" s="100"/>
      <c r="MM294" s="100"/>
      <c r="MN294" s="100"/>
      <c r="MO294" s="100"/>
      <c r="MP294" s="100"/>
      <c r="MQ294" s="100"/>
      <c r="MR294" s="100"/>
      <c r="MS294" s="100"/>
      <c r="MT294" s="100"/>
      <c r="MU294" s="100"/>
      <c r="MV294" s="100"/>
      <c r="MW294" s="100"/>
      <c r="MX294" s="100"/>
      <c r="MY294" s="100"/>
      <c r="MZ294" s="100"/>
      <c r="NA294" s="100"/>
      <c r="NB294" s="100"/>
      <c r="NC294" s="52"/>
      <c r="ND294" s="52"/>
      <c r="NE294" s="52"/>
      <c r="NF294" s="52"/>
      <c r="NG294" s="52"/>
      <c r="NH294" s="52"/>
      <c r="NI294" s="52"/>
      <c r="NJ294" s="52"/>
      <c r="NK294" s="52"/>
      <c r="NL294" s="52"/>
      <c r="NM294" s="52"/>
      <c r="NN294" s="52"/>
      <c r="NO294" s="52"/>
      <c r="NP294" s="52"/>
      <c r="NQ294" s="52"/>
      <c r="NR294" s="52"/>
      <c r="NS294" s="52"/>
      <c r="NT294" s="52"/>
      <c r="NU294" s="52"/>
      <c r="NV294" s="52"/>
      <c r="NW294" s="52"/>
      <c r="NX294" s="52"/>
      <c r="NY294" s="52"/>
      <c r="NZ294" s="52"/>
      <c r="OA294" s="52"/>
      <c r="OB294" s="52"/>
      <c r="OC294" s="52"/>
      <c r="OD294" s="52"/>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c r="PC294" s="52"/>
      <c r="PD294" s="52"/>
      <c r="PE294" s="52"/>
      <c r="PF294" s="52"/>
      <c r="PG294" s="52"/>
      <c r="PH294" s="52"/>
      <c r="PI294" s="52"/>
      <c r="PJ294" s="52"/>
      <c r="PK294" s="52"/>
      <c r="PL294" s="52"/>
      <c r="PM294" s="52"/>
      <c r="PN294" s="52"/>
      <c r="PO294" s="52"/>
      <c r="PP294" s="52"/>
      <c r="PQ294" s="52"/>
      <c r="PR294" s="52"/>
      <c r="PS294" s="52"/>
      <c r="PT294" s="52"/>
      <c r="PU294" s="52"/>
      <c r="PV294" s="52"/>
      <c r="PW294" s="52"/>
      <c r="PX294" s="52"/>
      <c r="PY294" s="52"/>
      <c r="PZ294" s="52"/>
      <c r="QA294" s="52"/>
      <c r="QB294" s="52"/>
      <c r="QC294" s="52"/>
      <c r="QD294" s="52"/>
    </row>
    <row r="295" spans="1:446" ht="13.5" customHeight="1">
      <c r="A295" s="12" t="s">
        <v>292</v>
      </c>
      <c r="B295" s="12" t="s">
        <v>347</v>
      </c>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69"/>
      <c r="DA295" s="23"/>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52"/>
      <c r="II295" s="52"/>
      <c r="IJ295" s="92"/>
      <c r="IK295" s="92"/>
      <c r="IL295" s="92"/>
      <c r="IM295" s="92"/>
      <c r="IN295" s="92"/>
      <c r="IO295" s="92"/>
      <c r="IP295" s="92"/>
      <c r="IQ295" s="92"/>
      <c r="IR295" s="92"/>
      <c r="IS295" s="92"/>
      <c r="IT295" s="92"/>
      <c r="IU295" s="92"/>
      <c r="IV295" s="52"/>
      <c r="IW295" s="52"/>
      <c r="IX295" s="52"/>
      <c r="IY295" s="52"/>
      <c r="IZ295" s="52"/>
      <c r="JA295" s="52"/>
      <c r="JB295" s="52"/>
      <c r="JC295" s="52"/>
      <c r="JD295" s="52"/>
      <c r="JE295" s="52"/>
      <c r="JF295" s="52"/>
      <c r="JG295" s="52"/>
      <c r="JH295" s="52"/>
      <c r="JI295" s="52"/>
      <c r="JJ295" s="52"/>
      <c r="JK295" s="52"/>
      <c r="JL295" s="52"/>
      <c r="JM295" s="52"/>
      <c r="JN295" s="52"/>
      <c r="JO295" s="52"/>
      <c r="JP295" s="52"/>
      <c r="JQ295" s="52"/>
      <c r="JR295" s="52"/>
      <c r="JS295" s="52"/>
      <c r="JT295" s="52"/>
      <c r="JU295" s="52"/>
      <c r="JV295" s="52"/>
      <c r="JW295" s="52"/>
      <c r="JX295" s="52"/>
      <c r="JY295" s="52"/>
      <c r="JZ295" s="52"/>
      <c r="KA295" s="52"/>
      <c r="KB295" s="52"/>
      <c r="KC295" s="52"/>
      <c r="KD295" s="52"/>
      <c r="KE295" s="52"/>
      <c r="KF295" s="52"/>
      <c r="KG295" s="52"/>
      <c r="KH295" s="52"/>
      <c r="KI295" s="52"/>
      <c r="KJ295" s="52"/>
      <c r="KK295" s="52"/>
      <c r="KL295" s="52"/>
      <c r="KM295" s="52"/>
      <c r="KN295" s="52"/>
      <c r="KO295" s="52"/>
      <c r="KP295" s="52"/>
      <c r="KQ295" s="52"/>
      <c r="KR295" s="52"/>
      <c r="KS295" s="52"/>
      <c r="KT295" s="52"/>
      <c r="KU295" s="52"/>
      <c r="KV295" s="52"/>
      <c r="KW295" s="52"/>
      <c r="KX295" s="52"/>
      <c r="KY295" s="52"/>
      <c r="KZ295" s="52"/>
      <c r="LA295" s="52"/>
      <c r="LB295" s="52"/>
      <c r="LC295" s="52"/>
      <c r="LD295" s="52"/>
      <c r="LE295" s="52"/>
      <c r="LF295" s="52"/>
      <c r="LG295" s="52"/>
      <c r="LH295" s="52"/>
      <c r="LI295" s="52"/>
      <c r="LJ295" s="52"/>
      <c r="LK295" s="52"/>
      <c r="LL295" s="52"/>
      <c r="LM295" s="52"/>
      <c r="LN295" s="52"/>
      <c r="LO295" s="52"/>
      <c r="LP295" s="52"/>
      <c r="LQ295" s="52"/>
      <c r="LR295" s="52"/>
      <c r="LS295" s="52"/>
      <c r="LT295" s="52"/>
      <c r="LU295" s="52"/>
      <c r="LV295" s="52"/>
      <c r="LW295" s="52"/>
      <c r="LX295" s="52"/>
      <c r="LY295" s="52"/>
      <c r="LZ295" s="52"/>
      <c r="MA295" s="52"/>
      <c r="MB295" s="52"/>
      <c r="MC295" s="52"/>
      <c r="MD295" s="52"/>
      <c r="ME295" s="52"/>
      <c r="MF295" s="52"/>
      <c r="MG295" s="52"/>
      <c r="MH295" s="100"/>
      <c r="MI295" s="100"/>
      <c r="MJ295" s="100"/>
      <c r="MK295" s="100"/>
      <c r="ML295" s="100"/>
      <c r="MM295" s="100"/>
      <c r="MN295" s="100"/>
      <c r="MO295" s="100"/>
      <c r="MP295" s="100"/>
      <c r="MQ295" s="100"/>
      <c r="MR295" s="100"/>
      <c r="MS295" s="100"/>
      <c r="MT295" s="100"/>
      <c r="MU295" s="100"/>
      <c r="MV295" s="100"/>
      <c r="MW295" s="100"/>
      <c r="MX295" s="100"/>
      <c r="MY295" s="100"/>
      <c r="MZ295" s="100"/>
      <c r="NA295" s="100"/>
      <c r="NB295" s="100"/>
      <c r="NC295" s="52"/>
      <c r="ND295" s="52"/>
      <c r="NE295" s="52"/>
      <c r="NF295" s="52"/>
      <c r="NG295" s="52"/>
      <c r="NH295" s="52"/>
      <c r="NI295" s="52"/>
      <c r="NJ295" s="52"/>
      <c r="NK295" s="52"/>
      <c r="NL295" s="52"/>
      <c r="NM295" s="52"/>
      <c r="NN295" s="52"/>
      <c r="NO295" s="52"/>
      <c r="NP295" s="52"/>
      <c r="NQ295" s="52"/>
      <c r="NR295" s="52"/>
      <c r="NS295" s="52"/>
      <c r="NT295" s="52"/>
      <c r="NU295" s="52"/>
      <c r="NV295" s="52"/>
      <c r="NW295" s="52"/>
      <c r="NX295" s="52"/>
      <c r="NY295" s="52"/>
      <c r="NZ295" s="52"/>
      <c r="OA295" s="52"/>
      <c r="OB295" s="52"/>
      <c r="OC295" s="52"/>
      <c r="OD295" s="52"/>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c r="PC295" s="52"/>
      <c r="PD295" s="52"/>
      <c r="PE295" s="52"/>
      <c r="PF295" s="52"/>
      <c r="PG295" s="52"/>
      <c r="PH295" s="52"/>
      <c r="PI295" s="52"/>
      <c r="PJ295" s="52"/>
      <c r="PK295" s="52"/>
      <c r="PL295" s="52"/>
      <c r="PM295" s="52"/>
      <c r="PN295" s="52"/>
      <c r="PO295" s="52"/>
      <c r="PP295" s="52"/>
      <c r="PQ295" s="52"/>
      <c r="PR295" s="52"/>
      <c r="PS295" s="52"/>
      <c r="PT295" s="52"/>
      <c r="PU295" s="52"/>
      <c r="PV295" s="52"/>
      <c r="PW295" s="52"/>
      <c r="PX295" s="52"/>
      <c r="PY295" s="52"/>
      <c r="PZ295" s="52"/>
      <c r="QA295" s="52"/>
      <c r="QB295" s="52"/>
      <c r="QC295" s="52"/>
      <c r="QD295" s="52"/>
    </row>
    <row r="296" spans="1:446" ht="13.5" customHeight="1">
      <c r="A296" s="12" t="s">
        <v>293</v>
      </c>
      <c r="B296" s="12" t="s">
        <v>348</v>
      </c>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69"/>
      <c r="DA296" s="23"/>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52"/>
      <c r="II296" s="52"/>
      <c r="IJ296" s="92"/>
      <c r="IK296" s="92"/>
      <c r="IL296" s="92"/>
      <c r="IM296" s="92"/>
      <c r="IN296" s="92"/>
      <c r="IO296" s="92"/>
      <c r="IP296" s="92"/>
      <c r="IQ296" s="92"/>
      <c r="IR296" s="92"/>
      <c r="IS296" s="92"/>
      <c r="IT296" s="92"/>
      <c r="IU296" s="92"/>
      <c r="IV296" s="52"/>
      <c r="IW296" s="52"/>
      <c r="IX296" s="52"/>
      <c r="IY296" s="52"/>
      <c r="IZ296" s="52"/>
      <c r="JA296" s="52"/>
      <c r="JB296" s="52"/>
      <c r="JC296" s="52"/>
      <c r="JD296" s="52"/>
      <c r="JE296" s="52"/>
      <c r="JF296" s="52"/>
      <c r="JG296" s="52"/>
      <c r="JH296" s="52"/>
      <c r="JI296" s="52"/>
      <c r="JJ296" s="52"/>
      <c r="JK296" s="52"/>
      <c r="JL296" s="52"/>
      <c r="JM296" s="52"/>
      <c r="JN296" s="52"/>
      <c r="JO296" s="52"/>
      <c r="JP296" s="52"/>
      <c r="JQ296" s="52"/>
      <c r="JR296" s="52"/>
      <c r="JS296" s="52"/>
      <c r="JT296" s="52"/>
      <c r="JU296" s="52"/>
      <c r="JV296" s="52"/>
      <c r="JW296" s="52"/>
      <c r="JX296" s="52"/>
      <c r="JY296" s="52"/>
      <c r="JZ296" s="52"/>
      <c r="KA296" s="52"/>
      <c r="KB296" s="52"/>
      <c r="KC296" s="52"/>
      <c r="KD296" s="52"/>
      <c r="KE296" s="52"/>
      <c r="KF296" s="52"/>
      <c r="KG296" s="52"/>
      <c r="KH296" s="52"/>
      <c r="KI296" s="52"/>
      <c r="KJ296" s="52"/>
      <c r="KK296" s="52"/>
      <c r="KL296" s="52"/>
      <c r="KM296" s="52"/>
      <c r="KN296" s="52"/>
      <c r="KO296" s="52"/>
      <c r="KP296" s="52"/>
      <c r="KQ296" s="52"/>
      <c r="KR296" s="52"/>
      <c r="KS296" s="52"/>
      <c r="KT296" s="52"/>
      <c r="KU296" s="52"/>
      <c r="KV296" s="52"/>
      <c r="KW296" s="52"/>
      <c r="KX296" s="52"/>
      <c r="KY296" s="52"/>
      <c r="KZ296" s="52"/>
      <c r="LA296" s="52"/>
      <c r="LB296" s="52"/>
      <c r="LC296" s="52"/>
      <c r="LD296" s="52"/>
      <c r="LE296" s="52"/>
      <c r="LF296" s="52"/>
      <c r="LG296" s="52"/>
      <c r="LH296" s="52"/>
      <c r="LI296" s="52"/>
      <c r="LJ296" s="52"/>
      <c r="LK296" s="52"/>
      <c r="LL296" s="52"/>
      <c r="LM296" s="52"/>
      <c r="LN296" s="52"/>
      <c r="LO296" s="52"/>
      <c r="LP296" s="52"/>
      <c r="LQ296" s="52"/>
      <c r="LR296" s="52"/>
      <c r="LS296" s="52"/>
      <c r="LT296" s="52"/>
      <c r="LU296" s="52"/>
      <c r="LV296" s="52"/>
      <c r="LW296" s="52"/>
      <c r="LX296" s="52"/>
      <c r="LY296" s="52"/>
      <c r="LZ296" s="52"/>
      <c r="MA296" s="52"/>
      <c r="MB296" s="52"/>
      <c r="MC296" s="52"/>
      <c r="MD296" s="52"/>
      <c r="ME296" s="52"/>
      <c r="MF296" s="52"/>
      <c r="MG296" s="52"/>
      <c r="MH296" s="100"/>
      <c r="MI296" s="100"/>
      <c r="MJ296" s="100"/>
      <c r="MK296" s="100"/>
      <c r="ML296" s="100"/>
      <c r="MM296" s="100"/>
      <c r="MN296" s="100"/>
      <c r="MO296" s="100"/>
      <c r="MP296" s="100"/>
      <c r="MQ296" s="100"/>
      <c r="MR296" s="100"/>
      <c r="MS296" s="100"/>
      <c r="MT296" s="100"/>
      <c r="MU296" s="100"/>
      <c r="MV296" s="100"/>
      <c r="MW296" s="100"/>
      <c r="MX296" s="100"/>
      <c r="MY296" s="100"/>
      <c r="MZ296" s="100"/>
      <c r="NA296" s="100"/>
      <c r="NB296" s="100"/>
      <c r="NC296" s="52"/>
      <c r="ND296" s="52"/>
      <c r="NE296" s="52"/>
      <c r="NF296" s="52"/>
      <c r="NG296" s="52"/>
      <c r="NH296" s="52"/>
      <c r="NI296" s="52"/>
      <c r="NJ296" s="52"/>
      <c r="NK296" s="52"/>
      <c r="NL296" s="52"/>
      <c r="NM296" s="52"/>
      <c r="NN296" s="52"/>
      <c r="NO296" s="52"/>
      <c r="NP296" s="52"/>
      <c r="NQ296" s="52"/>
      <c r="NR296" s="52"/>
      <c r="NS296" s="52"/>
      <c r="NT296" s="52"/>
      <c r="NU296" s="52"/>
      <c r="NV296" s="52"/>
      <c r="NW296" s="52"/>
      <c r="NX296" s="52"/>
      <c r="NY296" s="52"/>
      <c r="NZ296" s="52"/>
      <c r="OA296" s="52"/>
      <c r="OB296" s="52"/>
      <c r="OC296" s="52"/>
      <c r="OD296" s="52"/>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c r="PC296" s="52"/>
      <c r="PD296" s="52"/>
      <c r="PE296" s="52"/>
      <c r="PF296" s="52"/>
      <c r="PG296" s="52"/>
      <c r="PH296" s="52"/>
      <c r="PI296" s="52"/>
      <c r="PJ296" s="52"/>
      <c r="PK296" s="52"/>
      <c r="PL296" s="52"/>
      <c r="PM296" s="52"/>
      <c r="PN296" s="52"/>
      <c r="PO296" s="52"/>
      <c r="PP296" s="52"/>
      <c r="PQ296" s="52"/>
      <c r="PR296" s="52"/>
      <c r="PS296" s="52"/>
      <c r="PT296" s="52"/>
      <c r="PU296" s="52"/>
      <c r="PV296" s="52"/>
      <c r="PW296" s="52"/>
      <c r="PX296" s="52"/>
      <c r="PY296" s="52"/>
      <c r="PZ296" s="52"/>
      <c r="QA296" s="52"/>
      <c r="QB296" s="52"/>
      <c r="QC296" s="52"/>
      <c r="QD296" s="52"/>
    </row>
    <row r="297" spans="1:446" ht="13.5" customHeight="1">
      <c r="A297" s="12" t="s">
        <v>294</v>
      </c>
      <c r="B297" s="12" t="s">
        <v>345</v>
      </c>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69"/>
      <c r="DA297" s="23"/>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52"/>
      <c r="II297" s="52"/>
      <c r="IJ297" s="92"/>
      <c r="IK297" s="92"/>
      <c r="IL297" s="92"/>
      <c r="IM297" s="92"/>
      <c r="IN297" s="92"/>
      <c r="IO297" s="92"/>
      <c r="IP297" s="92"/>
      <c r="IQ297" s="92"/>
      <c r="IR297" s="92"/>
      <c r="IS297" s="92"/>
      <c r="IT297" s="92"/>
      <c r="IU297" s="92"/>
      <c r="IV297" s="52"/>
      <c r="IW297" s="52"/>
      <c r="IX297" s="52"/>
      <c r="IY297" s="52"/>
      <c r="IZ297" s="52"/>
      <c r="JA297" s="52"/>
      <c r="JB297" s="52"/>
      <c r="JC297" s="52"/>
      <c r="JD297" s="52"/>
      <c r="JE297" s="52"/>
      <c r="JF297" s="52"/>
      <c r="JG297" s="52"/>
      <c r="JH297" s="52"/>
      <c r="JI297" s="52"/>
      <c r="JJ297" s="52"/>
      <c r="JK297" s="52"/>
      <c r="JL297" s="52"/>
      <c r="JM297" s="52"/>
      <c r="JN297" s="52"/>
      <c r="JO297" s="52"/>
      <c r="JP297" s="52"/>
      <c r="JQ297" s="52"/>
      <c r="JR297" s="52"/>
      <c r="JS297" s="52"/>
      <c r="JT297" s="52"/>
      <c r="JU297" s="52"/>
      <c r="JV297" s="52"/>
      <c r="JW297" s="52"/>
      <c r="JX297" s="52"/>
      <c r="JY297" s="52"/>
      <c r="JZ297" s="52"/>
      <c r="KA297" s="52"/>
      <c r="KB297" s="52"/>
      <c r="KC297" s="52"/>
      <c r="KD297" s="52"/>
      <c r="KE297" s="52"/>
      <c r="KF297" s="52"/>
      <c r="KG297" s="52"/>
      <c r="KH297" s="52"/>
      <c r="KI297" s="52"/>
      <c r="KJ297" s="52"/>
      <c r="KK297" s="52"/>
      <c r="KL297" s="52"/>
      <c r="KM297" s="52"/>
      <c r="KN297" s="52"/>
      <c r="KO297" s="52"/>
      <c r="KP297" s="52"/>
      <c r="KQ297" s="52"/>
      <c r="KR297" s="52"/>
      <c r="KS297" s="52"/>
      <c r="KT297" s="52"/>
      <c r="KU297" s="52"/>
      <c r="KV297" s="52"/>
      <c r="KW297" s="52"/>
      <c r="KX297" s="52"/>
      <c r="KY297" s="52"/>
      <c r="KZ297" s="52"/>
      <c r="LA297" s="52"/>
      <c r="LB297" s="52"/>
      <c r="LC297" s="52"/>
      <c r="LD297" s="52"/>
      <c r="LE297" s="52"/>
      <c r="LF297" s="52"/>
      <c r="LG297" s="52"/>
      <c r="LH297" s="52"/>
      <c r="LI297" s="52"/>
      <c r="LJ297" s="52"/>
      <c r="LK297" s="52"/>
      <c r="LL297" s="52"/>
      <c r="LM297" s="52"/>
      <c r="LN297" s="52"/>
      <c r="LO297" s="52"/>
      <c r="LP297" s="52"/>
      <c r="LQ297" s="52"/>
      <c r="LR297" s="52"/>
      <c r="LS297" s="52"/>
      <c r="LT297" s="52"/>
      <c r="LU297" s="52"/>
      <c r="LV297" s="52"/>
      <c r="LW297" s="52"/>
      <c r="LX297" s="52"/>
      <c r="LY297" s="52"/>
      <c r="LZ297" s="52"/>
      <c r="MA297" s="52"/>
      <c r="MB297" s="52"/>
      <c r="MC297" s="52"/>
      <c r="MD297" s="52"/>
      <c r="ME297" s="52"/>
      <c r="MF297" s="52"/>
      <c r="MG297" s="52"/>
      <c r="MH297" s="100"/>
      <c r="MI297" s="100"/>
      <c r="MJ297" s="100"/>
      <c r="MK297" s="100"/>
      <c r="ML297" s="100"/>
      <c r="MM297" s="100"/>
      <c r="MN297" s="100"/>
      <c r="MO297" s="100"/>
      <c r="MP297" s="100"/>
      <c r="MQ297" s="100"/>
      <c r="MR297" s="100"/>
      <c r="MS297" s="100"/>
      <c r="MT297" s="100"/>
      <c r="MU297" s="100"/>
      <c r="MV297" s="100"/>
      <c r="MW297" s="100"/>
      <c r="MX297" s="100"/>
      <c r="MY297" s="100"/>
      <c r="MZ297" s="100"/>
      <c r="NA297" s="100"/>
      <c r="NB297" s="100"/>
      <c r="NC297" s="52"/>
      <c r="ND297" s="52"/>
      <c r="NE297" s="52"/>
      <c r="NF297" s="52"/>
      <c r="NG297" s="52"/>
      <c r="NH297" s="52"/>
      <c r="NI297" s="52"/>
      <c r="NJ297" s="52"/>
      <c r="NK297" s="52"/>
      <c r="NL297" s="52"/>
      <c r="NM297" s="52"/>
      <c r="NN297" s="52"/>
      <c r="NO297" s="52"/>
      <c r="NP297" s="52"/>
      <c r="NQ297" s="52"/>
      <c r="NR297" s="52"/>
      <c r="NS297" s="52"/>
      <c r="NT297" s="52"/>
      <c r="NU297" s="52"/>
      <c r="NV297" s="52"/>
      <c r="NW297" s="52"/>
      <c r="NX297" s="52"/>
      <c r="NY297" s="52"/>
      <c r="NZ297" s="52"/>
      <c r="OA297" s="52"/>
      <c r="OB297" s="52"/>
      <c r="OC297" s="52"/>
      <c r="OD297" s="52"/>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c r="PC297" s="52"/>
      <c r="PD297" s="52"/>
      <c r="PE297" s="52"/>
      <c r="PF297" s="52"/>
      <c r="PG297" s="52"/>
      <c r="PH297" s="52"/>
      <c r="PI297" s="52"/>
      <c r="PJ297" s="52"/>
      <c r="PK297" s="52"/>
      <c r="PL297" s="52"/>
      <c r="PM297" s="52"/>
      <c r="PN297" s="52"/>
      <c r="PO297" s="52"/>
      <c r="PP297" s="52"/>
      <c r="PQ297" s="52"/>
      <c r="PR297" s="52"/>
      <c r="PS297" s="52"/>
      <c r="PT297" s="52"/>
      <c r="PU297" s="52"/>
      <c r="PV297" s="52"/>
      <c r="PW297" s="52"/>
      <c r="PX297" s="52"/>
      <c r="PY297" s="52"/>
      <c r="PZ297" s="52"/>
      <c r="QA297" s="52"/>
      <c r="QB297" s="52"/>
      <c r="QC297" s="52"/>
      <c r="QD297" s="52"/>
    </row>
    <row r="298" spans="1:446" ht="13.5" customHeight="1">
      <c r="A298" s="12" t="s">
        <v>295</v>
      </c>
      <c r="B298" s="12" t="s">
        <v>347</v>
      </c>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69"/>
      <c r="DA298" s="23"/>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52"/>
      <c r="II298" s="52"/>
      <c r="IJ298" s="92"/>
      <c r="IK298" s="92"/>
      <c r="IL298" s="92"/>
      <c r="IM298" s="92"/>
      <c r="IN298" s="92"/>
      <c r="IO298" s="92"/>
      <c r="IP298" s="92"/>
      <c r="IQ298" s="92"/>
      <c r="IR298" s="92"/>
      <c r="IS298" s="92"/>
      <c r="IT298" s="92"/>
      <c r="IU298" s="92"/>
      <c r="IV298" s="52"/>
      <c r="IW298" s="52"/>
      <c r="IX298" s="52"/>
      <c r="IY298" s="52"/>
      <c r="IZ298" s="52"/>
      <c r="JA298" s="52"/>
      <c r="JB298" s="52"/>
      <c r="JC298" s="52"/>
      <c r="JD298" s="52"/>
      <c r="JE298" s="52"/>
      <c r="JF298" s="52"/>
      <c r="JG298" s="52"/>
      <c r="JH298" s="52"/>
      <c r="JI298" s="52"/>
      <c r="JJ298" s="52"/>
      <c r="JK298" s="52"/>
      <c r="JL298" s="52"/>
      <c r="JM298" s="52"/>
      <c r="JN298" s="52"/>
      <c r="JO298" s="52"/>
      <c r="JP298" s="52"/>
      <c r="JQ298" s="52"/>
      <c r="JR298" s="52"/>
      <c r="JS298" s="52"/>
      <c r="JT298" s="52"/>
      <c r="JU298" s="52"/>
      <c r="JV298" s="52"/>
      <c r="JW298" s="52"/>
      <c r="JX298" s="52"/>
      <c r="JY298" s="52"/>
      <c r="JZ298" s="52"/>
      <c r="KA298" s="52"/>
      <c r="KB298" s="52"/>
      <c r="KC298" s="52"/>
      <c r="KD298" s="52"/>
      <c r="KE298" s="52"/>
      <c r="KF298" s="52"/>
      <c r="KG298" s="52"/>
      <c r="KH298" s="52"/>
      <c r="KI298" s="52"/>
      <c r="KJ298" s="52"/>
      <c r="KK298" s="52"/>
      <c r="KL298" s="52"/>
      <c r="KM298" s="52"/>
      <c r="KN298" s="52"/>
      <c r="KO298" s="52"/>
      <c r="KP298" s="52"/>
      <c r="KQ298" s="52"/>
      <c r="KR298" s="52"/>
      <c r="KS298" s="52"/>
      <c r="KT298" s="52"/>
      <c r="KU298" s="52"/>
      <c r="KV298" s="52"/>
      <c r="KW298" s="52"/>
      <c r="KX298" s="52"/>
      <c r="KY298" s="52"/>
      <c r="KZ298" s="52"/>
      <c r="LA298" s="52"/>
      <c r="LB298" s="52"/>
      <c r="LC298" s="52"/>
      <c r="LD298" s="52"/>
      <c r="LE298" s="52"/>
      <c r="LF298" s="52"/>
      <c r="LG298" s="52"/>
      <c r="LH298" s="52"/>
      <c r="LI298" s="52"/>
      <c r="LJ298" s="52"/>
      <c r="LK298" s="52"/>
      <c r="LL298" s="52"/>
      <c r="LM298" s="52"/>
      <c r="LN298" s="52"/>
      <c r="LO298" s="52"/>
      <c r="LP298" s="52"/>
      <c r="LQ298" s="52"/>
      <c r="LR298" s="52"/>
      <c r="LS298" s="52"/>
      <c r="LT298" s="52"/>
      <c r="LU298" s="52"/>
      <c r="LV298" s="52"/>
      <c r="LW298" s="52"/>
      <c r="LX298" s="52"/>
      <c r="LY298" s="52"/>
      <c r="LZ298" s="52"/>
      <c r="MA298" s="52"/>
      <c r="MB298" s="52"/>
      <c r="MC298" s="52"/>
      <c r="MD298" s="52"/>
      <c r="ME298" s="52"/>
      <c r="MF298" s="52"/>
      <c r="MG298" s="52"/>
      <c r="MH298" s="100"/>
      <c r="MI298" s="100"/>
      <c r="MJ298" s="100"/>
      <c r="MK298" s="100"/>
      <c r="ML298" s="100"/>
      <c r="MM298" s="100"/>
      <c r="MN298" s="100"/>
      <c r="MO298" s="100"/>
      <c r="MP298" s="100"/>
      <c r="MQ298" s="100"/>
      <c r="MR298" s="100"/>
      <c r="MS298" s="100"/>
      <c r="MT298" s="100"/>
      <c r="MU298" s="100"/>
      <c r="MV298" s="100"/>
      <c r="MW298" s="100"/>
      <c r="MX298" s="100"/>
      <c r="MY298" s="100"/>
      <c r="MZ298" s="100"/>
      <c r="NA298" s="100"/>
      <c r="NB298" s="100"/>
      <c r="NC298" s="52"/>
      <c r="ND298" s="52"/>
      <c r="NE298" s="52"/>
      <c r="NF298" s="52"/>
      <c r="NG298" s="52"/>
      <c r="NH298" s="52"/>
      <c r="NI298" s="52"/>
      <c r="NJ298" s="52"/>
      <c r="NK298" s="52"/>
      <c r="NL298" s="52"/>
      <c r="NM298" s="52"/>
      <c r="NN298" s="52"/>
      <c r="NO298" s="52"/>
      <c r="NP298" s="52"/>
      <c r="NQ298" s="52"/>
      <c r="NR298" s="52"/>
      <c r="NS298" s="52"/>
      <c r="NT298" s="52"/>
      <c r="NU298" s="52"/>
      <c r="NV298" s="52"/>
      <c r="NW298" s="52"/>
      <c r="NX298" s="52"/>
      <c r="NY298" s="52"/>
      <c r="NZ298" s="52"/>
      <c r="OA298" s="52"/>
      <c r="OB298" s="52"/>
      <c r="OC298" s="52"/>
      <c r="OD298" s="52"/>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c r="PC298" s="52"/>
      <c r="PD298" s="52"/>
      <c r="PE298" s="52"/>
      <c r="PF298" s="52"/>
      <c r="PG298" s="52"/>
      <c r="PH298" s="52"/>
      <c r="PI298" s="52"/>
      <c r="PJ298" s="52"/>
      <c r="PK298" s="52"/>
      <c r="PL298" s="52"/>
      <c r="PM298" s="52"/>
      <c r="PN298" s="52"/>
      <c r="PO298" s="52"/>
      <c r="PP298" s="52"/>
      <c r="PQ298" s="52"/>
      <c r="PR298" s="52"/>
      <c r="PS298" s="52"/>
      <c r="PT298" s="52"/>
      <c r="PU298" s="52"/>
      <c r="PV298" s="52"/>
      <c r="PW298" s="52"/>
      <c r="PX298" s="52"/>
      <c r="PY298" s="52"/>
      <c r="PZ298" s="52"/>
      <c r="QA298" s="52"/>
      <c r="QB298" s="52"/>
      <c r="QC298" s="52"/>
      <c r="QD298" s="52"/>
    </row>
    <row r="299" spans="1:446" ht="13.5" customHeight="1">
      <c r="A299" s="12" t="s">
        <v>296</v>
      </c>
      <c r="B299" s="12" t="s">
        <v>348</v>
      </c>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69"/>
      <c r="DA299" s="23"/>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52"/>
      <c r="II299" s="52"/>
      <c r="IJ299" s="92"/>
      <c r="IK299" s="92"/>
      <c r="IL299" s="92"/>
      <c r="IM299" s="92"/>
      <c r="IN299" s="92"/>
      <c r="IO299" s="92"/>
      <c r="IP299" s="92"/>
      <c r="IQ299" s="92"/>
      <c r="IR299" s="92"/>
      <c r="IS299" s="92"/>
      <c r="IT299" s="92"/>
      <c r="IU299" s="92"/>
      <c r="IV299" s="52"/>
      <c r="IW299" s="52"/>
      <c r="IX299" s="52"/>
      <c r="IY299" s="52"/>
      <c r="IZ299" s="52"/>
      <c r="JA299" s="52"/>
      <c r="JB299" s="52"/>
      <c r="JC299" s="52"/>
      <c r="JD299" s="52"/>
      <c r="JE299" s="52"/>
      <c r="JF299" s="52"/>
      <c r="JG299" s="52"/>
      <c r="JH299" s="52"/>
      <c r="JI299" s="52"/>
      <c r="JJ299" s="52"/>
      <c r="JK299" s="52"/>
      <c r="JL299" s="52"/>
      <c r="JM299" s="52"/>
      <c r="JN299" s="52"/>
      <c r="JO299" s="52"/>
      <c r="JP299" s="52"/>
      <c r="JQ299" s="52"/>
      <c r="JR299" s="52"/>
      <c r="JS299" s="52"/>
      <c r="JT299" s="52"/>
      <c r="JU299" s="52"/>
      <c r="JV299" s="52"/>
      <c r="JW299" s="52"/>
      <c r="JX299" s="52"/>
      <c r="JY299" s="52"/>
      <c r="JZ299" s="52"/>
      <c r="KA299" s="52"/>
      <c r="KB299" s="52"/>
      <c r="KC299" s="52"/>
      <c r="KD299" s="52"/>
      <c r="KE299" s="52"/>
      <c r="KF299" s="52"/>
      <c r="KG299" s="52"/>
      <c r="KH299" s="52"/>
      <c r="KI299" s="52"/>
      <c r="KJ299" s="52"/>
      <c r="KK299" s="52"/>
      <c r="KL299" s="52"/>
      <c r="KM299" s="52"/>
      <c r="KN299" s="52"/>
      <c r="KO299" s="52"/>
      <c r="KP299" s="52"/>
      <c r="KQ299" s="52"/>
      <c r="KR299" s="52"/>
      <c r="KS299" s="52"/>
      <c r="KT299" s="52"/>
      <c r="KU299" s="52"/>
      <c r="KV299" s="52"/>
      <c r="KW299" s="52"/>
      <c r="KX299" s="52"/>
      <c r="KY299" s="52"/>
      <c r="KZ299" s="52"/>
      <c r="LA299" s="52"/>
      <c r="LB299" s="52"/>
      <c r="LC299" s="52"/>
      <c r="LD299" s="52"/>
      <c r="LE299" s="52"/>
      <c r="LF299" s="52"/>
      <c r="LG299" s="52"/>
      <c r="LH299" s="52"/>
      <c r="LI299" s="52"/>
      <c r="LJ299" s="52"/>
      <c r="LK299" s="52"/>
      <c r="LL299" s="52"/>
      <c r="LM299" s="52"/>
      <c r="LN299" s="52"/>
      <c r="LO299" s="52"/>
      <c r="LP299" s="52"/>
      <c r="LQ299" s="52"/>
      <c r="LR299" s="52"/>
      <c r="LS299" s="52"/>
      <c r="LT299" s="52"/>
      <c r="LU299" s="52"/>
      <c r="LV299" s="52"/>
      <c r="LW299" s="52"/>
      <c r="LX299" s="52"/>
      <c r="LY299" s="52"/>
      <c r="LZ299" s="52"/>
      <c r="MA299" s="52"/>
      <c r="MB299" s="52"/>
      <c r="MC299" s="52"/>
      <c r="MD299" s="52"/>
      <c r="ME299" s="52"/>
      <c r="MF299" s="52"/>
      <c r="MG299" s="52"/>
      <c r="MH299" s="100"/>
      <c r="MI299" s="100"/>
      <c r="MJ299" s="100"/>
      <c r="MK299" s="100"/>
      <c r="ML299" s="100"/>
      <c r="MM299" s="100"/>
      <c r="MN299" s="100"/>
      <c r="MO299" s="100"/>
      <c r="MP299" s="100"/>
      <c r="MQ299" s="100"/>
      <c r="MR299" s="100"/>
      <c r="MS299" s="100"/>
      <c r="MT299" s="100"/>
      <c r="MU299" s="100"/>
      <c r="MV299" s="100"/>
      <c r="MW299" s="100"/>
      <c r="MX299" s="100"/>
      <c r="MY299" s="100"/>
      <c r="MZ299" s="100"/>
      <c r="NA299" s="100"/>
      <c r="NB299" s="100"/>
      <c r="NC299" s="52"/>
      <c r="ND299" s="52"/>
      <c r="NE299" s="52"/>
      <c r="NF299" s="52"/>
      <c r="NG299" s="52"/>
      <c r="NH299" s="52"/>
      <c r="NI299" s="52"/>
      <c r="NJ299" s="52"/>
      <c r="NK299" s="52"/>
      <c r="NL299" s="52"/>
      <c r="NM299" s="52"/>
      <c r="NN299" s="52"/>
      <c r="NO299" s="52"/>
      <c r="NP299" s="52"/>
      <c r="NQ299" s="52"/>
      <c r="NR299" s="52"/>
      <c r="NS299" s="52"/>
      <c r="NT299" s="52"/>
      <c r="NU299" s="52"/>
      <c r="NV299" s="52"/>
      <c r="NW299" s="52"/>
      <c r="NX299" s="52"/>
      <c r="NY299" s="52"/>
      <c r="NZ299" s="52"/>
      <c r="OA299" s="52"/>
      <c r="OB299" s="52"/>
      <c r="OC299" s="52"/>
      <c r="OD299" s="52"/>
      <c r="OE299" s="52"/>
      <c r="OF299" s="52"/>
      <c r="OG299" s="52"/>
      <c r="OH299" s="52"/>
      <c r="OI299" s="52"/>
      <c r="OJ299" s="52"/>
      <c r="OK299" s="52"/>
      <c r="OL299" s="52"/>
      <c r="OM299" s="52"/>
      <c r="ON299" s="52"/>
      <c r="OO299" s="52"/>
      <c r="OP299" s="52"/>
      <c r="OQ299" s="52"/>
      <c r="OR299" s="52"/>
      <c r="OS299" s="52"/>
      <c r="OT299" s="52"/>
      <c r="OU299" s="52"/>
      <c r="OV299" s="52"/>
      <c r="OW299" s="52"/>
      <c r="OX299" s="52"/>
      <c r="OY299" s="52"/>
      <c r="OZ299" s="52"/>
      <c r="PA299" s="52"/>
      <c r="PB299" s="52"/>
      <c r="PC299" s="52"/>
      <c r="PD299" s="52"/>
      <c r="PE299" s="52"/>
      <c r="PF299" s="52"/>
      <c r="PG299" s="52"/>
      <c r="PH299" s="52"/>
      <c r="PI299" s="52"/>
      <c r="PJ299" s="52"/>
      <c r="PK299" s="52"/>
      <c r="PL299" s="52"/>
      <c r="PM299" s="52"/>
      <c r="PN299" s="52"/>
      <c r="PO299" s="52"/>
      <c r="PP299" s="52"/>
      <c r="PQ299" s="52"/>
      <c r="PR299" s="52"/>
      <c r="PS299" s="52"/>
      <c r="PT299" s="52"/>
      <c r="PU299" s="52"/>
      <c r="PV299" s="52"/>
      <c r="PW299" s="52"/>
      <c r="PX299" s="52"/>
      <c r="PY299" s="52"/>
      <c r="PZ299" s="52"/>
      <c r="QA299" s="52"/>
      <c r="QB299" s="52"/>
      <c r="QC299" s="52"/>
      <c r="QD299" s="52"/>
    </row>
    <row r="300" spans="1:446" ht="13.5" customHeight="1">
      <c r="A300" s="12" t="s">
        <v>297</v>
      </c>
      <c r="B300" s="12" t="s">
        <v>345</v>
      </c>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69"/>
      <c r="DA300" s="23"/>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52"/>
      <c r="II300" s="52"/>
      <c r="IJ300" s="92"/>
      <c r="IK300" s="92"/>
      <c r="IL300" s="92"/>
      <c r="IM300" s="92"/>
      <c r="IN300" s="92"/>
      <c r="IO300" s="92"/>
      <c r="IP300" s="92"/>
      <c r="IQ300" s="92"/>
      <c r="IR300" s="92"/>
      <c r="IS300" s="92"/>
      <c r="IT300" s="92"/>
      <c r="IU300" s="92"/>
      <c r="IV300" s="52"/>
      <c r="IW300" s="52"/>
      <c r="IX300" s="52"/>
      <c r="IY300" s="52"/>
      <c r="IZ300" s="52"/>
      <c r="JA300" s="52"/>
      <c r="JB300" s="52"/>
      <c r="JC300" s="52"/>
      <c r="JD300" s="52"/>
      <c r="JE300" s="52"/>
      <c r="JF300" s="52"/>
      <c r="JG300" s="52"/>
      <c r="JH300" s="52"/>
      <c r="JI300" s="52"/>
      <c r="JJ300" s="52"/>
      <c r="JK300" s="52"/>
      <c r="JL300" s="52"/>
      <c r="JM300" s="52"/>
      <c r="JN300" s="52"/>
      <c r="JO300" s="52"/>
      <c r="JP300" s="52"/>
      <c r="JQ300" s="52"/>
      <c r="JR300" s="52"/>
      <c r="JS300" s="52"/>
      <c r="JT300" s="52"/>
      <c r="JU300" s="52"/>
      <c r="JV300" s="52"/>
      <c r="JW300" s="52"/>
      <c r="JX300" s="52"/>
      <c r="JY300" s="52"/>
      <c r="JZ300" s="52"/>
      <c r="KA300" s="52"/>
      <c r="KB300" s="52"/>
      <c r="KC300" s="52"/>
      <c r="KD300" s="52"/>
      <c r="KE300" s="52"/>
      <c r="KF300" s="52"/>
      <c r="KG300" s="52"/>
      <c r="KH300" s="52"/>
      <c r="KI300" s="52"/>
      <c r="KJ300" s="52"/>
      <c r="KK300" s="52"/>
      <c r="KL300" s="52"/>
      <c r="KM300" s="52"/>
      <c r="KN300" s="52"/>
      <c r="KO300" s="52"/>
      <c r="KP300" s="52"/>
      <c r="KQ300" s="52"/>
      <c r="KR300" s="52"/>
      <c r="KS300" s="52"/>
      <c r="KT300" s="52"/>
      <c r="KU300" s="52"/>
      <c r="KV300" s="52"/>
      <c r="KW300" s="52"/>
      <c r="KX300" s="52"/>
      <c r="KY300" s="52"/>
      <c r="KZ300" s="52"/>
      <c r="LA300" s="52"/>
      <c r="LB300" s="52"/>
      <c r="LC300" s="52"/>
      <c r="LD300" s="52"/>
      <c r="LE300" s="52"/>
      <c r="LF300" s="52"/>
      <c r="LG300" s="52"/>
      <c r="LH300" s="52"/>
      <c r="LI300" s="52"/>
      <c r="LJ300" s="52"/>
      <c r="LK300" s="52"/>
      <c r="LL300" s="52"/>
      <c r="LM300" s="52"/>
      <c r="LN300" s="52"/>
      <c r="LO300" s="52"/>
      <c r="LP300" s="52"/>
      <c r="LQ300" s="52"/>
      <c r="LR300" s="52"/>
      <c r="LS300" s="52"/>
      <c r="LT300" s="52"/>
      <c r="LU300" s="52"/>
      <c r="LV300" s="52"/>
      <c r="LW300" s="52"/>
      <c r="LX300" s="52"/>
      <c r="LY300" s="52"/>
      <c r="LZ300" s="52"/>
      <c r="MA300" s="52"/>
      <c r="MB300" s="52"/>
      <c r="MC300" s="52"/>
      <c r="MD300" s="52"/>
      <c r="ME300" s="52"/>
      <c r="MF300" s="52"/>
      <c r="MG300" s="52"/>
      <c r="MH300" s="100"/>
      <c r="MI300" s="100"/>
      <c r="MJ300" s="100"/>
      <c r="MK300" s="100"/>
      <c r="ML300" s="100"/>
      <c r="MM300" s="100"/>
      <c r="MN300" s="100"/>
      <c r="MO300" s="100"/>
      <c r="MP300" s="100"/>
      <c r="MQ300" s="100"/>
      <c r="MR300" s="100"/>
      <c r="MS300" s="100"/>
      <c r="MT300" s="100"/>
      <c r="MU300" s="100"/>
      <c r="MV300" s="100"/>
      <c r="MW300" s="100"/>
      <c r="MX300" s="100"/>
      <c r="MY300" s="100"/>
      <c r="MZ300" s="100"/>
      <c r="NA300" s="100"/>
      <c r="NB300" s="100"/>
      <c r="NC300" s="52"/>
      <c r="ND300" s="52"/>
      <c r="NE300" s="52"/>
      <c r="NF300" s="52"/>
      <c r="NG300" s="52"/>
      <c r="NH300" s="52"/>
      <c r="NI300" s="52"/>
      <c r="NJ300" s="52"/>
      <c r="NK300" s="52"/>
      <c r="NL300" s="52"/>
      <c r="NM300" s="52"/>
      <c r="NN300" s="52"/>
      <c r="NO300" s="52"/>
      <c r="NP300" s="52"/>
      <c r="NQ300" s="52"/>
      <c r="NR300" s="52"/>
      <c r="NS300" s="52"/>
      <c r="NT300" s="52"/>
      <c r="NU300" s="52"/>
      <c r="NV300" s="52"/>
      <c r="NW300" s="52"/>
      <c r="NX300" s="52"/>
      <c r="NY300" s="52"/>
      <c r="NZ300" s="52"/>
      <c r="OA300" s="52"/>
      <c r="OB300" s="52"/>
      <c r="OC300" s="52"/>
      <c r="OD300" s="52"/>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c r="PC300" s="52"/>
      <c r="PD300" s="52"/>
      <c r="PE300" s="52"/>
      <c r="PF300" s="52"/>
      <c r="PG300" s="52"/>
      <c r="PH300" s="52"/>
      <c r="PI300" s="52"/>
      <c r="PJ300" s="52"/>
      <c r="PK300" s="52"/>
      <c r="PL300" s="52"/>
      <c r="PM300" s="52"/>
      <c r="PN300" s="52"/>
      <c r="PO300" s="52"/>
      <c r="PP300" s="52"/>
      <c r="PQ300" s="52"/>
      <c r="PR300" s="52"/>
      <c r="PS300" s="52"/>
      <c r="PT300" s="52"/>
      <c r="PU300" s="52"/>
      <c r="PV300" s="52"/>
      <c r="PW300" s="52"/>
      <c r="PX300" s="52"/>
      <c r="PY300" s="52"/>
      <c r="PZ300" s="52"/>
      <c r="QA300" s="52"/>
      <c r="QB300" s="52"/>
      <c r="QC300" s="52"/>
      <c r="QD300" s="52"/>
    </row>
    <row r="301" spans="1:446" ht="13.5" customHeight="1">
      <c r="A301" s="12" t="s">
        <v>298</v>
      </c>
      <c r="B301" s="12" t="s">
        <v>347</v>
      </c>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69"/>
      <c r="DA301" s="23"/>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52"/>
      <c r="II301" s="52"/>
      <c r="IJ301" s="92"/>
      <c r="IK301" s="92"/>
      <c r="IL301" s="92"/>
      <c r="IM301" s="92"/>
      <c r="IN301" s="92"/>
      <c r="IO301" s="92"/>
      <c r="IP301" s="92"/>
      <c r="IQ301" s="92"/>
      <c r="IR301" s="92"/>
      <c r="IS301" s="92"/>
      <c r="IT301" s="92"/>
      <c r="IU301" s="92"/>
      <c r="IV301" s="52"/>
      <c r="IW301" s="52"/>
      <c r="IX301" s="52"/>
      <c r="IY301" s="52"/>
      <c r="IZ301" s="52"/>
      <c r="JA301" s="52"/>
      <c r="JB301" s="52"/>
      <c r="JC301" s="52"/>
      <c r="JD301" s="52"/>
      <c r="JE301" s="52"/>
      <c r="JF301" s="52"/>
      <c r="JG301" s="52"/>
      <c r="JH301" s="52"/>
      <c r="JI301" s="52"/>
      <c r="JJ301" s="52"/>
      <c r="JK301" s="52"/>
      <c r="JL301" s="52"/>
      <c r="JM301" s="52"/>
      <c r="JN301" s="52"/>
      <c r="JO301" s="52"/>
      <c r="JP301" s="52"/>
      <c r="JQ301" s="52"/>
      <c r="JR301" s="52"/>
      <c r="JS301" s="52"/>
      <c r="JT301" s="52"/>
      <c r="JU301" s="52"/>
      <c r="JV301" s="52"/>
      <c r="JW301" s="52"/>
      <c r="JX301" s="52"/>
      <c r="JY301" s="52"/>
      <c r="JZ301" s="52"/>
      <c r="KA301" s="52"/>
      <c r="KB301" s="52"/>
      <c r="KC301" s="52"/>
      <c r="KD301" s="52"/>
      <c r="KE301" s="52"/>
      <c r="KF301" s="52"/>
      <c r="KG301" s="52"/>
      <c r="KH301" s="52"/>
      <c r="KI301" s="52"/>
      <c r="KJ301" s="52"/>
      <c r="KK301" s="52"/>
      <c r="KL301" s="52"/>
      <c r="KM301" s="52"/>
      <c r="KN301" s="52"/>
      <c r="KO301" s="52"/>
      <c r="KP301" s="52"/>
      <c r="KQ301" s="52"/>
      <c r="KR301" s="52"/>
      <c r="KS301" s="52"/>
      <c r="KT301" s="52"/>
      <c r="KU301" s="52"/>
      <c r="KV301" s="52"/>
      <c r="KW301" s="52"/>
      <c r="KX301" s="52"/>
      <c r="KY301" s="52"/>
      <c r="KZ301" s="52"/>
      <c r="LA301" s="52"/>
      <c r="LB301" s="52"/>
      <c r="LC301" s="52"/>
      <c r="LD301" s="52"/>
      <c r="LE301" s="52"/>
      <c r="LF301" s="52"/>
      <c r="LG301" s="52"/>
      <c r="LH301" s="52"/>
      <c r="LI301" s="52"/>
      <c r="LJ301" s="52"/>
      <c r="LK301" s="52"/>
      <c r="LL301" s="52"/>
      <c r="LM301" s="52"/>
      <c r="LN301" s="52"/>
      <c r="LO301" s="52"/>
      <c r="LP301" s="52"/>
      <c r="LQ301" s="52"/>
      <c r="LR301" s="52"/>
      <c r="LS301" s="52"/>
      <c r="LT301" s="52"/>
      <c r="LU301" s="52"/>
      <c r="LV301" s="52"/>
      <c r="LW301" s="52"/>
      <c r="LX301" s="52"/>
      <c r="LY301" s="52"/>
      <c r="LZ301" s="52"/>
      <c r="MA301" s="52"/>
      <c r="MB301" s="52"/>
      <c r="MC301" s="52"/>
      <c r="MD301" s="52"/>
      <c r="ME301" s="52"/>
      <c r="MF301" s="52"/>
      <c r="MG301" s="52"/>
      <c r="MH301" s="100"/>
      <c r="MI301" s="100"/>
      <c r="MJ301" s="100"/>
      <c r="MK301" s="100"/>
      <c r="ML301" s="100"/>
      <c r="MM301" s="100"/>
      <c r="MN301" s="100"/>
      <c r="MO301" s="100"/>
      <c r="MP301" s="100"/>
      <c r="MQ301" s="100"/>
      <c r="MR301" s="100"/>
      <c r="MS301" s="100"/>
      <c r="MT301" s="100"/>
      <c r="MU301" s="100"/>
      <c r="MV301" s="100"/>
      <c r="MW301" s="100"/>
      <c r="MX301" s="100"/>
      <c r="MY301" s="100"/>
      <c r="MZ301" s="100"/>
      <c r="NA301" s="100"/>
      <c r="NB301" s="100"/>
      <c r="NC301" s="52"/>
      <c r="ND301" s="52"/>
      <c r="NE301" s="52"/>
      <c r="NF301" s="52"/>
      <c r="NG301" s="52"/>
      <c r="NH301" s="52"/>
      <c r="NI301" s="52"/>
      <c r="NJ301" s="52"/>
      <c r="NK301" s="52"/>
      <c r="NL301" s="52"/>
      <c r="NM301" s="52"/>
      <c r="NN301" s="52"/>
      <c r="NO301" s="52"/>
      <c r="NP301" s="52"/>
      <c r="NQ301" s="52"/>
      <c r="NR301" s="52"/>
      <c r="NS301" s="52"/>
      <c r="NT301" s="52"/>
      <c r="NU301" s="52"/>
      <c r="NV301" s="52"/>
      <c r="NW301" s="52"/>
      <c r="NX301" s="52"/>
      <c r="NY301" s="52"/>
      <c r="NZ301" s="52"/>
      <c r="OA301" s="52"/>
      <c r="OB301" s="52"/>
      <c r="OC301" s="52"/>
      <c r="OD301" s="52"/>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c r="PC301" s="52"/>
      <c r="PD301" s="52"/>
      <c r="PE301" s="52"/>
      <c r="PF301" s="52"/>
      <c r="PG301" s="52"/>
      <c r="PH301" s="52"/>
      <c r="PI301" s="52"/>
      <c r="PJ301" s="52"/>
      <c r="PK301" s="52"/>
      <c r="PL301" s="52"/>
      <c r="PM301" s="52"/>
      <c r="PN301" s="52"/>
      <c r="PO301" s="52"/>
      <c r="PP301" s="52"/>
      <c r="PQ301" s="52"/>
      <c r="PR301" s="52"/>
      <c r="PS301" s="52"/>
      <c r="PT301" s="52"/>
      <c r="PU301" s="52"/>
      <c r="PV301" s="52"/>
      <c r="PW301" s="52"/>
      <c r="PX301" s="52"/>
      <c r="PY301" s="52"/>
      <c r="PZ301" s="52"/>
      <c r="QA301" s="52"/>
      <c r="QB301" s="52"/>
      <c r="QC301" s="52"/>
      <c r="QD301" s="52"/>
    </row>
    <row r="302" spans="1:446" ht="13.5" customHeight="1">
      <c r="A302" s="12" t="s">
        <v>299</v>
      </c>
      <c r="B302" s="12" t="s">
        <v>348</v>
      </c>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69"/>
      <c r="DA302" s="23"/>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52"/>
      <c r="II302" s="52"/>
      <c r="IJ302" s="92"/>
      <c r="IK302" s="92"/>
      <c r="IL302" s="92"/>
      <c r="IM302" s="92"/>
      <c r="IN302" s="92"/>
      <c r="IO302" s="92"/>
      <c r="IP302" s="92"/>
      <c r="IQ302" s="92"/>
      <c r="IR302" s="92"/>
      <c r="IS302" s="92"/>
      <c r="IT302" s="92"/>
      <c r="IU302" s="92"/>
      <c r="IV302" s="52"/>
      <c r="IW302" s="52"/>
      <c r="IX302" s="52"/>
      <c r="IY302" s="52"/>
      <c r="IZ302" s="52"/>
      <c r="JA302" s="52"/>
      <c r="JB302" s="52"/>
      <c r="JC302" s="52"/>
      <c r="JD302" s="52"/>
      <c r="JE302" s="52"/>
      <c r="JF302" s="52"/>
      <c r="JG302" s="52"/>
      <c r="JH302" s="52"/>
      <c r="JI302" s="52"/>
      <c r="JJ302" s="52"/>
      <c r="JK302" s="52"/>
      <c r="JL302" s="52"/>
      <c r="JM302" s="52"/>
      <c r="JN302" s="52"/>
      <c r="JO302" s="52"/>
      <c r="JP302" s="52"/>
      <c r="JQ302" s="52"/>
      <c r="JR302" s="52"/>
      <c r="JS302" s="52"/>
      <c r="JT302" s="52"/>
      <c r="JU302" s="52"/>
      <c r="JV302" s="52"/>
      <c r="JW302" s="52"/>
      <c r="JX302" s="52"/>
      <c r="JY302" s="52"/>
      <c r="JZ302" s="52"/>
      <c r="KA302" s="52"/>
      <c r="KB302" s="52"/>
      <c r="KC302" s="52"/>
      <c r="KD302" s="52"/>
      <c r="KE302" s="52"/>
      <c r="KF302" s="52"/>
      <c r="KG302" s="52"/>
      <c r="KH302" s="52"/>
      <c r="KI302" s="52"/>
      <c r="KJ302" s="52"/>
      <c r="KK302" s="52"/>
      <c r="KL302" s="52"/>
      <c r="KM302" s="52"/>
      <c r="KN302" s="52"/>
      <c r="KO302" s="52"/>
      <c r="KP302" s="52"/>
      <c r="KQ302" s="52"/>
      <c r="KR302" s="52"/>
      <c r="KS302" s="52"/>
      <c r="KT302" s="52"/>
      <c r="KU302" s="52"/>
      <c r="KV302" s="52"/>
      <c r="KW302" s="52"/>
      <c r="KX302" s="52"/>
      <c r="KY302" s="52"/>
      <c r="KZ302" s="52"/>
      <c r="LA302" s="52"/>
      <c r="LB302" s="52"/>
      <c r="LC302" s="52"/>
      <c r="LD302" s="52"/>
      <c r="LE302" s="52"/>
      <c r="LF302" s="52"/>
      <c r="LG302" s="52"/>
      <c r="LH302" s="52"/>
      <c r="LI302" s="52"/>
      <c r="LJ302" s="52"/>
      <c r="LK302" s="52"/>
      <c r="LL302" s="52"/>
      <c r="LM302" s="52"/>
      <c r="LN302" s="52"/>
      <c r="LO302" s="52"/>
      <c r="LP302" s="52"/>
      <c r="LQ302" s="52"/>
      <c r="LR302" s="52"/>
      <c r="LS302" s="52"/>
      <c r="LT302" s="52"/>
      <c r="LU302" s="52"/>
      <c r="LV302" s="52"/>
      <c r="LW302" s="52"/>
      <c r="LX302" s="52"/>
      <c r="LY302" s="52"/>
      <c r="LZ302" s="52"/>
      <c r="MA302" s="52"/>
      <c r="MB302" s="52"/>
      <c r="MC302" s="52"/>
      <c r="MD302" s="52"/>
      <c r="ME302" s="52"/>
      <c r="MF302" s="52"/>
      <c r="MG302" s="52"/>
      <c r="MH302" s="100"/>
      <c r="MI302" s="100"/>
      <c r="MJ302" s="100"/>
      <c r="MK302" s="100"/>
      <c r="ML302" s="100"/>
      <c r="MM302" s="100"/>
      <c r="MN302" s="100"/>
      <c r="MO302" s="100"/>
      <c r="MP302" s="100"/>
      <c r="MQ302" s="100"/>
      <c r="MR302" s="100"/>
      <c r="MS302" s="100"/>
      <c r="MT302" s="100"/>
      <c r="MU302" s="100"/>
      <c r="MV302" s="100"/>
      <c r="MW302" s="100"/>
      <c r="MX302" s="100"/>
      <c r="MY302" s="100"/>
      <c r="MZ302" s="100"/>
      <c r="NA302" s="100"/>
      <c r="NB302" s="100"/>
      <c r="NC302" s="52"/>
      <c r="ND302" s="52"/>
      <c r="NE302" s="52"/>
      <c r="NF302" s="52"/>
      <c r="NG302" s="52"/>
      <c r="NH302" s="52"/>
      <c r="NI302" s="52"/>
      <c r="NJ302" s="52"/>
      <c r="NK302" s="52"/>
      <c r="NL302" s="52"/>
      <c r="NM302" s="52"/>
      <c r="NN302" s="52"/>
      <c r="NO302" s="52"/>
      <c r="NP302" s="52"/>
      <c r="NQ302" s="52"/>
      <c r="NR302" s="52"/>
      <c r="NS302" s="52"/>
      <c r="NT302" s="52"/>
      <c r="NU302" s="52"/>
      <c r="NV302" s="52"/>
      <c r="NW302" s="52"/>
      <c r="NX302" s="52"/>
      <c r="NY302" s="52"/>
      <c r="NZ302" s="52"/>
      <c r="OA302" s="52"/>
      <c r="OB302" s="52"/>
      <c r="OC302" s="52"/>
      <c r="OD302" s="52"/>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c r="PC302" s="52"/>
      <c r="PD302" s="52"/>
      <c r="PE302" s="52"/>
      <c r="PF302" s="52"/>
      <c r="PG302" s="52"/>
      <c r="PH302" s="52"/>
      <c r="PI302" s="52"/>
      <c r="PJ302" s="52"/>
      <c r="PK302" s="52"/>
      <c r="PL302" s="52"/>
      <c r="PM302" s="52"/>
      <c r="PN302" s="52"/>
      <c r="PO302" s="52"/>
      <c r="PP302" s="52"/>
      <c r="PQ302" s="52"/>
      <c r="PR302" s="52"/>
      <c r="PS302" s="52"/>
      <c r="PT302" s="52"/>
      <c r="PU302" s="52"/>
      <c r="PV302" s="52"/>
      <c r="PW302" s="52"/>
      <c r="PX302" s="52"/>
      <c r="PY302" s="52"/>
      <c r="PZ302" s="52"/>
      <c r="QA302" s="52"/>
      <c r="QB302" s="52"/>
      <c r="QC302" s="52"/>
      <c r="QD302" s="52"/>
    </row>
    <row r="303" spans="1:446" ht="13.5" customHeight="1">
      <c r="A303" s="12" t="s">
        <v>300</v>
      </c>
      <c r="B303" s="12" t="s">
        <v>345</v>
      </c>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69"/>
      <c r="DA303" s="23"/>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52"/>
      <c r="II303" s="52"/>
      <c r="IJ303" s="92"/>
      <c r="IK303" s="92"/>
      <c r="IL303" s="92"/>
      <c r="IM303" s="92"/>
      <c r="IN303" s="92"/>
      <c r="IO303" s="92"/>
      <c r="IP303" s="92"/>
      <c r="IQ303" s="92"/>
      <c r="IR303" s="92"/>
      <c r="IS303" s="92"/>
      <c r="IT303" s="92"/>
      <c r="IU303" s="92"/>
      <c r="IV303" s="52"/>
      <c r="IW303" s="52"/>
      <c r="IX303" s="52"/>
      <c r="IY303" s="52"/>
      <c r="IZ303" s="52"/>
      <c r="JA303" s="52"/>
      <c r="JB303" s="52"/>
      <c r="JC303" s="52"/>
      <c r="JD303" s="52"/>
      <c r="JE303" s="52"/>
      <c r="JF303" s="52"/>
      <c r="JG303" s="52"/>
      <c r="JH303" s="52"/>
      <c r="JI303" s="52"/>
      <c r="JJ303" s="52"/>
      <c r="JK303" s="52"/>
      <c r="JL303" s="52"/>
      <c r="JM303" s="52"/>
      <c r="JN303" s="52"/>
      <c r="JO303" s="52"/>
      <c r="JP303" s="52"/>
      <c r="JQ303" s="52"/>
      <c r="JR303" s="52"/>
      <c r="JS303" s="52"/>
      <c r="JT303" s="52"/>
      <c r="JU303" s="52"/>
      <c r="JV303" s="52"/>
      <c r="JW303" s="52"/>
      <c r="JX303" s="52"/>
      <c r="JY303" s="52"/>
      <c r="JZ303" s="52"/>
      <c r="KA303" s="52"/>
      <c r="KB303" s="52"/>
      <c r="KC303" s="52"/>
      <c r="KD303" s="52"/>
      <c r="KE303" s="52"/>
      <c r="KF303" s="52"/>
      <c r="KG303" s="52"/>
      <c r="KH303" s="52"/>
      <c r="KI303" s="52"/>
      <c r="KJ303" s="52"/>
      <c r="KK303" s="52"/>
      <c r="KL303" s="52"/>
      <c r="KM303" s="52"/>
      <c r="KN303" s="52"/>
      <c r="KO303" s="52"/>
      <c r="KP303" s="52"/>
      <c r="KQ303" s="52"/>
      <c r="KR303" s="52"/>
      <c r="KS303" s="52"/>
      <c r="KT303" s="52"/>
      <c r="KU303" s="52"/>
      <c r="KV303" s="52"/>
      <c r="KW303" s="52"/>
      <c r="KX303" s="52"/>
      <c r="KY303" s="52"/>
      <c r="KZ303" s="52"/>
      <c r="LA303" s="52"/>
      <c r="LB303" s="52"/>
      <c r="LC303" s="52"/>
      <c r="LD303" s="52"/>
      <c r="LE303" s="52"/>
      <c r="LF303" s="52"/>
      <c r="LG303" s="52"/>
      <c r="LH303" s="52"/>
      <c r="LI303" s="52"/>
      <c r="LJ303" s="52"/>
      <c r="LK303" s="52"/>
      <c r="LL303" s="52"/>
      <c r="LM303" s="52"/>
      <c r="LN303" s="52"/>
      <c r="LO303" s="52"/>
      <c r="LP303" s="52"/>
      <c r="LQ303" s="52"/>
      <c r="LR303" s="52"/>
      <c r="LS303" s="52"/>
      <c r="LT303" s="52"/>
      <c r="LU303" s="52"/>
      <c r="LV303" s="52"/>
      <c r="LW303" s="52"/>
      <c r="LX303" s="52"/>
      <c r="LY303" s="52"/>
      <c r="LZ303" s="52"/>
      <c r="MA303" s="52"/>
      <c r="MB303" s="52"/>
      <c r="MC303" s="52"/>
      <c r="MD303" s="52"/>
      <c r="ME303" s="52"/>
      <c r="MF303" s="52"/>
      <c r="MG303" s="52"/>
      <c r="MH303" s="100"/>
      <c r="MI303" s="100"/>
      <c r="MJ303" s="100"/>
      <c r="MK303" s="100"/>
      <c r="ML303" s="100"/>
      <c r="MM303" s="100"/>
      <c r="MN303" s="100"/>
      <c r="MO303" s="100"/>
      <c r="MP303" s="100"/>
      <c r="MQ303" s="100"/>
      <c r="MR303" s="100"/>
      <c r="MS303" s="100"/>
      <c r="MT303" s="100"/>
      <c r="MU303" s="100"/>
      <c r="MV303" s="100"/>
      <c r="MW303" s="100"/>
      <c r="MX303" s="100"/>
      <c r="MY303" s="100"/>
      <c r="MZ303" s="100"/>
      <c r="NA303" s="100"/>
      <c r="NB303" s="100"/>
      <c r="NC303" s="52"/>
      <c r="ND303" s="52"/>
      <c r="NE303" s="52"/>
      <c r="NF303" s="52"/>
      <c r="NG303" s="52"/>
      <c r="NH303" s="52"/>
      <c r="NI303" s="52"/>
      <c r="NJ303" s="52"/>
      <c r="NK303" s="52"/>
      <c r="NL303" s="52"/>
      <c r="NM303" s="52"/>
      <c r="NN303" s="52"/>
      <c r="NO303" s="52"/>
      <c r="NP303" s="52"/>
      <c r="NQ303" s="52"/>
      <c r="NR303" s="52"/>
      <c r="NS303" s="52"/>
      <c r="NT303" s="52"/>
      <c r="NU303" s="52"/>
      <c r="NV303" s="52"/>
      <c r="NW303" s="52"/>
      <c r="NX303" s="52"/>
      <c r="NY303" s="52"/>
      <c r="NZ303" s="52"/>
      <c r="OA303" s="52"/>
      <c r="OB303" s="52"/>
      <c r="OC303" s="52"/>
      <c r="OD303" s="52"/>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c r="PC303" s="52"/>
      <c r="PD303" s="52"/>
      <c r="PE303" s="52"/>
      <c r="PF303" s="52"/>
      <c r="PG303" s="52"/>
      <c r="PH303" s="52"/>
      <c r="PI303" s="52"/>
      <c r="PJ303" s="52"/>
      <c r="PK303" s="52"/>
      <c r="PL303" s="52"/>
      <c r="PM303" s="52"/>
      <c r="PN303" s="52"/>
      <c r="PO303" s="52"/>
      <c r="PP303" s="52"/>
      <c r="PQ303" s="52"/>
      <c r="PR303" s="52"/>
      <c r="PS303" s="52"/>
      <c r="PT303" s="52"/>
      <c r="PU303" s="52"/>
      <c r="PV303" s="52"/>
      <c r="PW303" s="52"/>
      <c r="PX303" s="52"/>
      <c r="PY303" s="52"/>
      <c r="PZ303" s="52"/>
      <c r="QA303" s="52"/>
      <c r="QB303" s="52"/>
      <c r="QC303" s="52"/>
      <c r="QD303" s="52"/>
    </row>
    <row r="304" spans="1:446" ht="13.5" customHeight="1">
      <c r="A304" s="12" t="s">
        <v>301</v>
      </c>
      <c r="B304" s="12" t="s">
        <v>347</v>
      </c>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69"/>
      <c r="DA304" s="23"/>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52"/>
      <c r="II304" s="52"/>
      <c r="IJ304" s="92"/>
      <c r="IK304" s="92"/>
      <c r="IL304" s="92"/>
      <c r="IM304" s="92"/>
      <c r="IN304" s="92"/>
      <c r="IO304" s="92"/>
      <c r="IP304" s="92"/>
      <c r="IQ304" s="92"/>
      <c r="IR304" s="92"/>
      <c r="IS304" s="92"/>
      <c r="IT304" s="92"/>
      <c r="IU304" s="92"/>
      <c r="IV304" s="52"/>
      <c r="IW304" s="52"/>
      <c r="IX304" s="52"/>
      <c r="IY304" s="52"/>
      <c r="IZ304" s="52"/>
      <c r="JA304" s="52"/>
      <c r="JB304" s="52"/>
      <c r="JC304" s="52"/>
      <c r="JD304" s="52"/>
      <c r="JE304" s="52"/>
      <c r="JF304" s="52"/>
      <c r="JG304" s="52"/>
      <c r="JH304" s="52"/>
      <c r="JI304" s="52"/>
      <c r="JJ304" s="52"/>
      <c r="JK304" s="52"/>
      <c r="JL304" s="52"/>
      <c r="JM304" s="52"/>
      <c r="JN304" s="52"/>
      <c r="JO304" s="52"/>
      <c r="JP304" s="52"/>
      <c r="JQ304" s="52"/>
      <c r="JR304" s="52"/>
      <c r="JS304" s="52"/>
      <c r="JT304" s="52"/>
      <c r="JU304" s="52"/>
      <c r="JV304" s="52"/>
      <c r="JW304" s="52"/>
      <c r="JX304" s="52"/>
      <c r="JY304" s="52"/>
      <c r="JZ304" s="52"/>
      <c r="KA304" s="52"/>
      <c r="KB304" s="52"/>
      <c r="KC304" s="52"/>
      <c r="KD304" s="52"/>
      <c r="KE304" s="52"/>
      <c r="KF304" s="52"/>
      <c r="KG304" s="52"/>
      <c r="KH304" s="52"/>
      <c r="KI304" s="52"/>
      <c r="KJ304" s="52"/>
      <c r="KK304" s="52"/>
      <c r="KL304" s="52"/>
      <c r="KM304" s="52"/>
      <c r="KN304" s="52"/>
      <c r="KO304" s="52"/>
      <c r="KP304" s="52"/>
      <c r="KQ304" s="52"/>
      <c r="KR304" s="52"/>
      <c r="KS304" s="52"/>
      <c r="KT304" s="52"/>
      <c r="KU304" s="52"/>
      <c r="KV304" s="52"/>
      <c r="KW304" s="52"/>
      <c r="KX304" s="52"/>
      <c r="KY304" s="52"/>
      <c r="KZ304" s="52"/>
      <c r="LA304" s="52"/>
      <c r="LB304" s="52"/>
      <c r="LC304" s="52"/>
      <c r="LD304" s="52"/>
      <c r="LE304" s="52"/>
      <c r="LF304" s="52"/>
      <c r="LG304" s="52"/>
      <c r="LH304" s="52"/>
      <c r="LI304" s="52"/>
      <c r="LJ304" s="52"/>
      <c r="LK304" s="52"/>
      <c r="LL304" s="52"/>
      <c r="LM304" s="52"/>
      <c r="LN304" s="52"/>
      <c r="LO304" s="52"/>
      <c r="LP304" s="52"/>
      <c r="LQ304" s="52"/>
      <c r="LR304" s="52"/>
      <c r="LS304" s="52"/>
      <c r="LT304" s="52"/>
      <c r="LU304" s="52"/>
      <c r="LV304" s="52"/>
      <c r="LW304" s="52"/>
      <c r="LX304" s="52"/>
      <c r="LY304" s="52"/>
      <c r="LZ304" s="52"/>
      <c r="MA304" s="52"/>
      <c r="MB304" s="52"/>
      <c r="MC304" s="52"/>
      <c r="MD304" s="52"/>
      <c r="ME304" s="52"/>
      <c r="MF304" s="52"/>
      <c r="MG304" s="52"/>
      <c r="MH304" s="100"/>
      <c r="MI304" s="100"/>
      <c r="MJ304" s="100"/>
      <c r="MK304" s="100"/>
      <c r="ML304" s="100"/>
      <c r="MM304" s="100"/>
      <c r="MN304" s="100"/>
      <c r="MO304" s="100"/>
      <c r="MP304" s="100"/>
      <c r="MQ304" s="100"/>
      <c r="MR304" s="100"/>
      <c r="MS304" s="100"/>
      <c r="MT304" s="100"/>
      <c r="MU304" s="100"/>
      <c r="MV304" s="100"/>
      <c r="MW304" s="100"/>
      <c r="MX304" s="100"/>
      <c r="MY304" s="100"/>
      <c r="MZ304" s="100"/>
      <c r="NA304" s="100"/>
      <c r="NB304" s="100"/>
      <c r="NC304" s="52"/>
      <c r="ND304" s="52"/>
      <c r="NE304" s="52"/>
      <c r="NF304" s="52"/>
      <c r="NG304" s="52"/>
      <c r="NH304" s="52"/>
      <c r="NI304" s="52"/>
      <c r="NJ304" s="52"/>
      <c r="NK304" s="52"/>
      <c r="NL304" s="52"/>
      <c r="NM304" s="52"/>
      <c r="NN304" s="52"/>
      <c r="NO304" s="52"/>
      <c r="NP304" s="52"/>
      <c r="NQ304" s="52"/>
      <c r="NR304" s="52"/>
      <c r="NS304" s="52"/>
      <c r="NT304" s="52"/>
      <c r="NU304" s="52"/>
      <c r="NV304" s="52"/>
      <c r="NW304" s="52"/>
      <c r="NX304" s="52"/>
      <c r="NY304" s="52"/>
      <c r="NZ304" s="52"/>
      <c r="OA304" s="52"/>
      <c r="OB304" s="52"/>
      <c r="OC304" s="52"/>
      <c r="OD304" s="52"/>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c r="PC304" s="52"/>
      <c r="PD304" s="52"/>
      <c r="PE304" s="52"/>
      <c r="PF304" s="52"/>
      <c r="PG304" s="52"/>
      <c r="PH304" s="52"/>
      <c r="PI304" s="52"/>
      <c r="PJ304" s="52"/>
      <c r="PK304" s="52"/>
      <c r="PL304" s="52"/>
      <c r="PM304" s="52"/>
      <c r="PN304" s="52"/>
      <c r="PO304" s="52"/>
      <c r="PP304" s="52"/>
      <c r="PQ304" s="52"/>
      <c r="PR304" s="52"/>
      <c r="PS304" s="52"/>
      <c r="PT304" s="52"/>
      <c r="PU304" s="52"/>
      <c r="PV304" s="52"/>
      <c r="PW304" s="52"/>
      <c r="PX304" s="52"/>
      <c r="PY304" s="52"/>
      <c r="PZ304" s="52"/>
      <c r="QA304" s="52"/>
      <c r="QB304" s="52"/>
      <c r="QC304" s="52"/>
      <c r="QD304" s="52"/>
    </row>
    <row r="305" spans="1:446" ht="13.5" customHeight="1">
      <c r="A305" s="12" t="s">
        <v>302</v>
      </c>
      <c r="B305" s="12" t="s">
        <v>348</v>
      </c>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69"/>
      <c r="DA305" s="23"/>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52"/>
      <c r="II305" s="52"/>
      <c r="IJ305" s="92"/>
      <c r="IK305" s="92"/>
      <c r="IL305" s="92"/>
      <c r="IM305" s="92"/>
      <c r="IN305" s="92"/>
      <c r="IO305" s="92"/>
      <c r="IP305" s="92"/>
      <c r="IQ305" s="92"/>
      <c r="IR305" s="92"/>
      <c r="IS305" s="92"/>
      <c r="IT305" s="92"/>
      <c r="IU305" s="92"/>
      <c r="IV305" s="52"/>
      <c r="IW305" s="52"/>
      <c r="IX305" s="52"/>
      <c r="IY305" s="52"/>
      <c r="IZ305" s="52"/>
      <c r="JA305" s="52"/>
      <c r="JB305" s="52"/>
      <c r="JC305" s="52"/>
      <c r="JD305" s="52"/>
      <c r="JE305" s="52"/>
      <c r="JF305" s="52"/>
      <c r="JG305" s="52"/>
      <c r="JH305" s="52"/>
      <c r="JI305" s="52"/>
      <c r="JJ305" s="52"/>
      <c r="JK305" s="52"/>
      <c r="JL305" s="52"/>
      <c r="JM305" s="52"/>
      <c r="JN305" s="52"/>
      <c r="JO305" s="52"/>
      <c r="JP305" s="52"/>
      <c r="JQ305" s="52"/>
      <c r="JR305" s="52"/>
      <c r="JS305" s="52"/>
      <c r="JT305" s="52"/>
      <c r="JU305" s="52"/>
      <c r="JV305" s="52"/>
      <c r="JW305" s="52"/>
      <c r="JX305" s="52"/>
      <c r="JY305" s="52"/>
      <c r="JZ305" s="52"/>
      <c r="KA305" s="52"/>
      <c r="KB305" s="52"/>
      <c r="KC305" s="52"/>
      <c r="KD305" s="52"/>
      <c r="KE305" s="52"/>
      <c r="KF305" s="52"/>
      <c r="KG305" s="52"/>
      <c r="KH305" s="52"/>
      <c r="KI305" s="52"/>
      <c r="KJ305" s="52"/>
      <c r="KK305" s="52"/>
      <c r="KL305" s="52"/>
      <c r="KM305" s="52"/>
      <c r="KN305" s="52"/>
      <c r="KO305" s="52"/>
      <c r="KP305" s="52"/>
      <c r="KQ305" s="52"/>
      <c r="KR305" s="52"/>
      <c r="KS305" s="52"/>
      <c r="KT305" s="52"/>
      <c r="KU305" s="52"/>
      <c r="KV305" s="52"/>
      <c r="KW305" s="52"/>
      <c r="KX305" s="52"/>
      <c r="KY305" s="52"/>
      <c r="KZ305" s="52"/>
      <c r="LA305" s="52"/>
      <c r="LB305" s="52"/>
      <c r="LC305" s="52"/>
      <c r="LD305" s="52"/>
      <c r="LE305" s="52"/>
      <c r="LF305" s="52"/>
      <c r="LG305" s="52"/>
      <c r="LH305" s="52"/>
      <c r="LI305" s="52"/>
      <c r="LJ305" s="52"/>
      <c r="LK305" s="52"/>
      <c r="LL305" s="52"/>
      <c r="LM305" s="52"/>
      <c r="LN305" s="52"/>
      <c r="LO305" s="52"/>
      <c r="LP305" s="52"/>
      <c r="LQ305" s="52"/>
      <c r="LR305" s="52"/>
      <c r="LS305" s="52"/>
      <c r="LT305" s="52"/>
      <c r="LU305" s="52"/>
      <c r="LV305" s="52"/>
      <c r="LW305" s="52"/>
      <c r="LX305" s="52"/>
      <c r="LY305" s="52"/>
      <c r="LZ305" s="52"/>
      <c r="MA305" s="52"/>
      <c r="MB305" s="52"/>
      <c r="MC305" s="52"/>
      <c r="MD305" s="52"/>
      <c r="ME305" s="52"/>
      <c r="MF305" s="52"/>
      <c r="MG305" s="52"/>
      <c r="MH305" s="100"/>
      <c r="MI305" s="100"/>
      <c r="MJ305" s="100"/>
      <c r="MK305" s="100"/>
      <c r="ML305" s="100"/>
      <c r="MM305" s="100"/>
      <c r="MN305" s="100"/>
      <c r="MO305" s="100"/>
      <c r="MP305" s="100"/>
      <c r="MQ305" s="100"/>
      <c r="MR305" s="100"/>
      <c r="MS305" s="100"/>
      <c r="MT305" s="100"/>
      <c r="MU305" s="100"/>
      <c r="MV305" s="100"/>
      <c r="MW305" s="100"/>
      <c r="MX305" s="100"/>
      <c r="MY305" s="100"/>
      <c r="MZ305" s="100"/>
      <c r="NA305" s="100"/>
      <c r="NB305" s="100"/>
      <c r="NC305" s="52"/>
      <c r="ND305" s="52"/>
      <c r="NE305" s="52"/>
      <c r="NF305" s="52"/>
      <c r="NG305" s="52"/>
      <c r="NH305" s="52"/>
      <c r="NI305" s="52"/>
      <c r="NJ305" s="52"/>
      <c r="NK305" s="52"/>
      <c r="NL305" s="52"/>
      <c r="NM305" s="52"/>
      <c r="NN305" s="52"/>
      <c r="NO305" s="52"/>
      <c r="NP305" s="52"/>
      <c r="NQ305" s="52"/>
      <c r="NR305" s="52"/>
      <c r="NS305" s="52"/>
      <c r="NT305" s="52"/>
      <c r="NU305" s="52"/>
      <c r="NV305" s="52"/>
      <c r="NW305" s="52"/>
      <c r="NX305" s="52"/>
      <c r="NY305" s="52"/>
      <c r="NZ305" s="52"/>
      <c r="OA305" s="52"/>
      <c r="OB305" s="52"/>
      <c r="OC305" s="52"/>
      <c r="OD305" s="52"/>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c r="PC305" s="52"/>
      <c r="PD305" s="52"/>
      <c r="PE305" s="52"/>
      <c r="PF305" s="52"/>
      <c r="PG305" s="52"/>
      <c r="PH305" s="52"/>
      <c r="PI305" s="52"/>
      <c r="PJ305" s="52"/>
      <c r="PK305" s="52"/>
      <c r="PL305" s="52"/>
      <c r="PM305" s="52"/>
      <c r="PN305" s="52"/>
      <c r="PO305" s="52"/>
      <c r="PP305" s="52"/>
      <c r="PQ305" s="52"/>
      <c r="PR305" s="52"/>
      <c r="PS305" s="52"/>
      <c r="PT305" s="52"/>
      <c r="PU305" s="52"/>
      <c r="PV305" s="52"/>
      <c r="PW305" s="52"/>
      <c r="PX305" s="52"/>
      <c r="PY305" s="52"/>
      <c r="PZ305" s="52"/>
      <c r="QA305" s="52"/>
      <c r="QB305" s="52"/>
      <c r="QC305" s="52"/>
      <c r="QD305" s="52"/>
    </row>
    <row r="306" spans="1:446" ht="13.5" customHeight="1">
      <c r="A306" s="12" t="s">
        <v>303</v>
      </c>
      <c r="B306" s="12" t="s">
        <v>345</v>
      </c>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69"/>
      <c r="DA306" s="23"/>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52"/>
      <c r="II306" s="52"/>
      <c r="IJ306" s="92"/>
      <c r="IK306" s="92"/>
      <c r="IL306" s="92"/>
      <c r="IM306" s="92"/>
      <c r="IN306" s="92"/>
      <c r="IO306" s="92"/>
      <c r="IP306" s="92"/>
      <c r="IQ306" s="92"/>
      <c r="IR306" s="92"/>
      <c r="IS306" s="92"/>
      <c r="IT306" s="92"/>
      <c r="IU306" s="92"/>
      <c r="IV306" s="52"/>
      <c r="IW306" s="52"/>
      <c r="IX306" s="52"/>
      <c r="IY306" s="52"/>
      <c r="IZ306" s="52"/>
      <c r="JA306" s="52"/>
      <c r="JB306" s="52"/>
      <c r="JC306" s="52"/>
      <c r="JD306" s="52"/>
      <c r="JE306" s="52"/>
      <c r="JF306" s="52"/>
      <c r="JG306" s="52"/>
      <c r="JH306" s="52"/>
      <c r="JI306" s="52"/>
      <c r="JJ306" s="52"/>
      <c r="JK306" s="52"/>
      <c r="JL306" s="52"/>
      <c r="JM306" s="52"/>
      <c r="JN306" s="52"/>
      <c r="JO306" s="52"/>
      <c r="JP306" s="52"/>
      <c r="JQ306" s="52"/>
      <c r="JR306" s="52"/>
      <c r="JS306" s="52"/>
      <c r="JT306" s="52"/>
      <c r="JU306" s="52"/>
      <c r="JV306" s="52"/>
      <c r="JW306" s="52"/>
      <c r="JX306" s="52"/>
      <c r="JY306" s="52"/>
      <c r="JZ306" s="52"/>
      <c r="KA306" s="52"/>
      <c r="KB306" s="52"/>
      <c r="KC306" s="52"/>
      <c r="KD306" s="52"/>
      <c r="KE306" s="52"/>
      <c r="KF306" s="52"/>
      <c r="KG306" s="52"/>
      <c r="KH306" s="52"/>
      <c r="KI306" s="52"/>
      <c r="KJ306" s="52"/>
      <c r="KK306" s="52"/>
      <c r="KL306" s="52"/>
      <c r="KM306" s="52"/>
      <c r="KN306" s="52"/>
      <c r="KO306" s="52"/>
      <c r="KP306" s="52"/>
      <c r="KQ306" s="52"/>
      <c r="KR306" s="52"/>
      <c r="KS306" s="52"/>
      <c r="KT306" s="52"/>
      <c r="KU306" s="52"/>
      <c r="KV306" s="52"/>
      <c r="KW306" s="52"/>
      <c r="KX306" s="52"/>
      <c r="KY306" s="52"/>
      <c r="KZ306" s="52"/>
      <c r="LA306" s="52"/>
      <c r="LB306" s="52"/>
      <c r="LC306" s="52"/>
      <c r="LD306" s="52"/>
      <c r="LE306" s="52"/>
      <c r="LF306" s="52"/>
      <c r="LG306" s="52"/>
      <c r="LH306" s="52"/>
      <c r="LI306" s="52"/>
      <c r="LJ306" s="52"/>
      <c r="LK306" s="52"/>
      <c r="LL306" s="52"/>
      <c r="LM306" s="52"/>
      <c r="LN306" s="52"/>
      <c r="LO306" s="52"/>
      <c r="LP306" s="52"/>
      <c r="LQ306" s="52"/>
      <c r="LR306" s="52"/>
      <c r="LS306" s="52"/>
      <c r="LT306" s="52"/>
      <c r="LU306" s="52"/>
      <c r="LV306" s="52"/>
      <c r="LW306" s="52"/>
      <c r="LX306" s="52"/>
      <c r="LY306" s="52"/>
      <c r="LZ306" s="52"/>
      <c r="MA306" s="52"/>
      <c r="MB306" s="52"/>
      <c r="MC306" s="52"/>
      <c r="MD306" s="52"/>
      <c r="ME306" s="52"/>
      <c r="MF306" s="52"/>
      <c r="MG306" s="52"/>
      <c r="MH306" s="100"/>
      <c r="MI306" s="100"/>
      <c r="MJ306" s="100"/>
      <c r="MK306" s="100"/>
      <c r="ML306" s="100"/>
      <c r="MM306" s="100"/>
      <c r="MN306" s="100"/>
      <c r="MO306" s="100"/>
      <c r="MP306" s="100"/>
      <c r="MQ306" s="100"/>
      <c r="MR306" s="100"/>
      <c r="MS306" s="100"/>
      <c r="MT306" s="100"/>
      <c r="MU306" s="100"/>
      <c r="MV306" s="100"/>
      <c r="MW306" s="100"/>
      <c r="MX306" s="100"/>
      <c r="MY306" s="100"/>
      <c r="MZ306" s="100"/>
      <c r="NA306" s="100"/>
      <c r="NB306" s="100"/>
      <c r="NC306" s="52"/>
      <c r="ND306" s="52"/>
      <c r="NE306" s="52"/>
      <c r="NF306" s="52"/>
      <c r="NG306" s="52"/>
      <c r="NH306" s="52"/>
      <c r="NI306" s="52"/>
      <c r="NJ306" s="52"/>
      <c r="NK306" s="52"/>
      <c r="NL306" s="52"/>
      <c r="NM306" s="52"/>
      <c r="NN306" s="52"/>
      <c r="NO306" s="52"/>
      <c r="NP306" s="52"/>
      <c r="NQ306" s="52"/>
      <c r="NR306" s="52"/>
      <c r="NS306" s="52"/>
      <c r="NT306" s="52"/>
      <c r="NU306" s="52"/>
      <c r="NV306" s="52"/>
      <c r="NW306" s="52"/>
      <c r="NX306" s="52"/>
      <c r="NY306" s="52"/>
      <c r="NZ306" s="52"/>
      <c r="OA306" s="52"/>
      <c r="OB306" s="52"/>
      <c r="OC306" s="52"/>
      <c r="OD306" s="52"/>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c r="PC306" s="52"/>
      <c r="PD306" s="52"/>
      <c r="PE306" s="52"/>
      <c r="PF306" s="52"/>
      <c r="PG306" s="52"/>
      <c r="PH306" s="52"/>
      <c r="PI306" s="52"/>
      <c r="PJ306" s="52"/>
      <c r="PK306" s="52"/>
      <c r="PL306" s="52"/>
      <c r="PM306" s="52"/>
      <c r="PN306" s="52"/>
      <c r="PO306" s="52"/>
      <c r="PP306" s="52"/>
      <c r="PQ306" s="52"/>
      <c r="PR306" s="52"/>
      <c r="PS306" s="52"/>
      <c r="PT306" s="52"/>
      <c r="PU306" s="52"/>
      <c r="PV306" s="52"/>
      <c r="PW306" s="52"/>
      <c r="PX306" s="52"/>
      <c r="PY306" s="52"/>
      <c r="PZ306" s="52"/>
      <c r="QA306" s="52"/>
      <c r="QB306" s="52"/>
      <c r="QC306" s="52"/>
      <c r="QD306" s="52"/>
    </row>
    <row r="307" spans="1:446" ht="13.5" customHeight="1">
      <c r="A307" s="12" t="s">
        <v>304</v>
      </c>
      <c r="B307" s="12" t="s">
        <v>347</v>
      </c>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69"/>
      <c r="DA307" s="23"/>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52"/>
      <c r="II307" s="52"/>
      <c r="IJ307" s="92"/>
      <c r="IK307" s="92"/>
      <c r="IL307" s="92"/>
      <c r="IM307" s="92"/>
      <c r="IN307" s="92"/>
      <c r="IO307" s="92"/>
      <c r="IP307" s="92"/>
      <c r="IQ307" s="92"/>
      <c r="IR307" s="92"/>
      <c r="IS307" s="92"/>
      <c r="IT307" s="92"/>
      <c r="IU307" s="92"/>
      <c r="IV307" s="52"/>
      <c r="IW307" s="52"/>
      <c r="IX307" s="52"/>
      <c r="IY307" s="52"/>
      <c r="IZ307" s="52"/>
      <c r="JA307" s="52"/>
      <c r="JB307" s="52"/>
      <c r="JC307" s="52"/>
      <c r="JD307" s="52"/>
      <c r="JE307" s="52"/>
      <c r="JF307" s="52"/>
      <c r="JG307" s="52"/>
      <c r="JH307" s="52"/>
      <c r="JI307" s="52"/>
      <c r="JJ307" s="52"/>
      <c r="JK307" s="52"/>
      <c r="JL307" s="52"/>
      <c r="JM307" s="52"/>
      <c r="JN307" s="52"/>
      <c r="JO307" s="52"/>
      <c r="JP307" s="52"/>
      <c r="JQ307" s="52"/>
      <c r="JR307" s="52"/>
      <c r="JS307" s="52"/>
      <c r="JT307" s="52"/>
      <c r="JU307" s="52"/>
      <c r="JV307" s="52"/>
      <c r="JW307" s="52"/>
      <c r="JX307" s="52"/>
      <c r="JY307" s="52"/>
      <c r="JZ307" s="52"/>
      <c r="KA307" s="52"/>
      <c r="KB307" s="52"/>
      <c r="KC307" s="52"/>
      <c r="KD307" s="52"/>
      <c r="KE307" s="52"/>
      <c r="KF307" s="52"/>
      <c r="KG307" s="52"/>
      <c r="KH307" s="52"/>
      <c r="KI307" s="52"/>
      <c r="KJ307" s="52"/>
      <c r="KK307" s="52"/>
      <c r="KL307" s="52"/>
      <c r="KM307" s="52"/>
      <c r="KN307" s="52"/>
      <c r="KO307" s="52"/>
      <c r="KP307" s="52"/>
      <c r="KQ307" s="52"/>
      <c r="KR307" s="52"/>
      <c r="KS307" s="52"/>
      <c r="KT307" s="52"/>
      <c r="KU307" s="52"/>
      <c r="KV307" s="52"/>
      <c r="KW307" s="52"/>
      <c r="KX307" s="52"/>
      <c r="KY307" s="52"/>
      <c r="KZ307" s="52"/>
      <c r="LA307" s="52"/>
      <c r="LB307" s="52"/>
      <c r="LC307" s="52"/>
      <c r="LD307" s="52"/>
      <c r="LE307" s="52"/>
      <c r="LF307" s="52"/>
      <c r="LG307" s="52"/>
      <c r="LH307" s="52"/>
      <c r="LI307" s="52"/>
      <c r="LJ307" s="52"/>
      <c r="LK307" s="52"/>
      <c r="LL307" s="52"/>
      <c r="LM307" s="52"/>
      <c r="LN307" s="52"/>
      <c r="LO307" s="52"/>
      <c r="LP307" s="52"/>
      <c r="LQ307" s="52"/>
      <c r="LR307" s="52"/>
      <c r="LS307" s="52"/>
      <c r="LT307" s="52"/>
      <c r="LU307" s="52"/>
      <c r="LV307" s="52"/>
      <c r="LW307" s="52"/>
      <c r="LX307" s="52"/>
      <c r="LY307" s="52"/>
      <c r="LZ307" s="52"/>
      <c r="MA307" s="52"/>
      <c r="MB307" s="52"/>
      <c r="MC307" s="52"/>
      <c r="MD307" s="52"/>
      <c r="ME307" s="52"/>
      <c r="MF307" s="52"/>
      <c r="MG307" s="52"/>
      <c r="MH307" s="100"/>
      <c r="MI307" s="100"/>
      <c r="MJ307" s="100"/>
      <c r="MK307" s="100"/>
      <c r="ML307" s="100"/>
      <c r="MM307" s="100"/>
      <c r="MN307" s="100"/>
      <c r="MO307" s="100"/>
      <c r="MP307" s="100"/>
      <c r="MQ307" s="100"/>
      <c r="MR307" s="100"/>
      <c r="MS307" s="100"/>
      <c r="MT307" s="100"/>
      <c r="MU307" s="100"/>
      <c r="MV307" s="100"/>
      <c r="MW307" s="100"/>
      <c r="MX307" s="100"/>
      <c r="MY307" s="100"/>
      <c r="MZ307" s="100"/>
      <c r="NA307" s="100"/>
      <c r="NB307" s="100"/>
      <c r="NC307" s="52"/>
      <c r="ND307" s="52"/>
      <c r="NE307" s="52"/>
      <c r="NF307" s="52"/>
      <c r="NG307" s="52"/>
      <c r="NH307" s="52"/>
      <c r="NI307" s="52"/>
      <c r="NJ307" s="52"/>
      <c r="NK307" s="52"/>
      <c r="NL307" s="52"/>
      <c r="NM307" s="52"/>
      <c r="NN307" s="52"/>
      <c r="NO307" s="52"/>
      <c r="NP307" s="52"/>
      <c r="NQ307" s="52"/>
      <c r="NR307" s="52"/>
      <c r="NS307" s="52"/>
      <c r="NT307" s="52"/>
      <c r="NU307" s="52"/>
      <c r="NV307" s="52"/>
      <c r="NW307" s="52"/>
      <c r="NX307" s="52"/>
      <c r="NY307" s="52"/>
      <c r="NZ307" s="52"/>
      <c r="OA307" s="52"/>
      <c r="OB307" s="52"/>
      <c r="OC307" s="52"/>
      <c r="OD307" s="52"/>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c r="PC307" s="52"/>
      <c r="PD307" s="52"/>
      <c r="PE307" s="52"/>
      <c r="PF307" s="52"/>
      <c r="PG307" s="52"/>
      <c r="PH307" s="52"/>
      <c r="PI307" s="52"/>
      <c r="PJ307" s="52"/>
      <c r="PK307" s="52"/>
      <c r="PL307" s="52"/>
      <c r="PM307" s="52"/>
      <c r="PN307" s="52"/>
      <c r="PO307" s="52"/>
      <c r="PP307" s="52"/>
      <c r="PQ307" s="52"/>
      <c r="PR307" s="52"/>
      <c r="PS307" s="52"/>
      <c r="PT307" s="52"/>
      <c r="PU307" s="52"/>
      <c r="PV307" s="52"/>
      <c r="PW307" s="52"/>
      <c r="PX307" s="52"/>
      <c r="PY307" s="52"/>
      <c r="PZ307" s="52"/>
      <c r="QA307" s="52"/>
      <c r="QB307" s="52"/>
      <c r="QC307" s="52"/>
      <c r="QD307" s="52"/>
    </row>
    <row r="308" spans="1:446" ht="13.5" customHeight="1">
      <c r="A308" s="12" t="s">
        <v>305</v>
      </c>
      <c r="B308" s="12" t="s">
        <v>348</v>
      </c>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69"/>
      <c r="DA308" s="23"/>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52"/>
      <c r="II308" s="52"/>
      <c r="IJ308" s="92"/>
      <c r="IK308" s="92"/>
      <c r="IL308" s="92"/>
      <c r="IM308" s="92"/>
      <c r="IN308" s="92"/>
      <c r="IO308" s="92"/>
      <c r="IP308" s="92"/>
      <c r="IQ308" s="92"/>
      <c r="IR308" s="92"/>
      <c r="IS308" s="92"/>
      <c r="IT308" s="92"/>
      <c r="IU308" s="92"/>
      <c r="IV308" s="52"/>
      <c r="IW308" s="52"/>
      <c r="IX308" s="52"/>
      <c r="IY308" s="52"/>
      <c r="IZ308" s="52"/>
      <c r="JA308" s="52"/>
      <c r="JB308" s="52"/>
      <c r="JC308" s="52"/>
      <c r="JD308" s="52"/>
      <c r="JE308" s="52"/>
      <c r="JF308" s="52"/>
      <c r="JG308" s="52"/>
      <c r="JH308" s="52"/>
      <c r="JI308" s="52"/>
      <c r="JJ308" s="52"/>
      <c r="JK308" s="52"/>
      <c r="JL308" s="52"/>
      <c r="JM308" s="52"/>
      <c r="JN308" s="52"/>
      <c r="JO308" s="52"/>
      <c r="JP308" s="52"/>
      <c r="JQ308" s="52"/>
      <c r="JR308" s="52"/>
      <c r="JS308" s="52"/>
      <c r="JT308" s="52"/>
      <c r="JU308" s="52"/>
      <c r="JV308" s="52"/>
      <c r="JW308" s="52"/>
      <c r="JX308" s="52"/>
      <c r="JY308" s="52"/>
      <c r="JZ308" s="52"/>
      <c r="KA308" s="52"/>
      <c r="KB308" s="52"/>
      <c r="KC308" s="52"/>
      <c r="KD308" s="52"/>
      <c r="KE308" s="52"/>
      <c r="KF308" s="52"/>
      <c r="KG308" s="52"/>
      <c r="KH308" s="52"/>
      <c r="KI308" s="52"/>
      <c r="KJ308" s="52"/>
      <c r="KK308" s="52"/>
      <c r="KL308" s="52"/>
      <c r="KM308" s="52"/>
      <c r="KN308" s="52"/>
      <c r="KO308" s="52"/>
      <c r="KP308" s="52"/>
      <c r="KQ308" s="52"/>
      <c r="KR308" s="52"/>
      <c r="KS308" s="52"/>
      <c r="KT308" s="52"/>
      <c r="KU308" s="52"/>
      <c r="KV308" s="52"/>
      <c r="KW308" s="52"/>
      <c r="KX308" s="52"/>
      <c r="KY308" s="52"/>
      <c r="KZ308" s="52"/>
      <c r="LA308" s="52"/>
      <c r="LB308" s="52"/>
      <c r="LC308" s="52"/>
      <c r="LD308" s="52"/>
      <c r="LE308" s="52"/>
      <c r="LF308" s="52"/>
      <c r="LG308" s="52"/>
      <c r="LH308" s="52"/>
      <c r="LI308" s="52"/>
      <c r="LJ308" s="52"/>
      <c r="LK308" s="52"/>
      <c r="LL308" s="52"/>
      <c r="LM308" s="52"/>
      <c r="LN308" s="52"/>
      <c r="LO308" s="52"/>
      <c r="LP308" s="52"/>
      <c r="LQ308" s="52"/>
      <c r="LR308" s="52"/>
      <c r="LS308" s="52"/>
      <c r="LT308" s="52"/>
      <c r="LU308" s="52"/>
      <c r="LV308" s="52"/>
      <c r="LW308" s="52"/>
      <c r="LX308" s="52"/>
      <c r="LY308" s="52"/>
      <c r="LZ308" s="52"/>
      <c r="MA308" s="52"/>
      <c r="MB308" s="52"/>
      <c r="MC308" s="52"/>
      <c r="MD308" s="52"/>
      <c r="ME308" s="52"/>
      <c r="MF308" s="52"/>
      <c r="MG308" s="52"/>
      <c r="MH308" s="100"/>
      <c r="MI308" s="100"/>
      <c r="MJ308" s="100"/>
      <c r="MK308" s="100"/>
      <c r="ML308" s="100"/>
      <c r="MM308" s="100"/>
      <c r="MN308" s="100"/>
      <c r="MO308" s="100"/>
      <c r="MP308" s="100"/>
      <c r="MQ308" s="100"/>
      <c r="MR308" s="100"/>
      <c r="MS308" s="100"/>
      <c r="MT308" s="100"/>
      <c r="MU308" s="100"/>
      <c r="MV308" s="100"/>
      <c r="MW308" s="100"/>
      <c r="MX308" s="100"/>
      <c r="MY308" s="100"/>
      <c r="MZ308" s="100"/>
      <c r="NA308" s="100"/>
      <c r="NB308" s="100"/>
      <c r="NC308" s="52"/>
      <c r="ND308" s="52"/>
      <c r="NE308" s="52"/>
      <c r="NF308" s="52"/>
      <c r="NG308" s="52"/>
      <c r="NH308" s="52"/>
      <c r="NI308" s="52"/>
      <c r="NJ308" s="52"/>
      <c r="NK308" s="52"/>
      <c r="NL308" s="52"/>
      <c r="NM308" s="52"/>
      <c r="NN308" s="52"/>
      <c r="NO308" s="52"/>
      <c r="NP308" s="52"/>
      <c r="NQ308" s="52"/>
      <c r="NR308" s="52"/>
      <c r="NS308" s="52"/>
      <c r="NT308" s="52"/>
      <c r="NU308" s="52"/>
      <c r="NV308" s="52"/>
      <c r="NW308" s="52"/>
      <c r="NX308" s="52"/>
      <c r="NY308" s="52"/>
      <c r="NZ308" s="52"/>
      <c r="OA308" s="52"/>
      <c r="OB308" s="52"/>
      <c r="OC308" s="52"/>
      <c r="OD308" s="52"/>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c r="PC308" s="52"/>
      <c r="PD308" s="52"/>
      <c r="PE308" s="52"/>
      <c r="PF308" s="52"/>
      <c r="PG308" s="52"/>
      <c r="PH308" s="52"/>
      <c r="PI308" s="52"/>
      <c r="PJ308" s="52"/>
      <c r="PK308" s="52"/>
      <c r="PL308" s="52"/>
      <c r="PM308" s="52"/>
      <c r="PN308" s="52"/>
      <c r="PO308" s="52"/>
      <c r="PP308" s="52"/>
      <c r="PQ308" s="52"/>
      <c r="PR308" s="52"/>
      <c r="PS308" s="52"/>
      <c r="PT308" s="52"/>
      <c r="PU308" s="52"/>
      <c r="PV308" s="52"/>
      <c r="PW308" s="52"/>
      <c r="PX308" s="52"/>
      <c r="PY308" s="52"/>
      <c r="PZ308" s="52"/>
      <c r="QA308" s="52"/>
      <c r="QB308" s="52"/>
      <c r="QC308" s="52"/>
      <c r="QD308" s="52"/>
    </row>
    <row r="309" spans="1:446" ht="13.5" customHeight="1">
      <c r="A309" s="12" t="s">
        <v>306</v>
      </c>
      <c r="B309" s="12" t="s">
        <v>345</v>
      </c>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69"/>
      <c r="DA309" s="23"/>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52"/>
      <c r="II309" s="52"/>
      <c r="IJ309" s="92"/>
      <c r="IK309" s="92"/>
      <c r="IL309" s="92"/>
      <c r="IM309" s="92"/>
      <c r="IN309" s="92"/>
      <c r="IO309" s="92"/>
      <c r="IP309" s="92"/>
      <c r="IQ309" s="92"/>
      <c r="IR309" s="92"/>
      <c r="IS309" s="92"/>
      <c r="IT309" s="92"/>
      <c r="IU309" s="92"/>
      <c r="IV309" s="52"/>
      <c r="IW309" s="52"/>
      <c r="IX309" s="52"/>
      <c r="IY309" s="52"/>
      <c r="IZ309" s="52"/>
      <c r="JA309" s="52"/>
      <c r="JB309" s="52"/>
      <c r="JC309" s="52"/>
      <c r="JD309" s="52"/>
      <c r="JE309" s="52"/>
      <c r="JF309" s="52"/>
      <c r="JG309" s="52"/>
      <c r="JH309" s="52"/>
      <c r="JI309" s="52"/>
      <c r="JJ309" s="52"/>
      <c r="JK309" s="52"/>
      <c r="JL309" s="52"/>
      <c r="JM309" s="52"/>
      <c r="JN309" s="52"/>
      <c r="JO309" s="52"/>
      <c r="JP309" s="52"/>
      <c r="JQ309" s="52"/>
      <c r="JR309" s="52"/>
      <c r="JS309" s="52"/>
      <c r="JT309" s="52"/>
      <c r="JU309" s="52"/>
      <c r="JV309" s="52"/>
      <c r="JW309" s="52"/>
      <c r="JX309" s="52"/>
      <c r="JY309" s="52"/>
      <c r="JZ309" s="52"/>
      <c r="KA309" s="52"/>
      <c r="KB309" s="52"/>
      <c r="KC309" s="52"/>
      <c r="KD309" s="52"/>
      <c r="KE309" s="52"/>
      <c r="KF309" s="52"/>
      <c r="KG309" s="52"/>
      <c r="KH309" s="52"/>
      <c r="KI309" s="52"/>
      <c r="KJ309" s="52"/>
      <c r="KK309" s="52"/>
      <c r="KL309" s="52"/>
      <c r="KM309" s="52"/>
      <c r="KN309" s="52"/>
      <c r="KO309" s="52"/>
      <c r="KP309" s="52"/>
      <c r="KQ309" s="52"/>
      <c r="KR309" s="52"/>
      <c r="KS309" s="52"/>
      <c r="KT309" s="52"/>
      <c r="KU309" s="52"/>
      <c r="KV309" s="52"/>
      <c r="KW309" s="52"/>
      <c r="KX309" s="52"/>
      <c r="KY309" s="52"/>
      <c r="KZ309" s="52"/>
      <c r="LA309" s="52"/>
      <c r="LB309" s="52"/>
      <c r="LC309" s="52"/>
      <c r="LD309" s="52"/>
      <c r="LE309" s="52"/>
      <c r="LF309" s="52"/>
      <c r="LG309" s="52"/>
      <c r="LH309" s="52"/>
      <c r="LI309" s="52"/>
      <c r="LJ309" s="52"/>
      <c r="LK309" s="52"/>
      <c r="LL309" s="52"/>
      <c r="LM309" s="52"/>
      <c r="LN309" s="52"/>
      <c r="LO309" s="52"/>
      <c r="LP309" s="52"/>
      <c r="LQ309" s="52"/>
      <c r="LR309" s="52"/>
      <c r="LS309" s="52"/>
      <c r="LT309" s="52"/>
      <c r="LU309" s="52"/>
      <c r="LV309" s="52"/>
      <c r="LW309" s="52"/>
      <c r="LX309" s="52"/>
      <c r="LY309" s="52"/>
      <c r="LZ309" s="52"/>
      <c r="MA309" s="52"/>
      <c r="MB309" s="52"/>
      <c r="MC309" s="52"/>
      <c r="MD309" s="52"/>
      <c r="ME309" s="52"/>
      <c r="MF309" s="52"/>
      <c r="MG309" s="52"/>
      <c r="MH309" s="100"/>
      <c r="MI309" s="100"/>
      <c r="MJ309" s="100"/>
      <c r="MK309" s="100"/>
      <c r="ML309" s="100"/>
      <c r="MM309" s="100"/>
      <c r="MN309" s="100"/>
      <c r="MO309" s="100"/>
      <c r="MP309" s="100"/>
      <c r="MQ309" s="100"/>
      <c r="MR309" s="100"/>
      <c r="MS309" s="100"/>
      <c r="MT309" s="100"/>
      <c r="MU309" s="100"/>
      <c r="MV309" s="100"/>
      <c r="MW309" s="100"/>
      <c r="MX309" s="100"/>
      <c r="MY309" s="100"/>
      <c r="MZ309" s="100"/>
      <c r="NA309" s="100"/>
      <c r="NB309" s="100"/>
      <c r="NC309" s="52"/>
      <c r="ND309" s="52"/>
      <c r="NE309" s="52"/>
      <c r="NF309" s="52"/>
      <c r="NG309" s="52"/>
      <c r="NH309" s="52"/>
      <c r="NI309" s="52"/>
      <c r="NJ309" s="52"/>
      <c r="NK309" s="52"/>
      <c r="NL309" s="52"/>
      <c r="NM309" s="52"/>
      <c r="NN309" s="52"/>
      <c r="NO309" s="52"/>
      <c r="NP309" s="52"/>
      <c r="NQ309" s="52"/>
      <c r="NR309" s="52"/>
      <c r="NS309" s="52"/>
      <c r="NT309" s="52"/>
      <c r="NU309" s="52"/>
      <c r="NV309" s="52"/>
      <c r="NW309" s="52"/>
      <c r="NX309" s="52"/>
      <c r="NY309" s="52"/>
      <c r="NZ309" s="52"/>
      <c r="OA309" s="52"/>
      <c r="OB309" s="52"/>
      <c r="OC309" s="52"/>
      <c r="OD309" s="52"/>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c r="PC309" s="52"/>
      <c r="PD309" s="52"/>
      <c r="PE309" s="52"/>
      <c r="PF309" s="52"/>
      <c r="PG309" s="52"/>
      <c r="PH309" s="52"/>
      <c r="PI309" s="52"/>
      <c r="PJ309" s="52"/>
      <c r="PK309" s="52"/>
      <c r="PL309" s="52"/>
      <c r="PM309" s="52"/>
      <c r="PN309" s="52"/>
      <c r="PO309" s="52"/>
      <c r="PP309" s="52"/>
      <c r="PQ309" s="52"/>
      <c r="PR309" s="52"/>
      <c r="PS309" s="52"/>
      <c r="PT309" s="52"/>
      <c r="PU309" s="52"/>
      <c r="PV309" s="52"/>
      <c r="PW309" s="52"/>
      <c r="PX309" s="52"/>
      <c r="PY309" s="52"/>
      <c r="PZ309" s="52"/>
      <c r="QA309" s="52"/>
      <c r="QB309" s="52"/>
      <c r="QC309" s="52"/>
      <c r="QD309" s="52"/>
    </row>
    <row r="310" spans="1:446" ht="13.5" customHeight="1">
      <c r="A310" s="12" t="s">
        <v>307</v>
      </c>
      <c r="B310" s="12" t="s">
        <v>347</v>
      </c>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69"/>
      <c r="DA310" s="23"/>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52"/>
      <c r="II310" s="52"/>
      <c r="IJ310" s="92"/>
      <c r="IK310" s="92"/>
      <c r="IL310" s="92"/>
      <c r="IM310" s="92"/>
      <c r="IN310" s="92"/>
      <c r="IO310" s="92"/>
      <c r="IP310" s="92"/>
      <c r="IQ310" s="92"/>
      <c r="IR310" s="92"/>
      <c r="IS310" s="92"/>
      <c r="IT310" s="92"/>
      <c r="IU310" s="92"/>
      <c r="IV310" s="52"/>
      <c r="IW310" s="52"/>
      <c r="IX310" s="52"/>
      <c r="IY310" s="52"/>
      <c r="IZ310" s="52"/>
      <c r="JA310" s="52"/>
      <c r="JB310" s="52"/>
      <c r="JC310" s="52"/>
      <c r="JD310" s="52"/>
      <c r="JE310" s="52"/>
      <c r="JF310" s="52"/>
      <c r="JG310" s="52"/>
      <c r="JH310" s="52"/>
      <c r="JI310" s="52"/>
      <c r="JJ310" s="52"/>
      <c r="JK310" s="52"/>
      <c r="JL310" s="52"/>
      <c r="JM310" s="52"/>
      <c r="JN310" s="52"/>
      <c r="JO310" s="52"/>
      <c r="JP310" s="52"/>
      <c r="JQ310" s="52"/>
      <c r="JR310" s="52"/>
      <c r="JS310" s="52"/>
      <c r="JT310" s="52"/>
      <c r="JU310" s="52"/>
      <c r="JV310" s="52"/>
      <c r="JW310" s="52"/>
      <c r="JX310" s="52"/>
      <c r="JY310" s="52"/>
      <c r="JZ310" s="52"/>
      <c r="KA310" s="52"/>
      <c r="KB310" s="52"/>
      <c r="KC310" s="52"/>
      <c r="KD310" s="52"/>
      <c r="KE310" s="52"/>
      <c r="KF310" s="52"/>
      <c r="KG310" s="52"/>
      <c r="KH310" s="52"/>
      <c r="KI310" s="52"/>
      <c r="KJ310" s="52"/>
      <c r="KK310" s="52"/>
      <c r="KL310" s="52"/>
      <c r="KM310" s="52"/>
      <c r="KN310" s="52"/>
      <c r="KO310" s="52"/>
      <c r="KP310" s="52"/>
      <c r="KQ310" s="52"/>
      <c r="KR310" s="52"/>
      <c r="KS310" s="52"/>
      <c r="KT310" s="52"/>
      <c r="KU310" s="52"/>
      <c r="KV310" s="52"/>
      <c r="KW310" s="52"/>
      <c r="KX310" s="52"/>
      <c r="KY310" s="52"/>
      <c r="KZ310" s="52"/>
      <c r="LA310" s="52"/>
      <c r="LB310" s="52"/>
      <c r="LC310" s="52"/>
      <c r="LD310" s="52"/>
      <c r="LE310" s="52"/>
      <c r="LF310" s="52"/>
      <c r="LG310" s="52"/>
      <c r="LH310" s="52"/>
      <c r="LI310" s="52"/>
      <c r="LJ310" s="52"/>
      <c r="LK310" s="52"/>
      <c r="LL310" s="52"/>
      <c r="LM310" s="52"/>
      <c r="LN310" s="52"/>
      <c r="LO310" s="52"/>
      <c r="LP310" s="52"/>
      <c r="LQ310" s="52"/>
      <c r="LR310" s="52"/>
      <c r="LS310" s="52"/>
      <c r="LT310" s="52"/>
      <c r="LU310" s="52"/>
      <c r="LV310" s="52"/>
      <c r="LW310" s="52"/>
      <c r="LX310" s="52"/>
      <c r="LY310" s="52"/>
      <c r="LZ310" s="52"/>
      <c r="MA310" s="52"/>
      <c r="MB310" s="52"/>
      <c r="MC310" s="52"/>
      <c r="MD310" s="52"/>
      <c r="ME310" s="52"/>
      <c r="MF310" s="52"/>
      <c r="MG310" s="52"/>
      <c r="MH310" s="100"/>
      <c r="MI310" s="100"/>
      <c r="MJ310" s="100"/>
      <c r="MK310" s="100"/>
      <c r="ML310" s="100"/>
      <c r="MM310" s="100"/>
      <c r="MN310" s="100"/>
      <c r="MO310" s="100"/>
      <c r="MP310" s="100"/>
      <c r="MQ310" s="100"/>
      <c r="MR310" s="100"/>
      <c r="MS310" s="100"/>
      <c r="MT310" s="100"/>
      <c r="MU310" s="100"/>
      <c r="MV310" s="100"/>
      <c r="MW310" s="100"/>
      <c r="MX310" s="100"/>
      <c r="MY310" s="100"/>
      <c r="MZ310" s="100"/>
      <c r="NA310" s="100"/>
      <c r="NB310" s="100"/>
      <c r="NC310" s="52"/>
      <c r="ND310" s="52"/>
      <c r="NE310" s="52"/>
      <c r="NF310" s="52"/>
      <c r="NG310" s="52"/>
      <c r="NH310" s="52"/>
      <c r="NI310" s="52"/>
      <c r="NJ310" s="52"/>
      <c r="NK310" s="52"/>
      <c r="NL310" s="52"/>
      <c r="NM310" s="52"/>
      <c r="NN310" s="52"/>
      <c r="NO310" s="52"/>
      <c r="NP310" s="52"/>
      <c r="NQ310" s="52"/>
      <c r="NR310" s="52"/>
      <c r="NS310" s="52"/>
      <c r="NT310" s="52"/>
      <c r="NU310" s="52"/>
      <c r="NV310" s="52"/>
      <c r="NW310" s="52"/>
      <c r="NX310" s="52"/>
      <c r="NY310" s="52"/>
      <c r="NZ310" s="52"/>
      <c r="OA310" s="52"/>
      <c r="OB310" s="52"/>
      <c r="OC310" s="52"/>
      <c r="OD310" s="52"/>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c r="PC310" s="52"/>
      <c r="PD310" s="52"/>
      <c r="PE310" s="52"/>
      <c r="PF310" s="52"/>
      <c r="PG310" s="52"/>
      <c r="PH310" s="52"/>
      <c r="PI310" s="52"/>
      <c r="PJ310" s="52"/>
      <c r="PK310" s="52"/>
      <c r="PL310" s="52"/>
      <c r="PM310" s="52"/>
      <c r="PN310" s="52"/>
      <c r="PO310" s="52"/>
      <c r="PP310" s="52"/>
      <c r="PQ310" s="52"/>
      <c r="PR310" s="52"/>
      <c r="PS310" s="52"/>
      <c r="PT310" s="52"/>
      <c r="PU310" s="52"/>
      <c r="PV310" s="52"/>
      <c r="PW310" s="52"/>
      <c r="PX310" s="52"/>
      <c r="PY310" s="52"/>
      <c r="PZ310" s="52"/>
      <c r="QA310" s="52"/>
      <c r="QB310" s="52"/>
      <c r="QC310" s="52"/>
      <c r="QD310" s="52"/>
    </row>
    <row r="311" spans="1:446" ht="13.5" customHeight="1">
      <c r="A311" s="12" t="s">
        <v>308</v>
      </c>
      <c r="B311" s="12" t="s">
        <v>348</v>
      </c>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69"/>
      <c r="DA311" s="23"/>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52"/>
      <c r="II311" s="52"/>
      <c r="IJ311" s="92"/>
      <c r="IK311" s="92"/>
      <c r="IL311" s="92"/>
      <c r="IM311" s="92"/>
      <c r="IN311" s="92"/>
      <c r="IO311" s="92"/>
      <c r="IP311" s="92"/>
      <c r="IQ311" s="92"/>
      <c r="IR311" s="92"/>
      <c r="IS311" s="92"/>
      <c r="IT311" s="92"/>
      <c r="IU311" s="92"/>
      <c r="IV311" s="52"/>
      <c r="IW311" s="52"/>
      <c r="IX311" s="52"/>
      <c r="IY311" s="52"/>
      <c r="IZ311" s="52"/>
      <c r="JA311" s="52"/>
      <c r="JB311" s="52"/>
      <c r="JC311" s="52"/>
      <c r="JD311" s="52"/>
      <c r="JE311" s="52"/>
      <c r="JF311" s="52"/>
      <c r="JG311" s="52"/>
      <c r="JH311" s="52"/>
      <c r="JI311" s="52"/>
      <c r="JJ311" s="52"/>
      <c r="JK311" s="52"/>
      <c r="JL311" s="52"/>
      <c r="JM311" s="52"/>
      <c r="JN311" s="52"/>
      <c r="JO311" s="52"/>
      <c r="JP311" s="52"/>
      <c r="JQ311" s="52"/>
      <c r="JR311" s="52"/>
      <c r="JS311" s="52"/>
      <c r="JT311" s="52"/>
      <c r="JU311" s="52"/>
      <c r="JV311" s="52"/>
      <c r="JW311" s="52"/>
      <c r="JX311" s="52"/>
      <c r="JY311" s="52"/>
      <c r="JZ311" s="52"/>
      <c r="KA311" s="52"/>
      <c r="KB311" s="52"/>
      <c r="KC311" s="52"/>
      <c r="KD311" s="52"/>
      <c r="KE311" s="52"/>
      <c r="KF311" s="52"/>
      <c r="KG311" s="52"/>
      <c r="KH311" s="52"/>
      <c r="KI311" s="52"/>
      <c r="KJ311" s="52"/>
      <c r="KK311" s="52"/>
      <c r="KL311" s="52"/>
      <c r="KM311" s="52"/>
      <c r="KN311" s="52"/>
      <c r="KO311" s="52"/>
      <c r="KP311" s="52"/>
      <c r="KQ311" s="52"/>
      <c r="KR311" s="52"/>
      <c r="KS311" s="52"/>
      <c r="KT311" s="52"/>
      <c r="KU311" s="52"/>
      <c r="KV311" s="52"/>
      <c r="KW311" s="52"/>
      <c r="KX311" s="52"/>
      <c r="KY311" s="52"/>
      <c r="KZ311" s="52"/>
      <c r="LA311" s="52"/>
      <c r="LB311" s="52"/>
      <c r="LC311" s="52"/>
      <c r="LD311" s="52"/>
      <c r="LE311" s="52"/>
      <c r="LF311" s="52"/>
      <c r="LG311" s="52"/>
      <c r="LH311" s="52"/>
      <c r="LI311" s="52"/>
      <c r="LJ311" s="52"/>
      <c r="LK311" s="52"/>
      <c r="LL311" s="52"/>
      <c r="LM311" s="52"/>
      <c r="LN311" s="52"/>
      <c r="LO311" s="52"/>
      <c r="LP311" s="52"/>
      <c r="LQ311" s="52"/>
      <c r="LR311" s="52"/>
      <c r="LS311" s="52"/>
      <c r="LT311" s="52"/>
      <c r="LU311" s="52"/>
      <c r="LV311" s="52"/>
      <c r="LW311" s="52"/>
      <c r="LX311" s="52"/>
      <c r="LY311" s="52"/>
      <c r="LZ311" s="52"/>
      <c r="MA311" s="52"/>
      <c r="MB311" s="52"/>
      <c r="MC311" s="52"/>
      <c r="MD311" s="52"/>
      <c r="ME311" s="52"/>
      <c r="MF311" s="52"/>
      <c r="MG311" s="52"/>
      <c r="MH311" s="100"/>
      <c r="MI311" s="100"/>
      <c r="MJ311" s="100"/>
      <c r="MK311" s="100"/>
      <c r="ML311" s="100"/>
      <c r="MM311" s="100"/>
      <c r="MN311" s="100"/>
      <c r="MO311" s="100"/>
      <c r="MP311" s="100"/>
      <c r="MQ311" s="100"/>
      <c r="MR311" s="100"/>
      <c r="MS311" s="100"/>
      <c r="MT311" s="100"/>
      <c r="MU311" s="100"/>
      <c r="MV311" s="100"/>
      <c r="MW311" s="100"/>
      <c r="MX311" s="100"/>
      <c r="MY311" s="100"/>
      <c r="MZ311" s="100"/>
      <c r="NA311" s="100"/>
      <c r="NB311" s="100"/>
      <c r="NC311" s="52"/>
      <c r="ND311" s="52"/>
      <c r="NE311" s="52"/>
      <c r="NF311" s="52"/>
      <c r="NG311" s="52"/>
      <c r="NH311" s="52"/>
      <c r="NI311" s="52"/>
      <c r="NJ311" s="52"/>
      <c r="NK311" s="52"/>
      <c r="NL311" s="52"/>
      <c r="NM311" s="52"/>
      <c r="NN311" s="52"/>
      <c r="NO311" s="52"/>
      <c r="NP311" s="52"/>
      <c r="NQ311" s="52"/>
      <c r="NR311" s="52"/>
      <c r="NS311" s="52"/>
      <c r="NT311" s="52"/>
      <c r="NU311" s="52"/>
      <c r="NV311" s="52"/>
      <c r="NW311" s="52"/>
      <c r="NX311" s="52"/>
      <c r="NY311" s="52"/>
      <c r="NZ311" s="52"/>
      <c r="OA311" s="52"/>
      <c r="OB311" s="52"/>
      <c r="OC311" s="52"/>
      <c r="OD311" s="52"/>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c r="PC311" s="52"/>
      <c r="PD311" s="52"/>
      <c r="PE311" s="52"/>
      <c r="PF311" s="52"/>
      <c r="PG311" s="52"/>
      <c r="PH311" s="52"/>
      <c r="PI311" s="52"/>
      <c r="PJ311" s="52"/>
      <c r="PK311" s="52"/>
      <c r="PL311" s="52"/>
      <c r="PM311" s="52"/>
      <c r="PN311" s="52"/>
      <c r="PO311" s="52"/>
      <c r="PP311" s="52"/>
      <c r="PQ311" s="52"/>
      <c r="PR311" s="52"/>
      <c r="PS311" s="52"/>
      <c r="PT311" s="52"/>
      <c r="PU311" s="52"/>
      <c r="PV311" s="52"/>
      <c r="PW311" s="52"/>
      <c r="PX311" s="52"/>
      <c r="PY311" s="52"/>
      <c r="PZ311" s="52"/>
      <c r="QA311" s="52"/>
      <c r="QB311" s="52"/>
      <c r="QC311" s="52"/>
      <c r="QD311" s="52"/>
    </row>
    <row r="312" spans="1:446" ht="13.5" customHeight="1">
      <c r="A312" s="12" t="s">
        <v>309</v>
      </c>
      <c r="B312" s="12" t="s">
        <v>345</v>
      </c>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69"/>
      <c r="DA312" s="23"/>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52">
        <v>4.9281834624354461</v>
      </c>
      <c r="II312" s="52">
        <v>4.9281834624354461</v>
      </c>
      <c r="IJ312" s="92"/>
      <c r="IK312" s="92"/>
      <c r="IL312" s="92"/>
      <c r="IM312" s="92"/>
      <c r="IN312" s="92"/>
      <c r="IO312" s="92"/>
      <c r="IP312" s="92"/>
      <c r="IQ312" s="92"/>
      <c r="IR312" s="92"/>
      <c r="IS312" s="92"/>
      <c r="IT312" s="92"/>
      <c r="IU312" s="92"/>
      <c r="IV312" s="52"/>
      <c r="IW312" s="52"/>
      <c r="IX312" s="52"/>
      <c r="IY312" s="52"/>
      <c r="IZ312" s="52"/>
      <c r="JA312" s="52"/>
      <c r="JB312" s="52"/>
      <c r="JC312" s="52"/>
      <c r="JD312" s="52"/>
      <c r="JE312" s="52"/>
      <c r="JF312" s="52"/>
      <c r="JG312" s="52"/>
      <c r="JH312" s="52"/>
      <c r="JI312" s="52"/>
      <c r="JJ312" s="52"/>
      <c r="JK312" s="52"/>
      <c r="JL312" s="52"/>
      <c r="JM312" s="52"/>
      <c r="JN312" s="52"/>
      <c r="JO312" s="52"/>
      <c r="JP312" s="52"/>
      <c r="JQ312" s="52"/>
      <c r="JR312" s="52"/>
      <c r="JS312" s="52"/>
      <c r="JT312" s="52"/>
      <c r="JU312" s="52"/>
      <c r="JV312" s="52"/>
      <c r="JW312" s="52"/>
      <c r="JX312" s="52"/>
      <c r="JY312" s="52"/>
      <c r="JZ312" s="52"/>
      <c r="KA312" s="52"/>
      <c r="KB312" s="52"/>
      <c r="KC312" s="52"/>
      <c r="KD312" s="52"/>
      <c r="KE312" s="52"/>
      <c r="KF312" s="52"/>
      <c r="KG312" s="52"/>
      <c r="KH312" s="52"/>
      <c r="KI312" s="52"/>
      <c r="KJ312" s="52"/>
      <c r="KK312" s="52"/>
      <c r="KL312" s="52"/>
      <c r="KM312" s="52"/>
      <c r="KN312" s="52"/>
      <c r="KO312" s="52"/>
      <c r="KP312" s="52"/>
      <c r="KQ312" s="52"/>
      <c r="KR312" s="52"/>
      <c r="KS312" s="52"/>
      <c r="KT312" s="52"/>
      <c r="KU312" s="52"/>
      <c r="KV312" s="52"/>
      <c r="KW312" s="52"/>
      <c r="KX312" s="52"/>
      <c r="KY312" s="52"/>
      <c r="KZ312" s="52"/>
      <c r="LA312" s="52"/>
      <c r="LB312" s="52"/>
      <c r="LC312" s="52"/>
      <c r="LD312" s="52"/>
      <c r="LE312" s="52"/>
      <c r="LF312" s="52"/>
      <c r="LG312" s="52"/>
      <c r="LH312" s="52"/>
      <c r="LI312" s="52"/>
      <c r="LJ312" s="52"/>
      <c r="LK312" s="52"/>
      <c r="LL312" s="52"/>
      <c r="LM312" s="52"/>
      <c r="LN312" s="52"/>
      <c r="LO312" s="52"/>
      <c r="LP312" s="52"/>
      <c r="LQ312" s="52"/>
      <c r="LR312" s="52"/>
      <c r="LS312" s="52"/>
      <c r="LT312" s="52"/>
      <c r="LU312" s="52"/>
      <c r="LV312" s="52"/>
      <c r="LW312" s="52"/>
      <c r="LX312" s="52"/>
      <c r="LY312" s="52"/>
      <c r="LZ312" s="52"/>
      <c r="MA312" s="52"/>
      <c r="MB312" s="52"/>
      <c r="MC312" s="52"/>
      <c r="MD312" s="52"/>
      <c r="ME312" s="52"/>
      <c r="MF312" s="52"/>
      <c r="MG312" s="52"/>
      <c r="MH312" s="100"/>
      <c r="MI312" s="100"/>
      <c r="MJ312" s="100"/>
      <c r="MK312" s="100"/>
      <c r="ML312" s="100"/>
      <c r="MM312" s="100"/>
      <c r="MN312" s="100"/>
      <c r="MO312" s="100"/>
      <c r="MP312" s="100"/>
      <c r="MQ312" s="100"/>
      <c r="MR312" s="100"/>
      <c r="MS312" s="100"/>
      <c r="MT312" s="100"/>
      <c r="MU312" s="100"/>
      <c r="MV312" s="100"/>
      <c r="MW312" s="100"/>
      <c r="MX312" s="100"/>
      <c r="MY312" s="100"/>
      <c r="MZ312" s="100"/>
      <c r="NA312" s="100"/>
      <c r="NB312" s="100"/>
      <c r="NC312" s="52"/>
      <c r="ND312" s="52"/>
      <c r="NE312" s="52"/>
      <c r="NF312" s="52"/>
      <c r="NG312" s="52"/>
      <c r="NH312" s="52"/>
      <c r="NI312" s="52"/>
      <c r="NJ312" s="52"/>
      <c r="NK312" s="52"/>
      <c r="NL312" s="52"/>
      <c r="NM312" s="52"/>
      <c r="NN312" s="52"/>
      <c r="NO312" s="52"/>
      <c r="NP312" s="52"/>
      <c r="NQ312" s="52"/>
      <c r="NR312" s="52"/>
      <c r="NS312" s="52"/>
      <c r="NT312" s="52"/>
      <c r="NU312" s="52"/>
      <c r="NV312" s="52"/>
      <c r="NW312" s="52"/>
      <c r="NX312" s="52"/>
      <c r="NY312" s="52"/>
      <c r="NZ312" s="52"/>
      <c r="OA312" s="52"/>
      <c r="OB312" s="52"/>
      <c r="OC312" s="52"/>
      <c r="OD312" s="52"/>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c r="PC312" s="52"/>
      <c r="PD312" s="52"/>
      <c r="PE312" s="52"/>
      <c r="PF312" s="52"/>
      <c r="PG312" s="52"/>
      <c r="PH312" s="52"/>
      <c r="PI312" s="52"/>
      <c r="PJ312" s="52"/>
      <c r="PK312" s="52"/>
      <c r="PL312" s="52"/>
      <c r="PM312" s="52"/>
      <c r="PN312" s="52"/>
      <c r="PO312" s="52"/>
      <c r="PP312" s="52"/>
      <c r="PQ312" s="52"/>
      <c r="PR312" s="52"/>
      <c r="PS312" s="52"/>
      <c r="PT312" s="52"/>
      <c r="PU312" s="52"/>
      <c r="PV312" s="52"/>
      <c r="PW312" s="52"/>
      <c r="PX312" s="52"/>
      <c r="PY312" s="52"/>
      <c r="PZ312" s="52"/>
      <c r="QA312" s="52"/>
      <c r="QB312" s="52"/>
      <c r="QC312" s="52"/>
      <c r="QD312" s="52"/>
    </row>
    <row r="313" spans="1:446" ht="13.5" customHeight="1">
      <c r="A313" s="12" t="s">
        <v>310</v>
      </c>
      <c r="B313" s="12" t="s">
        <v>347</v>
      </c>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69"/>
      <c r="DA313" s="23"/>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52"/>
      <c r="II313" s="52"/>
      <c r="IJ313" s="92"/>
      <c r="IK313" s="92"/>
      <c r="IL313" s="92"/>
      <c r="IM313" s="92"/>
      <c r="IN313" s="92"/>
      <c r="IO313" s="92"/>
      <c r="IP313" s="92"/>
      <c r="IQ313" s="92"/>
      <c r="IR313" s="92"/>
      <c r="IS313" s="92"/>
      <c r="IT313" s="92"/>
      <c r="IU313" s="92"/>
      <c r="IV313" s="52"/>
      <c r="IW313" s="52"/>
      <c r="IX313" s="52"/>
      <c r="IY313" s="52"/>
      <c r="IZ313" s="52"/>
      <c r="JA313" s="52"/>
      <c r="JB313" s="52"/>
      <c r="JC313" s="52"/>
      <c r="JD313" s="52"/>
      <c r="JE313" s="52"/>
      <c r="JF313" s="52"/>
      <c r="JG313" s="52"/>
      <c r="JH313" s="52"/>
      <c r="JI313" s="52"/>
      <c r="JJ313" s="52"/>
      <c r="JK313" s="52"/>
      <c r="JL313" s="52"/>
      <c r="JM313" s="52"/>
      <c r="JN313" s="52"/>
      <c r="JO313" s="52"/>
      <c r="JP313" s="52"/>
      <c r="JQ313" s="52"/>
      <c r="JR313" s="52"/>
      <c r="JS313" s="52"/>
      <c r="JT313" s="52"/>
      <c r="JU313" s="52"/>
      <c r="JV313" s="52"/>
      <c r="JW313" s="52"/>
      <c r="JX313" s="52"/>
      <c r="JY313" s="52"/>
      <c r="JZ313" s="52"/>
      <c r="KA313" s="52"/>
      <c r="KB313" s="52"/>
      <c r="KC313" s="52"/>
      <c r="KD313" s="52"/>
      <c r="KE313" s="52"/>
      <c r="KF313" s="52"/>
      <c r="KG313" s="52"/>
      <c r="KH313" s="52"/>
      <c r="KI313" s="52"/>
      <c r="KJ313" s="52"/>
      <c r="KK313" s="52"/>
      <c r="KL313" s="52"/>
      <c r="KM313" s="52"/>
      <c r="KN313" s="52"/>
      <c r="KO313" s="52"/>
      <c r="KP313" s="52"/>
      <c r="KQ313" s="52"/>
      <c r="KR313" s="52"/>
      <c r="KS313" s="52"/>
      <c r="KT313" s="52"/>
      <c r="KU313" s="52"/>
      <c r="KV313" s="52"/>
      <c r="KW313" s="52"/>
      <c r="KX313" s="52"/>
      <c r="KY313" s="52"/>
      <c r="KZ313" s="52"/>
      <c r="LA313" s="52"/>
      <c r="LB313" s="52"/>
      <c r="LC313" s="52"/>
      <c r="LD313" s="52"/>
      <c r="LE313" s="52"/>
      <c r="LF313" s="52"/>
      <c r="LG313" s="52"/>
      <c r="LH313" s="52"/>
      <c r="LI313" s="52"/>
      <c r="LJ313" s="52"/>
      <c r="LK313" s="52"/>
      <c r="LL313" s="52"/>
      <c r="LM313" s="52"/>
      <c r="LN313" s="52"/>
      <c r="LO313" s="52"/>
      <c r="LP313" s="52"/>
      <c r="LQ313" s="52"/>
      <c r="LR313" s="52"/>
      <c r="LS313" s="52"/>
      <c r="LT313" s="52"/>
      <c r="LU313" s="52"/>
      <c r="LV313" s="52"/>
      <c r="LW313" s="52"/>
      <c r="LX313" s="52"/>
      <c r="LY313" s="52"/>
      <c r="LZ313" s="52"/>
      <c r="MA313" s="52"/>
      <c r="MB313" s="52"/>
      <c r="MC313" s="52"/>
      <c r="MD313" s="52"/>
      <c r="ME313" s="52"/>
      <c r="MF313" s="52"/>
      <c r="MG313" s="52"/>
      <c r="MH313" s="100"/>
      <c r="MI313" s="100"/>
      <c r="MJ313" s="100"/>
      <c r="MK313" s="100"/>
      <c r="ML313" s="100"/>
      <c r="MM313" s="100"/>
      <c r="MN313" s="100"/>
      <c r="MO313" s="100"/>
      <c r="MP313" s="100"/>
      <c r="MQ313" s="100"/>
      <c r="MR313" s="100"/>
      <c r="MS313" s="100"/>
      <c r="MT313" s="100"/>
      <c r="MU313" s="100"/>
      <c r="MV313" s="100"/>
      <c r="MW313" s="100"/>
      <c r="MX313" s="100"/>
      <c r="MY313" s="100"/>
      <c r="MZ313" s="100"/>
      <c r="NA313" s="100"/>
      <c r="NB313" s="100"/>
      <c r="NC313" s="52"/>
      <c r="ND313" s="52"/>
      <c r="NE313" s="52"/>
      <c r="NF313" s="52"/>
      <c r="NG313" s="52"/>
      <c r="NH313" s="52"/>
      <c r="NI313" s="52"/>
      <c r="NJ313" s="52"/>
      <c r="NK313" s="52"/>
      <c r="NL313" s="52"/>
      <c r="NM313" s="52"/>
      <c r="NN313" s="52"/>
      <c r="NO313" s="52"/>
      <c r="NP313" s="52"/>
      <c r="NQ313" s="52"/>
      <c r="NR313" s="52"/>
      <c r="NS313" s="52"/>
      <c r="NT313" s="52"/>
      <c r="NU313" s="52"/>
      <c r="NV313" s="52"/>
      <c r="NW313" s="52"/>
      <c r="NX313" s="52"/>
      <c r="NY313" s="52"/>
      <c r="NZ313" s="52"/>
      <c r="OA313" s="52"/>
      <c r="OB313" s="52"/>
      <c r="OC313" s="52"/>
      <c r="OD313" s="52"/>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c r="PC313" s="52"/>
      <c r="PD313" s="52"/>
      <c r="PE313" s="52"/>
      <c r="PF313" s="52"/>
      <c r="PG313" s="52"/>
      <c r="PH313" s="52"/>
      <c r="PI313" s="52"/>
      <c r="PJ313" s="52"/>
      <c r="PK313" s="52"/>
      <c r="PL313" s="52"/>
      <c r="PM313" s="52"/>
      <c r="PN313" s="52"/>
      <c r="PO313" s="52"/>
      <c r="PP313" s="52"/>
      <c r="PQ313" s="52"/>
      <c r="PR313" s="52"/>
      <c r="PS313" s="52"/>
      <c r="PT313" s="52"/>
      <c r="PU313" s="52"/>
      <c r="PV313" s="52"/>
      <c r="PW313" s="52"/>
      <c r="PX313" s="52"/>
      <c r="PY313" s="52"/>
      <c r="PZ313" s="52"/>
      <c r="QA313" s="52"/>
      <c r="QB313" s="52"/>
      <c r="QC313" s="52"/>
      <c r="QD313" s="52"/>
    </row>
    <row r="314" spans="1:446" ht="13.5" customHeight="1">
      <c r="A314" s="12" t="s">
        <v>311</v>
      </c>
      <c r="B314" s="12" t="s">
        <v>348</v>
      </c>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69"/>
      <c r="DA314" s="23"/>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52"/>
      <c r="II314" s="52"/>
      <c r="IJ314" s="92"/>
      <c r="IK314" s="92"/>
      <c r="IL314" s="92"/>
      <c r="IM314" s="92"/>
      <c r="IN314" s="92"/>
      <c r="IO314" s="92"/>
      <c r="IP314" s="92"/>
      <c r="IQ314" s="92"/>
      <c r="IR314" s="92"/>
      <c r="IS314" s="92"/>
      <c r="IT314" s="92"/>
      <c r="IU314" s="92"/>
      <c r="IV314" s="52"/>
      <c r="IW314" s="52"/>
      <c r="IX314" s="52"/>
      <c r="IY314" s="52"/>
      <c r="IZ314" s="52"/>
      <c r="JA314" s="52"/>
      <c r="JB314" s="52"/>
      <c r="JC314" s="52"/>
      <c r="JD314" s="52"/>
      <c r="JE314" s="52"/>
      <c r="JF314" s="52"/>
      <c r="JG314" s="52"/>
      <c r="JH314" s="52"/>
      <c r="JI314" s="52"/>
      <c r="JJ314" s="52"/>
      <c r="JK314" s="52"/>
      <c r="JL314" s="52"/>
      <c r="JM314" s="52"/>
      <c r="JN314" s="52"/>
      <c r="JO314" s="52"/>
      <c r="JP314" s="52"/>
      <c r="JQ314" s="52"/>
      <c r="JR314" s="52"/>
      <c r="JS314" s="52"/>
      <c r="JT314" s="52"/>
      <c r="JU314" s="52"/>
      <c r="JV314" s="52"/>
      <c r="JW314" s="52"/>
      <c r="JX314" s="52"/>
      <c r="JY314" s="52"/>
      <c r="JZ314" s="52"/>
      <c r="KA314" s="52"/>
      <c r="KB314" s="52"/>
      <c r="KC314" s="52"/>
      <c r="KD314" s="52"/>
      <c r="KE314" s="52"/>
      <c r="KF314" s="52"/>
      <c r="KG314" s="52"/>
      <c r="KH314" s="52"/>
      <c r="KI314" s="52"/>
      <c r="KJ314" s="52"/>
      <c r="KK314" s="52"/>
      <c r="KL314" s="52"/>
      <c r="KM314" s="52"/>
      <c r="KN314" s="52"/>
      <c r="KO314" s="52"/>
      <c r="KP314" s="52"/>
      <c r="KQ314" s="52"/>
      <c r="KR314" s="52"/>
      <c r="KS314" s="52"/>
      <c r="KT314" s="52"/>
      <c r="KU314" s="52"/>
      <c r="KV314" s="52"/>
      <c r="KW314" s="52"/>
      <c r="KX314" s="52"/>
      <c r="KY314" s="52"/>
      <c r="KZ314" s="52"/>
      <c r="LA314" s="52"/>
      <c r="LB314" s="52"/>
      <c r="LC314" s="52"/>
      <c r="LD314" s="52"/>
      <c r="LE314" s="52"/>
      <c r="LF314" s="52"/>
      <c r="LG314" s="52"/>
      <c r="LH314" s="52"/>
      <c r="LI314" s="52"/>
      <c r="LJ314" s="52"/>
      <c r="LK314" s="52"/>
      <c r="LL314" s="52"/>
      <c r="LM314" s="52"/>
      <c r="LN314" s="52"/>
      <c r="LO314" s="52"/>
      <c r="LP314" s="52"/>
      <c r="LQ314" s="52"/>
      <c r="LR314" s="52"/>
      <c r="LS314" s="52"/>
      <c r="LT314" s="52"/>
      <c r="LU314" s="52"/>
      <c r="LV314" s="52"/>
      <c r="LW314" s="52"/>
      <c r="LX314" s="52"/>
      <c r="LY314" s="52"/>
      <c r="LZ314" s="52"/>
      <c r="MA314" s="52"/>
      <c r="MB314" s="52"/>
      <c r="MC314" s="52"/>
      <c r="MD314" s="52"/>
      <c r="ME314" s="52"/>
      <c r="MF314" s="52"/>
      <c r="MG314" s="52"/>
      <c r="MH314" s="100"/>
      <c r="MI314" s="100"/>
      <c r="MJ314" s="100"/>
      <c r="MK314" s="100"/>
      <c r="ML314" s="100"/>
      <c r="MM314" s="100"/>
      <c r="MN314" s="100"/>
      <c r="MO314" s="100"/>
      <c r="MP314" s="100"/>
      <c r="MQ314" s="100"/>
      <c r="MR314" s="100"/>
      <c r="MS314" s="100"/>
      <c r="MT314" s="100"/>
      <c r="MU314" s="100"/>
      <c r="MV314" s="100"/>
      <c r="MW314" s="100"/>
      <c r="MX314" s="100"/>
      <c r="MY314" s="100"/>
      <c r="MZ314" s="100"/>
      <c r="NA314" s="100"/>
      <c r="NB314" s="100"/>
      <c r="NC314" s="52"/>
      <c r="ND314" s="52"/>
      <c r="NE314" s="52"/>
      <c r="NF314" s="52"/>
      <c r="NG314" s="52"/>
      <c r="NH314" s="52"/>
      <c r="NI314" s="52"/>
      <c r="NJ314" s="52"/>
      <c r="NK314" s="52"/>
      <c r="NL314" s="52"/>
      <c r="NM314" s="52"/>
      <c r="NN314" s="52"/>
      <c r="NO314" s="52"/>
      <c r="NP314" s="52"/>
      <c r="NQ314" s="52"/>
      <c r="NR314" s="52"/>
      <c r="NS314" s="52"/>
      <c r="NT314" s="52"/>
      <c r="NU314" s="52"/>
      <c r="NV314" s="52"/>
      <c r="NW314" s="52"/>
      <c r="NX314" s="52"/>
      <c r="NY314" s="52"/>
      <c r="NZ314" s="52"/>
      <c r="OA314" s="52"/>
      <c r="OB314" s="52"/>
      <c r="OC314" s="52"/>
      <c r="OD314" s="52"/>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c r="PC314" s="52"/>
      <c r="PD314" s="52"/>
      <c r="PE314" s="52"/>
      <c r="PF314" s="52"/>
      <c r="PG314" s="52"/>
      <c r="PH314" s="52"/>
      <c r="PI314" s="52"/>
      <c r="PJ314" s="52"/>
      <c r="PK314" s="52"/>
      <c r="PL314" s="52"/>
      <c r="PM314" s="52"/>
      <c r="PN314" s="52"/>
      <c r="PO314" s="52"/>
      <c r="PP314" s="52"/>
      <c r="PQ314" s="52"/>
      <c r="PR314" s="52"/>
      <c r="PS314" s="52"/>
      <c r="PT314" s="52"/>
      <c r="PU314" s="52"/>
      <c r="PV314" s="52"/>
      <c r="PW314" s="52"/>
      <c r="PX314" s="52"/>
      <c r="PY314" s="52"/>
      <c r="PZ314" s="52"/>
      <c r="QA314" s="52"/>
      <c r="QB314" s="52"/>
      <c r="QC314" s="52"/>
      <c r="QD314" s="52"/>
    </row>
    <row r="315" spans="1:446" ht="13.5" customHeight="1">
      <c r="A315" s="12" t="s">
        <v>312</v>
      </c>
      <c r="B315" s="12" t="s">
        <v>345</v>
      </c>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69"/>
      <c r="DA315" s="23"/>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52"/>
      <c r="II315" s="52"/>
      <c r="IJ315" s="92"/>
      <c r="IK315" s="92"/>
      <c r="IL315" s="92"/>
      <c r="IM315" s="92"/>
      <c r="IN315" s="92"/>
      <c r="IO315" s="92"/>
      <c r="IP315" s="92"/>
      <c r="IQ315" s="92"/>
      <c r="IR315" s="92"/>
      <c r="IS315" s="92"/>
      <c r="IT315" s="92"/>
      <c r="IU315" s="92"/>
      <c r="IV315" s="52"/>
      <c r="IW315" s="52"/>
      <c r="IX315" s="52"/>
      <c r="IY315" s="52"/>
      <c r="IZ315" s="52"/>
      <c r="JA315" s="52"/>
      <c r="JB315" s="52"/>
      <c r="JC315" s="52"/>
      <c r="JD315" s="52"/>
      <c r="JE315" s="52"/>
      <c r="JF315" s="52"/>
      <c r="JG315" s="52"/>
      <c r="JH315" s="52"/>
      <c r="JI315" s="52"/>
      <c r="JJ315" s="52"/>
      <c r="JK315" s="52"/>
      <c r="JL315" s="52"/>
      <c r="JM315" s="52"/>
      <c r="JN315" s="52"/>
      <c r="JO315" s="52"/>
      <c r="JP315" s="52"/>
      <c r="JQ315" s="52"/>
      <c r="JR315" s="52"/>
      <c r="JS315" s="52"/>
      <c r="JT315" s="52"/>
      <c r="JU315" s="52"/>
      <c r="JV315" s="52"/>
      <c r="JW315" s="52"/>
      <c r="JX315" s="52"/>
      <c r="JY315" s="52"/>
      <c r="JZ315" s="52"/>
      <c r="KA315" s="52"/>
      <c r="KB315" s="52"/>
      <c r="KC315" s="52"/>
      <c r="KD315" s="52"/>
      <c r="KE315" s="52"/>
      <c r="KF315" s="52"/>
      <c r="KG315" s="52"/>
      <c r="KH315" s="52"/>
      <c r="KI315" s="52"/>
      <c r="KJ315" s="52"/>
      <c r="KK315" s="52"/>
      <c r="KL315" s="52"/>
      <c r="KM315" s="52"/>
      <c r="KN315" s="52"/>
      <c r="KO315" s="52"/>
      <c r="KP315" s="52"/>
      <c r="KQ315" s="52"/>
      <c r="KR315" s="52"/>
      <c r="KS315" s="52"/>
      <c r="KT315" s="52"/>
      <c r="KU315" s="52"/>
      <c r="KV315" s="52"/>
      <c r="KW315" s="52"/>
      <c r="KX315" s="52"/>
      <c r="KY315" s="52"/>
      <c r="KZ315" s="52"/>
      <c r="LA315" s="52"/>
      <c r="LB315" s="52"/>
      <c r="LC315" s="52"/>
      <c r="LD315" s="52"/>
      <c r="LE315" s="52"/>
      <c r="LF315" s="52"/>
      <c r="LG315" s="52"/>
      <c r="LH315" s="52"/>
      <c r="LI315" s="52"/>
      <c r="LJ315" s="52"/>
      <c r="LK315" s="52"/>
      <c r="LL315" s="52"/>
      <c r="LM315" s="52"/>
      <c r="LN315" s="52"/>
      <c r="LO315" s="52"/>
      <c r="LP315" s="52"/>
      <c r="LQ315" s="52"/>
      <c r="LR315" s="52"/>
      <c r="LS315" s="52"/>
      <c r="LT315" s="52"/>
      <c r="LU315" s="52"/>
      <c r="LV315" s="52"/>
      <c r="LW315" s="52"/>
      <c r="LX315" s="52"/>
      <c r="LY315" s="52"/>
      <c r="LZ315" s="52"/>
      <c r="MA315" s="52"/>
      <c r="MB315" s="52"/>
      <c r="MC315" s="52"/>
      <c r="MD315" s="52"/>
      <c r="ME315" s="52"/>
      <c r="MF315" s="52"/>
      <c r="MG315" s="52"/>
      <c r="MH315" s="100"/>
      <c r="MI315" s="100"/>
      <c r="MJ315" s="100"/>
      <c r="MK315" s="100"/>
      <c r="ML315" s="100"/>
      <c r="MM315" s="100"/>
      <c r="MN315" s="100"/>
      <c r="MO315" s="100"/>
      <c r="MP315" s="100"/>
      <c r="MQ315" s="100"/>
      <c r="MR315" s="100"/>
      <c r="MS315" s="100"/>
      <c r="MT315" s="100"/>
      <c r="MU315" s="100"/>
      <c r="MV315" s="100"/>
      <c r="MW315" s="100"/>
      <c r="MX315" s="100"/>
      <c r="MY315" s="100"/>
      <c r="MZ315" s="100"/>
      <c r="NA315" s="100"/>
      <c r="NB315" s="100"/>
      <c r="NC315" s="52"/>
      <c r="ND315" s="52"/>
      <c r="NE315" s="52"/>
      <c r="NF315" s="52"/>
      <c r="NG315" s="52"/>
      <c r="NH315" s="52"/>
      <c r="NI315" s="52"/>
      <c r="NJ315" s="52"/>
      <c r="NK315" s="52"/>
      <c r="NL315" s="52"/>
      <c r="NM315" s="52"/>
      <c r="NN315" s="52"/>
      <c r="NO315" s="52"/>
      <c r="NP315" s="52"/>
      <c r="NQ315" s="52"/>
      <c r="NR315" s="52"/>
      <c r="NS315" s="52"/>
      <c r="NT315" s="52"/>
      <c r="NU315" s="52"/>
      <c r="NV315" s="52"/>
      <c r="NW315" s="52"/>
      <c r="NX315" s="52"/>
      <c r="NY315" s="52"/>
      <c r="NZ315" s="52"/>
      <c r="OA315" s="52"/>
      <c r="OB315" s="52"/>
      <c r="OC315" s="52"/>
      <c r="OD315" s="52"/>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c r="PC315" s="52"/>
      <c r="PD315" s="52"/>
      <c r="PE315" s="52"/>
      <c r="PF315" s="52"/>
      <c r="PG315" s="52"/>
      <c r="PH315" s="52"/>
      <c r="PI315" s="52"/>
      <c r="PJ315" s="52"/>
      <c r="PK315" s="52"/>
      <c r="PL315" s="52"/>
      <c r="PM315" s="52"/>
      <c r="PN315" s="52"/>
      <c r="PO315" s="52"/>
      <c r="PP315" s="52"/>
      <c r="PQ315" s="52"/>
      <c r="PR315" s="52"/>
      <c r="PS315" s="52"/>
      <c r="PT315" s="52"/>
      <c r="PU315" s="52"/>
      <c r="PV315" s="52"/>
      <c r="PW315" s="52"/>
      <c r="PX315" s="52"/>
      <c r="PY315" s="52"/>
      <c r="PZ315" s="52"/>
      <c r="QA315" s="52"/>
      <c r="QB315" s="52"/>
      <c r="QC315" s="52"/>
      <c r="QD315" s="52"/>
    </row>
    <row r="316" spans="1:446" ht="13.5" customHeight="1">
      <c r="A316" s="12" t="s">
        <v>313</v>
      </c>
      <c r="B316" s="12" t="s">
        <v>347</v>
      </c>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69"/>
      <c r="DA316" s="23"/>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52"/>
      <c r="II316" s="52"/>
      <c r="IJ316" s="92"/>
      <c r="IK316" s="92"/>
      <c r="IL316" s="92"/>
      <c r="IM316" s="92"/>
      <c r="IN316" s="92"/>
      <c r="IO316" s="92"/>
      <c r="IP316" s="92"/>
      <c r="IQ316" s="92"/>
      <c r="IR316" s="92"/>
      <c r="IS316" s="92"/>
      <c r="IT316" s="92"/>
      <c r="IU316" s="92"/>
      <c r="IV316" s="52"/>
      <c r="IW316" s="52"/>
      <c r="IX316" s="52"/>
      <c r="IY316" s="52"/>
      <c r="IZ316" s="52"/>
      <c r="JA316" s="52"/>
      <c r="JB316" s="52"/>
      <c r="JC316" s="52"/>
      <c r="JD316" s="52"/>
      <c r="JE316" s="52"/>
      <c r="JF316" s="52"/>
      <c r="JG316" s="52"/>
      <c r="JH316" s="52"/>
      <c r="JI316" s="52"/>
      <c r="JJ316" s="52"/>
      <c r="JK316" s="52"/>
      <c r="JL316" s="52"/>
      <c r="JM316" s="52"/>
      <c r="JN316" s="52"/>
      <c r="JO316" s="52"/>
      <c r="JP316" s="52"/>
      <c r="JQ316" s="52"/>
      <c r="JR316" s="52"/>
      <c r="JS316" s="52"/>
      <c r="JT316" s="52"/>
      <c r="JU316" s="52"/>
      <c r="JV316" s="52"/>
      <c r="JW316" s="52"/>
      <c r="JX316" s="52"/>
      <c r="JY316" s="52"/>
      <c r="JZ316" s="52"/>
      <c r="KA316" s="52"/>
      <c r="KB316" s="52"/>
      <c r="KC316" s="52"/>
      <c r="KD316" s="52"/>
      <c r="KE316" s="52"/>
      <c r="KF316" s="52"/>
      <c r="KG316" s="52"/>
      <c r="KH316" s="52"/>
      <c r="KI316" s="52"/>
      <c r="KJ316" s="52"/>
      <c r="KK316" s="52"/>
      <c r="KL316" s="52"/>
      <c r="KM316" s="52"/>
      <c r="KN316" s="52"/>
      <c r="KO316" s="52"/>
      <c r="KP316" s="52"/>
      <c r="KQ316" s="52"/>
      <c r="KR316" s="52"/>
      <c r="KS316" s="52"/>
      <c r="KT316" s="52"/>
      <c r="KU316" s="52"/>
      <c r="KV316" s="52"/>
      <c r="KW316" s="52"/>
      <c r="KX316" s="52"/>
      <c r="KY316" s="52"/>
      <c r="KZ316" s="52"/>
      <c r="LA316" s="52"/>
      <c r="LB316" s="52"/>
      <c r="LC316" s="52"/>
      <c r="LD316" s="52"/>
      <c r="LE316" s="52"/>
      <c r="LF316" s="52"/>
      <c r="LG316" s="52"/>
      <c r="LH316" s="52"/>
      <c r="LI316" s="52"/>
      <c r="LJ316" s="52"/>
      <c r="LK316" s="52"/>
      <c r="LL316" s="52"/>
      <c r="LM316" s="52"/>
      <c r="LN316" s="52"/>
      <c r="LO316" s="52"/>
      <c r="LP316" s="52"/>
      <c r="LQ316" s="52"/>
      <c r="LR316" s="52"/>
      <c r="LS316" s="52"/>
      <c r="LT316" s="52"/>
      <c r="LU316" s="52"/>
      <c r="LV316" s="52"/>
      <c r="LW316" s="52"/>
      <c r="LX316" s="52"/>
      <c r="LY316" s="52"/>
      <c r="LZ316" s="52"/>
      <c r="MA316" s="52"/>
      <c r="MB316" s="52"/>
      <c r="MC316" s="52"/>
      <c r="MD316" s="52"/>
      <c r="ME316" s="52"/>
      <c r="MF316" s="52"/>
      <c r="MG316" s="52"/>
      <c r="MH316" s="100"/>
      <c r="MI316" s="100"/>
      <c r="MJ316" s="100"/>
      <c r="MK316" s="100"/>
      <c r="ML316" s="100"/>
      <c r="MM316" s="100"/>
      <c r="MN316" s="100"/>
      <c r="MO316" s="100"/>
      <c r="MP316" s="100"/>
      <c r="MQ316" s="100"/>
      <c r="MR316" s="100"/>
      <c r="MS316" s="100"/>
      <c r="MT316" s="100"/>
      <c r="MU316" s="100"/>
      <c r="MV316" s="100"/>
      <c r="MW316" s="100"/>
      <c r="MX316" s="100"/>
      <c r="MY316" s="100"/>
      <c r="MZ316" s="100"/>
      <c r="NA316" s="100"/>
      <c r="NB316" s="100"/>
      <c r="NC316" s="52"/>
      <c r="ND316" s="52"/>
      <c r="NE316" s="52"/>
      <c r="NF316" s="52"/>
      <c r="NG316" s="52"/>
      <c r="NH316" s="52"/>
      <c r="NI316" s="52"/>
      <c r="NJ316" s="52"/>
      <c r="NK316" s="52"/>
      <c r="NL316" s="52"/>
      <c r="NM316" s="52"/>
      <c r="NN316" s="52"/>
      <c r="NO316" s="52"/>
      <c r="NP316" s="52"/>
      <c r="NQ316" s="52"/>
      <c r="NR316" s="52"/>
      <c r="NS316" s="52"/>
      <c r="NT316" s="52"/>
      <c r="NU316" s="52"/>
      <c r="NV316" s="52"/>
      <c r="NW316" s="52"/>
      <c r="NX316" s="52"/>
      <c r="NY316" s="52"/>
      <c r="NZ316" s="52"/>
      <c r="OA316" s="52"/>
      <c r="OB316" s="52"/>
      <c r="OC316" s="52"/>
      <c r="OD316" s="52"/>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c r="PC316" s="52"/>
      <c r="PD316" s="52"/>
      <c r="PE316" s="52"/>
      <c r="PF316" s="52"/>
      <c r="PG316" s="52"/>
      <c r="PH316" s="52"/>
      <c r="PI316" s="52"/>
      <c r="PJ316" s="52"/>
      <c r="PK316" s="52"/>
      <c r="PL316" s="52"/>
      <c r="PM316" s="52"/>
      <c r="PN316" s="52"/>
      <c r="PO316" s="52"/>
      <c r="PP316" s="52"/>
      <c r="PQ316" s="52"/>
      <c r="PR316" s="52"/>
      <c r="PS316" s="52"/>
      <c r="PT316" s="52"/>
      <c r="PU316" s="52"/>
      <c r="PV316" s="52"/>
      <c r="PW316" s="52"/>
      <c r="PX316" s="52"/>
      <c r="PY316" s="52"/>
      <c r="PZ316" s="52"/>
      <c r="QA316" s="52"/>
      <c r="QB316" s="52"/>
      <c r="QC316" s="52"/>
      <c r="QD316" s="52"/>
    </row>
    <row r="317" spans="1:446" ht="13.5" customHeight="1">
      <c r="A317" s="12" t="s">
        <v>314</v>
      </c>
      <c r="B317" s="12" t="s">
        <v>348</v>
      </c>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69"/>
      <c r="DA317" s="23"/>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52"/>
      <c r="II317" s="52"/>
      <c r="IJ317" s="92"/>
      <c r="IK317" s="92"/>
      <c r="IL317" s="92"/>
      <c r="IM317" s="92"/>
      <c r="IN317" s="92"/>
      <c r="IO317" s="92"/>
      <c r="IP317" s="92"/>
      <c r="IQ317" s="92"/>
      <c r="IR317" s="92"/>
      <c r="IS317" s="92"/>
      <c r="IT317" s="92"/>
      <c r="IU317" s="92"/>
      <c r="IV317" s="52"/>
      <c r="IW317" s="52"/>
      <c r="IX317" s="52"/>
      <c r="IY317" s="52"/>
      <c r="IZ317" s="52"/>
      <c r="JA317" s="52"/>
      <c r="JB317" s="52"/>
      <c r="JC317" s="52"/>
      <c r="JD317" s="52"/>
      <c r="JE317" s="52"/>
      <c r="JF317" s="52"/>
      <c r="JG317" s="52"/>
      <c r="JH317" s="52"/>
      <c r="JI317" s="52"/>
      <c r="JJ317" s="52"/>
      <c r="JK317" s="52"/>
      <c r="JL317" s="52"/>
      <c r="JM317" s="52"/>
      <c r="JN317" s="52"/>
      <c r="JO317" s="52"/>
      <c r="JP317" s="52"/>
      <c r="JQ317" s="52"/>
      <c r="JR317" s="52"/>
      <c r="JS317" s="52"/>
      <c r="JT317" s="52"/>
      <c r="JU317" s="52"/>
      <c r="JV317" s="52"/>
      <c r="JW317" s="52"/>
      <c r="JX317" s="52"/>
      <c r="JY317" s="52"/>
      <c r="JZ317" s="52"/>
      <c r="KA317" s="52"/>
      <c r="KB317" s="52"/>
      <c r="KC317" s="52"/>
      <c r="KD317" s="52"/>
      <c r="KE317" s="52"/>
      <c r="KF317" s="52"/>
      <c r="KG317" s="52"/>
      <c r="KH317" s="52"/>
      <c r="KI317" s="52"/>
      <c r="KJ317" s="52"/>
      <c r="KK317" s="52"/>
      <c r="KL317" s="52"/>
      <c r="KM317" s="52"/>
      <c r="KN317" s="52"/>
      <c r="KO317" s="52"/>
      <c r="KP317" s="52"/>
      <c r="KQ317" s="52"/>
      <c r="KR317" s="52"/>
      <c r="KS317" s="52"/>
      <c r="KT317" s="52"/>
      <c r="KU317" s="52"/>
      <c r="KV317" s="52"/>
      <c r="KW317" s="52"/>
      <c r="KX317" s="52"/>
      <c r="KY317" s="52"/>
      <c r="KZ317" s="52"/>
      <c r="LA317" s="52"/>
      <c r="LB317" s="52"/>
      <c r="LC317" s="52"/>
      <c r="LD317" s="52"/>
      <c r="LE317" s="52"/>
      <c r="LF317" s="52"/>
      <c r="LG317" s="52"/>
      <c r="LH317" s="52"/>
      <c r="LI317" s="52"/>
      <c r="LJ317" s="52"/>
      <c r="LK317" s="52"/>
      <c r="LL317" s="52"/>
      <c r="LM317" s="52"/>
      <c r="LN317" s="52"/>
      <c r="LO317" s="52"/>
      <c r="LP317" s="52"/>
      <c r="LQ317" s="52"/>
      <c r="LR317" s="52"/>
      <c r="LS317" s="52"/>
      <c r="LT317" s="52"/>
      <c r="LU317" s="52"/>
      <c r="LV317" s="52"/>
      <c r="LW317" s="52"/>
      <c r="LX317" s="52"/>
      <c r="LY317" s="52"/>
      <c r="LZ317" s="52"/>
      <c r="MA317" s="52"/>
      <c r="MB317" s="52"/>
      <c r="MC317" s="52"/>
      <c r="MD317" s="52"/>
      <c r="ME317" s="52"/>
      <c r="MF317" s="52"/>
      <c r="MG317" s="52"/>
      <c r="MH317" s="100"/>
      <c r="MI317" s="100"/>
      <c r="MJ317" s="100"/>
      <c r="MK317" s="100"/>
      <c r="ML317" s="100"/>
      <c r="MM317" s="100"/>
      <c r="MN317" s="100"/>
      <c r="MO317" s="100"/>
      <c r="MP317" s="100"/>
      <c r="MQ317" s="100"/>
      <c r="MR317" s="100"/>
      <c r="MS317" s="100"/>
      <c r="MT317" s="100"/>
      <c r="MU317" s="100"/>
      <c r="MV317" s="100"/>
      <c r="MW317" s="100"/>
      <c r="MX317" s="100"/>
      <c r="MY317" s="100"/>
      <c r="MZ317" s="100"/>
      <c r="NA317" s="100"/>
      <c r="NB317" s="100"/>
      <c r="NC317" s="52"/>
      <c r="ND317" s="52"/>
      <c r="NE317" s="52"/>
      <c r="NF317" s="52"/>
      <c r="NG317" s="52"/>
      <c r="NH317" s="52"/>
      <c r="NI317" s="52"/>
      <c r="NJ317" s="52"/>
      <c r="NK317" s="52"/>
      <c r="NL317" s="52"/>
      <c r="NM317" s="52"/>
      <c r="NN317" s="52"/>
      <c r="NO317" s="52"/>
      <c r="NP317" s="52"/>
      <c r="NQ317" s="52"/>
      <c r="NR317" s="52"/>
      <c r="NS317" s="52"/>
      <c r="NT317" s="52"/>
      <c r="NU317" s="52"/>
      <c r="NV317" s="52"/>
      <c r="NW317" s="52"/>
      <c r="NX317" s="52"/>
      <c r="NY317" s="52"/>
      <c r="NZ317" s="52"/>
      <c r="OA317" s="52"/>
      <c r="OB317" s="52"/>
      <c r="OC317" s="52"/>
      <c r="OD317" s="52"/>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c r="PC317" s="52"/>
      <c r="PD317" s="52"/>
      <c r="PE317" s="52"/>
      <c r="PF317" s="52"/>
      <c r="PG317" s="52"/>
      <c r="PH317" s="52"/>
      <c r="PI317" s="52"/>
      <c r="PJ317" s="52"/>
      <c r="PK317" s="52"/>
      <c r="PL317" s="52"/>
      <c r="PM317" s="52"/>
      <c r="PN317" s="52"/>
      <c r="PO317" s="52"/>
      <c r="PP317" s="52"/>
      <c r="PQ317" s="52"/>
      <c r="PR317" s="52"/>
      <c r="PS317" s="52"/>
      <c r="PT317" s="52"/>
      <c r="PU317" s="52"/>
      <c r="PV317" s="52"/>
      <c r="PW317" s="52"/>
      <c r="PX317" s="52"/>
      <c r="PY317" s="52"/>
      <c r="PZ317" s="52"/>
      <c r="QA317" s="52"/>
      <c r="QB317" s="52"/>
      <c r="QC317" s="52"/>
      <c r="QD317" s="52"/>
    </row>
    <row r="318" spans="1:446" ht="13.5" customHeight="1">
      <c r="A318" s="12" t="s">
        <v>315</v>
      </c>
      <c r="B318" s="12" t="s">
        <v>345</v>
      </c>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69"/>
      <c r="DA318" s="23"/>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52"/>
      <c r="II318" s="52"/>
      <c r="IJ318" s="92"/>
      <c r="IK318" s="92"/>
      <c r="IL318" s="92"/>
      <c r="IM318" s="92"/>
      <c r="IN318" s="92"/>
      <c r="IO318" s="92"/>
      <c r="IP318" s="92"/>
      <c r="IQ318" s="92"/>
      <c r="IR318" s="92"/>
      <c r="IS318" s="92"/>
      <c r="IT318" s="92"/>
      <c r="IU318" s="92"/>
      <c r="IV318" s="52"/>
      <c r="IW318" s="52"/>
      <c r="IX318" s="52"/>
      <c r="IY318" s="52"/>
      <c r="IZ318" s="52"/>
      <c r="JA318" s="52"/>
      <c r="JB318" s="52"/>
      <c r="JC318" s="52"/>
      <c r="JD318" s="52"/>
      <c r="JE318" s="52"/>
      <c r="JF318" s="52"/>
      <c r="JG318" s="52"/>
      <c r="JH318" s="52"/>
      <c r="JI318" s="52"/>
      <c r="JJ318" s="52"/>
      <c r="JK318" s="52"/>
      <c r="JL318" s="52"/>
      <c r="JM318" s="52"/>
      <c r="JN318" s="52"/>
      <c r="JO318" s="52"/>
      <c r="JP318" s="52"/>
      <c r="JQ318" s="52"/>
      <c r="JR318" s="52"/>
      <c r="JS318" s="52"/>
      <c r="JT318" s="52"/>
      <c r="JU318" s="52"/>
      <c r="JV318" s="52"/>
      <c r="JW318" s="52"/>
      <c r="JX318" s="52"/>
      <c r="JY318" s="52"/>
      <c r="JZ318" s="52"/>
      <c r="KA318" s="52"/>
      <c r="KB318" s="52"/>
      <c r="KC318" s="52"/>
      <c r="KD318" s="52"/>
      <c r="KE318" s="52"/>
      <c r="KF318" s="52"/>
      <c r="KG318" s="52"/>
      <c r="KH318" s="52"/>
      <c r="KI318" s="52"/>
      <c r="KJ318" s="52"/>
      <c r="KK318" s="52"/>
      <c r="KL318" s="52"/>
      <c r="KM318" s="52"/>
      <c r="KN318" s="52"/>
      <c r="KO318" s="52"/>
      <c r="KP318" s="52"/>
      <c r="KQ318" s="52"/>
      <c r="KR318" s="52"/>
      <c r="KS318" s="52"/>
      <c r="KT318" s="52"/>
      <c r="KU318" s="52"/>
      <c r="KV318" s="52"/>
      <c r="KW318" s="52"/>
      <c r="KX318" s="52"/>
      <c r="KY318" s="52"/>
      <c r="KZ318" s="52"/>
      <c r="LA318" s="52"/>
      <c r="LB318" s="52"/>
      <c r="LC318" s="52"/>
      <c r="LD318" s="52"/>
      <c r="LE318" s="52"/>
      <c r="LF318" s="52"/>
      <c r="LG318" s="52"/>
      <c r="LH318" s="52"/>
      <c r="LI318" s="52"/>
      <c r="LJ318" s="52"/>
      <c r="LK318" s="52"/>
      <c r="LL318" s="52"/>
      <c r="LM318" s="52"/>
      <c r="LN318" s="52"/>
      <c r="LO318" s="52"/>
      <c r="LP318" s="52"/>
      <c r="LQ318" s="52"/>
      <c r="LR318" s="52"/>
      <c r="LS318" s="52"/>
      <c r="LT318" s="52"/>
      <c r="LU318" s="52"/>
      <c r="LV318" s="52"/>
      <c r="LW318" s="52"/>
      <c r="LX318" s="52"/>
      <c r="LY318" s="52"/>
      <c r="LZ318" s="52"/>
      <c r="MA318" s="52"/>
      <c r="MB318" s="52"/>
      <c r="MC318" s="52"/>
      <c r="MD318" s="52"/>
      <c r="ME318" s="52"/>
      <c r="MF318" s="52"/>
      <c r="MG318" s="52"/>
      <c r="MH318" s="100"/>
      <c r="MI318" s="100"/>
      <c r="MJ318" s="100"/>
      <c r="MK318" s="100"/>
      <c r="ML318" s="100"/>
      <c r="MM318" s="100"/>
      <c r="MN318" s="100"/>
      <c r="MO318" s="100"/>
      <c r="MP318" s="100"/>
      <c r="MQ318" s="100"/>
      <c r="MR318" s="100"/>
      <c r="MS318" s="100"/>
      <c r="MT318" s="100"/>
      <c r="MU318" s="100"/>
      <c r="MV318" s="100"/>
      <c r="MW318" s="100"/>
      <c r="MX318" s="100"/>
      <c r="MY318" s="100"/>
      <c r="MZ318" s="100"/>
      <c r="NA318" s="100"/>
      <c r="NB318" s="100"/>
      <c r="NC318" s="52"/>
      <c r="ND318" s="52"/>
      <c r="NE318" s="52"/>
      <c r="NF318" s="52"/>
      <c r="NG318" s="52"/>
      <c r="NH318" s="52"/>
      <c r="NI318" s="52"/>
      <c r="NJ318" s="52"/>
      <c r="NK318" s="52"/>
      <c r="NL318" s="52"/>
      <c r="NM318" s="52"/>
      <c r="NN318" s="52"/>
      <c r="NO318" s="52"/>
      <c r="NP318" s="52"/>
      <c r="NQ318" s="52"/>
      <c r="NR318" s="52"/>
      <c r="NS318" s="52"/>
      <c r="NT318" s="52"/>
      <c r="NU318" s="52"/>
      <c r="NV318" s="52"/>
      <c r="NW318" s="52"/>
      <c r="NX318" s="52"/>
      <c r="NY318" s="52"/>
      <c r="NZ318" s="52"/>
      <c r="OA318" s="52"/>
      <c r="OB318" s="52"/>
      <c r="OC318" s="52"/>
      <c r="OD318" s="52"/>
      <c r="OE318" s="52"/>
      <c r="OF318" s="52"/>
      <c r="OG318" s="52"/>
      <c r="OH318" s="52"/>
      <c r="OI318" s="52"/>
      <c r="OJ318" s="52"/>
      <c r="OK318" s="52"/>
      <c r="OL318" s="52"/>
      <c r="OM318" s="52"/>
      <c r="ON318" s="52"/>
      <c r="OO318" s="52"/>
      <c r="OP318" s="52"/>
      <c r="OQ318" s="52"/>
      <c r="OR318" s="52"/>
      <c r="OS318" s="52"/>
      <c r="OT318" s="52"/>
      <c r="OU318" s="52"/>
      <c r="OV318" s="52"/>
      <c r="OW318" s="52"/>
      <c r="OX318" s="52"/>
      <c r="OY318" s="52"/>
      <c r="OZ318" s="52"/>
      <c r="PA318" s="52"/>
      <c r="PB318" s="52"/>
      <c r="PC318" s="52"/>
      <c r="PD318" s="52"/>
      <c r="PE318" s="52"/>
      <c r="PF318" s="52"/>
      <c r="PG318" s="52"/>
      <c r="PH318" s="52"/>
      <c r="PI318" s="52"/>
      <c r="PJ318" s="52"/>
      <c r="PK318" s="52"/>
      <c r="PL318" s="52"/>
      <c r="PM318" s="52"/>
      <c r="PN318" s="52"/>
      <c r="PO318" s="52"/>
      <c r="PP318" s="52"/>
      <c r="PQ318" s="52"/>
      <c r="PR318" s="52"/>
      <c r="PS318" s="52"/>
      <c r="PT318" s="52"/>
      <c r="PU318" s="52"/>
      <c r="PV318" s="52"/>
      <c r="PW318" s="52"/>
      <c r="PX318" s="52"/>
      <c r="PY318" s="52"/>
      <c r="PZ318" s="52"/>
      <c r="QA318" s="52"/>
      <c r="QB318" s="52"/>
      <c r="QC318" s="52"/>
      <c r="QD318" s="52"/>
    </row>
    <row r="319" spans="1:446" ht="13.5" customHeight="1">
      <c r="A319" s="12" t="s">
        <v>316</v>
      </c>
      <c r="B319" s="12" t="s">
        <v>347</v>
      </c>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69"/>
      <c r="DA319" s="23"/>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52"/>
      <c r="II319" s="52"/>
      <c r="IJ319" s="92"/>
      <c r="IK319" s="92"/>
      <c r="IL319" s="92"/>
      <c r="IM319" s="92"/>
      <c r="IN319" s="92"/>
      <c r="IO319" s="92"/>
      <c r="IP319" s="92"/>
      <c r="IQ319" s="92"/>
      <c r="IR319" s="92"/>
      <c r="IS319" s="92"/>
      <c r="IT319" s="92"/>
      <c r="IU319" s="92"/>
      <c r="IV319" s="52"/>
      <c r="IW319" s="52"/>
      <c r="IX319" s="52"/>
      <c r="IY319" s="52"/>
      <c r="IZ319" s="52"/>
      <c r="JA319" s="52"/>
      <c r="JB319" s="52"/>
      <c r="JC319" s="52"/>
      <c r="JD319" s="52"/>
      <c r="JE319" s="52"/>
      <c r="JF319" s="52"/>
      <c r="JG319" s="52"/>
      <c r="JH319" s="52"/>
      <c r="JI319" s="52"/>
      <c r="JJ319" s="52"/>
      <c r="JK319" s="52"/>
      <c r="JL319" s="52"/>
      <c r="JM319" s="52"/>
      <c r="JN319" s="52"/>
      <c r="JO319" s="52"/>
      <c r="JP319" s="52"/>
      <c r="JQ319" s="52"/>
      <c r="JR319" s="52"/>
      <c r="JS319" s="52"/>
      <c r="JT319" s="52"/>
      <c r="JU319" s="52"/>
      <c r="JV319" s="52"/>
      <c r="JW319" s="52"/>
      <c r="JX319" s="52"/>
      <c r="JY319" s="52"/>
      <c r="JZ319" s="52"/>
      <c r="KA319" s="52"/>
      <c r="KB319" s="52"/>
      <c r="KC319" s="52"/>
      <c r="KD319" s="52"/>
      <c r="KE319" s="52"/>
      <c r="KF319" s="52"/>
      <c r="KG319" s="52"/>
      <c r="KH319" s="52"/>
      <c r="KI319" s="52"/>
      <c r="KJ319" s="52"/>
      <c r="KK319" s="52"/>
      <c r="KL319" s="52"/>
      <c r="KM319" s="52"/>
      <c r="KN319" s="52"/>
      <c r="KO319" s="52"/>
      <c r="KP319" s="52"/>
      <c r="KQ319" s="52"/>
      <c r="KR319" s="52"/>
      <c r="KS319" s="52"/>
      <c r="KT319" s="52"/>
      <c r="KU319" s="52"/>
      <c r="KV319" s="52"/>
      <c r="KW319" s="52"/>
      <c r="KX319" s="52"/>
      <c r="KY319" s="52"/>
      <c r="KZ319" s="52"/>
      <c r="LA319" s="52"/>
      <c r="LB319" s="52"/>
      <c r="LC319" s="52"/>
      <c r="LD319" s="52"/>
      <c r="LE319" s="52"/>
      <c r="LF319" s="52"/>
      <c r="LG319" s="52"/>
      <c r="LH319" s="52"/>
      <c r="LI319" s="52"/>
      <c r="LJ319" s="52"/>
      <c r="LK319" s="52"/>
      <c r="LL319" s="52"/>
      <c r="LM319" s="52"/>
      <c r="LN319" s="52"/>
      <c r="LO319" s="52"/>
      <c r="LP319" s="52"/>
      <c r="LQ319" s="52"/>
      <c r="LR319" s="52"/>
      <c r="LS319" s="52"/>
      <c r="LT319" s="52"/>
      <c r="LU319" s="52"/>
      <c r="LV319" s="52"/>
      <c r="LW319" s="52"/>
      <c r="LX319" s="52"/>
      <c r="LY319" s="52"/>
      <c r="LZ319" s="52"/>
      <c r="MA319" s="52"/>
      <c r="MB319" s="52"/>
      <c r="MC319" s="52"/>
      <c r="MD319" s="52"/>
      <c r="ME319" s="52"/>
      <c r="MF319" s="52"/>
      <c r="MG319" s="52"/>
      <c r="MH319" s="100"/>
      <c r="MI319" s="100"/>
      <c r="MJ319" s="100"/>
      <c r="MK319" s="100"/>
      <c r="ML319" s="100"/>
      <c r="MM319" s="100"/>
      <c r="MN319" s="100"/>
      <c r="MO319" s="100"/>
      <c r="MP319" s="100"/>
      <c r="MQ319" s="100"/>
      <c r="MR319" s="100"/>
      <c r="MS319" s="100"/>
      <c r="MT319" s="100"/>
      <c r="MU319" s="100"/>
      <c r="MV319" s="100"/>
      <c r="MW319" s="100"/>
      <c r="MX319" s="100"/>
      <c r="MY319" s="100"/>
      <c r="MZ319" s="100"/>
      <c r="NA319" s="100"/>
      <c r="NB319" s="100"/>
      <c r="NC319" s="52"/>
      <c r="ND319" s="52"/>
      <c r="NE319" s="52"/>
      <c r="NF319" s="52"/>
      <c r="NG319" s="52"/>
      <c r="NH319" s="52"/>
      <c r="NI319" s="52"/>
      <c r="NJ319" s="52"/>
      <c r="NK319" s="52"/>
      <c r="NL319" s="52"/>
      <c r="NM319" s="52"/>
      <c r="NN319" s="52"/>
      <c r="NO319" s="52"/>
      <c r="NP319" s="52"/>
      <c r="NQ319" s="52"/>
      <c r="NR319" s="52"/>
      <c r="NS319" s="52"/>
      <c r="NT319" s="52"/>
      <c r="NU319" s="52"/>
      <c r="NV319" s="52"/>
      <c r="NW319" s="52"/>
      <c r="NX319" s="52"/>
      <c r="NY319" s="52"/>
      <c r="NZ319" s="52"/>
      <c r="OA319" s="52"/>
      <c r="OB319" s="52"/>
      <c r="OC319" s="52"/>
      <c r="OD319" s="52"/>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c r="PC319" s="52"/>
      <c r="PD319" s="52"/>
      <c r="PE319" s="52"/>
      <c r="PF319" s="52"/>
      <c r="PG319" s="52"/>
      <c r="PH319" s="52"/>
      <c r="PI319" s="52"/>
      <c r="PJ319" s="52"/>
      <c r="PK319" s="52"/>
      <c r="PL319" s="52"/>
      <c r="PM319" s="52"/>
      <c r="PN319" s="52"/>
      <c r="PO319" s="52"/>
      <c r="PP319" s="52"/>
      <c r="PQ319" s="52"/>
      <c r="PR319" s="52"/>
      <c r="PS319" s="52"/>
      <c r="PT319" s="52"/>
      <c r="PU319" s="52"/>
      <c r="PV319" s="52"/>
      <c r="PW319" s="52"/>
      <c r="PX319" s="52"/>
      <c r="PY319" s="52"/>
      <c r="PZ319" s="52"/>
      <c r="QA319" s="52"/>
      <c r="QB319" s="52"/>
      <c r="QC319" s="52"/>
      <c r="QD319" s="52"/>
    </row>
    <row r="320" spans="1:446" ht="15" customHeight="1">
      <c r="A320" s="12" t="s">
        <v>317</v>
      </c>
      <c r="B320" s="12" t="s">
        <v>348</v>
      </c>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69"/>
      <c r="DA320" s="23"/>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52"/>
      <c r="II320" s="52"/>
      <c r="IJ320" s="92"/>
      <c r="IK320" s="92"/>
      <c r="IL320" s="92"/>
      <c r="IM320" s="92"/>
      <c r="IN320" s="92"/>
      <c r="IO320" s="92"/>
      <c r="IP320" s="92"/>
      <c r="IQ320" s="92"/>
      <c r="IR320" s="92"/>
      <c r="IS320" s="92"/>
      <c r="IT320" s="92"/>
      <c r="IU320" s="92"/>
      <c r="IV320" s="52"/>
      <c r="IW320" s="52"/>
      <c r="IX320" s="52"/>
      <c r="IY320" s="52"/>
      <c r="IZ320" s="52"/>
      <c r="JA320" s="52"/>
      <c r="JB320" s="52"/>
      <c r="JC320" s="52"/>
      <c r="JD320" s="52"/>
      <c r="JE320" s="52"/>
      <c r="JF320" s="52"/>
      <c r="JG320" s="52"/>
      <c r="JH320" s="52"/>
      <c r="JI320" s="52"/>
      <c r="JJ320" s="52"/>
      <c r="JK320" s="52"/>
      <c r="JL320" s="52"/>
      <c r="JM320" s="52"/>
      <c r="JN320" s="52"/>
      <c r="JO320" s="52"/>
      <c r="JP320" s="52"/>
      <c r="JQ320" s="52"/>
      <c r="JR320" s="52"/>
      <c r="JS320" s="52"/>
      <c r="JT320" s="52"/>
      <c r="JU320" s="52"/>
      <c r="JV320" s="52"/>
      <c r="JW320" s="52"/>
      <c r="JX320" s="52"/>
      <c r="JY320" s="52"/>
      <c r="JZ320" s="52"/>
      <c r="KA320" s="52"/>
      <c r="KB320" s="52"/>
      <c r="KC320" s="52"/>
      <c r="KD320" s="52"/>
      <c r="KE320" s="52"/>
      <c r="KF320" s="52"/>
      <c r="KG320" s="52"/>
      <c r="KH320" s="52"/>
      <c r="KI320" s="52"/>
      <c r="KJ320" s="52"/>
      <c r="KK320" s="52"/>
      <c r="KL320" s="52"/>
      <c r="KM320" s="52"/>
      <c r="KN320" s="52"/>
      <c r="KO320" s="52"/>
      <c r="KP320" s="52"/>
      <c r="KQ320" s="52"/>
      <c r="KR320" s="52"/>
      <c r="KS320" s="52"/>
      <c r="KT320" s="52"/>
      <c r="KU320" s="52"/>
      <c r="KV320" s="52"/>
      <c r="KW320" s="52"/>
      <c r="KX320" s="52"/>
      <c r="KY320" s="52"/>
      <c r="KZ320" s="52"/>
      <c r="LA320" s="52"/>
      <c r="LB320" s="52"/>
      <c r="LC320" s="52"/>
      <c r="LD320" s="52"/>
      <c r="LE320" s="52"/>
      <c r="LF320" s="52"/>
      <c r="LG320" s="52"/>
      <c r="LH320" s="52"/>
      <c r="LI320" s="52"/>
      <c r="LJ320" s="52"/>
      <c r="LK320" s="52"/>
      <c r="LL320" s="52"/>
      <c r="LM320" s="52"/>
      <c r="LN320" s="52"/>
      <c r="LO320" s="52"/>
      <c r="LP320" s="52"/>
      <c r="LQ320" s="52"/>
      <c r="LR320" s="52"/>
      <c r="LS320" s="52"/>
      <c r="LT320" s="52"/>
      <c r="LU320" s="52"/>
      <c r="LV320" s="52"/>
      <c r="LW320" s="52"/>
      <c r="LX320" s="52"/>
      <c r="LY320" s="52"/>
      <c r="LZ320" s="52"/>
      <c r="MA320" s="52"/>
      <c r="MB320" s="52"/>
      <c r="MC320" s="52"/>
      <c r="MD320" s="52"/>
      <c r="ME320" s="52"/>
      <c r="MF320" s="52"/>
      <c r="MG320" s="52"/>
      <c r="MH320" s="100"/>
      <c r="MI320" s="100"/>
      <c r="MJ320" s="100"/>
      <c r="MK320" s="100"/>
      <c r="ML320" s="100"/>
      <c r="MM320" s="100"/>
      <c r="MN320" s="100"/>
      <c r="MO320" s="100"/>
      <c r="MP320" s="100"/>
      <c r="MQ320" s="100"/>
      <c r="MR320" s="100"/>
      <c r="MS320" s="100"/>
      <c r="MT320" s="100"/>
      <c r="MU320" s="100"/>
      <c r="MV320" s="100"/>
      <c r="MW320" s="100"/>
      <c r="MX320" s="100"/>
      <c r="MY320" s="100"/>
      <c r="MZ320" s="100"/>
      <c r="NA320" s="100"/>
      <c r="NB320" s="100"/>
      <c r="NC320" s="52"/>
      <c r="ND320" s="52"/>
      <c r="NE320" s="52"/>
      <c r="NF320" s="52"/>
      <c r="NG320" s="52"/>
      <c r="NH320" s="52"/>
      <c r="NI320" s="52"/>
      <c r="NJ320" s="52"/>
      <c r="NK320" s="52"/>
      <c r="NL320" s="52"/>
      <c r="NM320" s="52"/>
      <c r="NN320" s="52"/>
      <c r="NO320" s="52"/>
      <c r="NP320" s="52"/>
      <c r="NQ320" s="52"/>
      <c r="NR320" s="52"/>
      <c r="NS320" s="52"/>
      <c r="NT320" s="52"/>
      <c r="NU320" s="52"/>
      <c r="NV320" s="52"/>
      <c r="NW320" s="52"/>
      <c r="NX320" s="52"/>
      <c r="NY320" s="52"/>
      <c r="NZ320" s="52"/>
      <c r="OA320" s="52"/>
      <c r="OB320" s="52"/>
      <c r="OC320" s="52"/>
      <c r="OD320" s="52"/>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c r="PC320" s="52"/>
      <c r="PD320" s="52"/>
      <c r="PE320" s="52"/>
      <c r="PF320" s="52"/>
      <c r="PG320" s="52"/>
      <c r="PH320" s="52"/>
      <c r="PI320" s="52"/>
      <c r="PJ320" s="52"/>
      <c r="PK320" s="52"/>
      <c r="PL320" s="52"/>
      <c r="PM320" s="52"/>
      <c r="PN320" s="52"/>
      <c r="PO320" s="52"/>
      <c r="PP320" s="52"/>
      <c r="PQ320" s="52"/>
      <c r="PR320" s="52"/>
      <c r="PS320" s="52"/>
      <c r="PT320" s="52"/>
      <c r="PU320" s="52"/>
      <c r="PV320" s="52"/>
      <c r="PW320" s="52"/>
      <c r="PX320" s="52"/>
      <c r="PY320" s="52"/>
      <c r="PZ320" s="52"/>
      <c r="QA320" s="52"/>
      <c r="QB320" s="52"/>
      <c r="QC320" s="52"/>
      <c r="QD320" s="52"/>
    </row>
    <row r="321" spans="1:446" ht="13.5" customHeight="1">
      <c r="A321" s="2" t="s">
        <v>318</v>
      </c>
      <c r="B321" s="2" t="s">
        <v>335</v>
      </c>
      <c r="C321" s="2">
        <v>1</v>
      </c>
      <c r="D321" s="2">
        <v>1</v>
      </c>
      <c r="E321" s="2">
        <v>1</v>
      </c>
      <c r="F321" s="2">
        <v>1</v>
      </c>
      <c r="G321" s="2">
        <v>1</v>
      </c>
      <c r="H321" s="2">
        <v>1</v>
      </c>
      <c r="I321" s="2">
        <v>1</v>
      </c>
      <c r="J321" s="2">
        <v>1</v>
      </c>
      <c r="K321" s="2">
        <v>1</v>
      </c>
      <c r="L321" s="2">
        <v>1</v>
      </c>
      <c r="M321" s="2">
        <v>1</v>
      </c>
      <c r="N321" s="2">
        <v>1</v>
      </c>
      <c r="O321" s="2">
        <v>1</v>
      </c>
      <c r="P321" s="2">
        <v>1</v>
      </c>
      <c r="Q321" s="2">
        <v>1</v>
      </c>
      <c r="R321" s="2">
        <v>1</v>
      </c>
      <c r="S321" s="2">
        <v>1</v>
      </c>
      <c r="T321" s="2">
        <v>1</v>
      </c>
      <c r="U321" s="2">
        <v>1</v>
      </c>
      <c r="V321" s="2">
        <v>1</v>
      </c>
      <c r="W321" s="2">
        <v>1</v>
      </c>
      <c r="X321" s="2">
        <v>1</v>
      </c>
      <c r="Y321" s="2">
        <v>1</v>
      </c>
      <c r="Z321" s="2">
        <v>1</v>
      </c>
      <c r="AA321" s="2">
        <v>1</v>
      </c>
      <c r="AB321" s="2">
        <v>1</v>
      </c>
      <c r="AC321" s="2">
        <v>1</v>
      </c>
      <c r="AD321" s="2">
        <v>1</v>
      </c>
      <c r="AE321" s="2">
        <v>1</v>
      </c>
      <c r="AF321" s="2">
        <v>1</v>
      </c>
      <c r="AG321" s="2">
        <v>1</v>
      </c>
      <c r="AH321" s="2">
        <v>1</v>
      </c>
      <c r="AI321" s="2">
        <v>1</v>
      </c>
      <c r="AJ321" s="2">
        <v>1</v>
      </c>
      <c r="AK321" s="2">
        <v>1</v>
      </c>
      <c r="AL321" s="2">
        <v>1</v>
      </c>
      <c r="AM321" s="2">
        <v>1</v>
      </c>
      <c r="AN321" s="2">
        <v>1</v>
      </c>
      <c r="AO321" s="2">
        <v>1</v>
      </c>
      <c r="AP321" s="2">
        <v>1</v>
      </c>
      <c r="AQ321" s="2">
        <v>1</v>
      </c>
      <c r="AR321" s="2">
        <v>1</v>
      </c>
      <c r="AS321" s="2">
        <v>1</v>
      </c>
      <c r="AT321" s="2">
        <v>1</v>
      </c>
      <c r="AU321" s="2">
        <v>1</v>
      </c>
      <c r="AV321" s="2">
        <v>1</v>
      </c>
      <c r="AW321" s="2">
        <v>1</v>
      </c>
      <c r="AX321" s="2">
        <v>1</v>
      </c>
      <c r="AY321" s="2">
        <v>1</v>
      </c>
      <c r="AZ321" s="2">
        <v>1</v>
      </c>
      <c r="BA321" s="2">
        <v>1</v>
      </c>
      <c r="BB321" s="2">
        <v>1</v>
      </c>
      <c r="BC321" s="2">
        <v>1</v>
      </c>
      <c r="BD321" s="2">
        <v>1</v>
      </c>
      <c r="BE321" s="39">
        <f>3500/3574</f>
        <v>0.97929490766648009</v>
      </c>
      <c r="BF321" s="9">
        <v>0.98780000000000001</v>
      </c>
      <c r="BG321" s="9">
        <v>0.98780000000000001</v>
      </c>
      <c r="BH321" s="39">
        <f>34301/35307</f>
        <v>0.9715070665873623</v>
      </c>
      <c r="BI321" s="9">
        <v>0.97799999999999998</v>
      </c>
      <c r="BJ321" s="9">
        <v>0.99299999999999999</v>
      </c>
      <c r="BK321" s="9">
        <v>0.97799999999999998</v>
      </c>
      <c r="BL321" s="9">
        <v>0.99299999999999999</v>
      </c>
      <c r="BM321" s="9">
        <v>0.97799999999999998</v>
      </c>
      <c r="BN321" s="9">
        <v>0.99299999999999999</v>
      </c>
      <c r="BO321" s="9">
        <v>1</v>
      </c>
      <c r="BP321" s="9">
        <v>0.96699999999999997</v>
      </c>
      <c r="BQ321" s="9">
        <v>1</v>
      </c>
      <c r="BR321" s="9">
        <v>0.96699999999999997</v>
      </c>
      <c r="BS321" s="9">
        <v>1</v>
      </c>
      <c r="BT321" s="9">
        <v>0.96699999999999997</v>
      </c>
      <c r="BU321" s="9">
        <v>0.95</v>
      </c>
      <c r="BV321" s="9">
        <v>1</v>
      </c>
      <c r="BW321" s="9">
        <v>0.95</v>
      </c>
      <c r="BX321" s="9">
        <v>1</v>
      </c>
      <c r="BY321" s="9">
        <v>0.95</v>
      </c>
      <c r="BZ321" s="9">
        <v>1</v>
      </c>
      <c r="CA321" s="32">
        <v>1</v>
      </c>
      <c r="CB321" s="32">
        <v>0.96399999999999997</v>
      </c>
      <c r="CC321" s="32">
        <v>1</v>
      </c>
      <c r="CD321" s="32">
        <v>0.96399999999999997</v>
      </c>
      <c r="CE321" s="32">
        <v>1</v>
      </c>
      <c r="CF321" s="32">
        <v>0.96399999999999997</v>
      </c>
      <c r="CG321" s="9">
        <v>1</v>
      </c>
      <c r="CH321" s="9">
        <v>0.96399999999999997</v>
      </c>
      <c r="CI321" s="9">
        <v>1</v>
      </c>
      <c r="CJ321" s="9">
        <v>0.96399999999999997</v>
      </c>
      <c r="CK321" s="9">
        <v>1</v>
      </c>
      <c r="CL321" s="9">
        <v>0.96399999999999997</v>
      </c>
      <c r="CM321" s="9">
        <v>0.97699999999999998</v>
      </c>
      <c r="CN321" s="9">
        <v>0.96599999999999997</v>
      </c>
      <c r="CO321" s="9">
        <v>0.97699999999999998</v>
      </c>
      <c r="CP321" s="9">
        <v>0.96599999999999997</v>
      </c>
      <c r="CQ321" s="9">
        <v>0.97699999999999998</v>
      </c>
      <c r="CR321" s="9">
        <v>0.96599999999999997</v>
      </c>
      <c r="CS321" s="39">
        <f>23457/CS21</f>
        <v>0.66667614040073897</v>
      </c>
      <c r="CT321" s="39">
        <v>0.92759999999999998</v>
      </c>
      <c r="CU321" s="39">
        <f>117220/147212</f>
        <v>0.79626660870037769</v>
      </c>
      <c r="CV321" s="81">
        <v>1</v>
      </c>
      <c r="CW321" s="81">
        <v>1</v>
      </c>
      <c r="CX321" s="9">
        <v>1</v>
      </c>
      <c r="CY321" s="9">
        <v>1</v>
      </c>
      <c r="CZ321" s="66">
        <v>1</v>
      </c>
      <c r="DA321" s="9">
        <v>0.9365</v>
      </c>
      <c r="DB321" s="9">
        <v>0.9365</v>
      </c>
      <c r="DC321" s="9">
        <v>0.9365</v>
      </c>
      <c r="DD321" s="9">
        <v>0.9365</v>
      </c>
      <c r="DE321" s="9">
        <v>0.9365</v>
      </c>
      <c r="DF321" s="9">
        <v>0.9365</v>
      </c>
      <c r="DG321" s="9">
        <v>0.9365</v>
      </c>
      <c r="DH321" s="9">
        <v>0.9365</v>
      </c>
      <c r="DI321" s="9">
        <v>0.9365</v>
      </c>
      <c r="DJ321" s="9">
        <v>0.9365</v>
      </c>
      <c r="DK321" s="9">
        <v>0.9365</v>
      </c>
      <c r="DL321" s="9">
        <v>0.9365</v>
      </c>
      <c r="DM321" s="9">
        <v>0.9365</v>
      </c>
      <c r="DN321" s="9">
        <v>0.9365</v>
      </c>
      <c r="DO321" s="9">
        <v>0.9365</v>
      </c>
      <c r="DP321" s="9">
        <v>0.9365</v>
      </c>
      <c r="DQ321" s="9">
        <v>0.9365</v>
      </c>
      <c r="DR321" s="9">
        <v>0.9365</v>
      </c>
      <c r="DS321" s="9">
        <v>0.9365</v>
      </c>
      <c r="DT321" s="9">
        <v>0.9365</v>
      </c>
      <c r="DU321" s="9">
        <v>0.9365</v>
      </c>
      <c r="DV321" s="9">
        <v>0.9365</v>
      </c>
      <c r="DW321" s="9">
        <v>0.9546</v>
      </c>
      <c r="DX321" s="9">
        <v>0.9546</v>
      </c>
      <c r="DY321" s="9">
        <v>0.9546</v>
      </c>
      <c r="DZ321" s="9">
        <v>0.9546</v>
      </c>
      <c r="EA321" s="9">
        <v>0.9546</v>
      </c>
      <c r="EB321" s="9">
        <v>0.9546</v>
      </c>
      <c r="EC321" s="9">
        <v>0.9546</v>
      </c>
      <c r="ED321" s="9">
        <v>0.9546</v>
      </c>
      <c r="EE321" s="9">
        <v>0.9546</v>
      </c>
      <c r="EF321" s="9">
        <v>0.9546</v>
      </c>
      <c r="EG321" s="9">
        <v>0.9546</v>
      </c>
      <c r="EH321" s="9">
        <v>0.9546</v>
      </c>
      <c r="EI321" s="9">
        <v>0.9546</v>
      </c>
      <c r="EJ321" s="9">
        <v>0.9546</v>
      </c>
      <c r="EK321" s="9">
        <v>0.9546</v>
      </c>
      <c r="EL321" s="9">
        <v>0.9546</v>
      </c>
      <c r="EM321" s="9">
        <v>0.9546</v>
      </c>
      <c r="EN321" s="9">
        <v>0.9546</v>
      </c>
      <c r="EO321" s="9">
        <v>0.9546</v>
      </c>
      <c r="EP321" s="9">
        <v>0.9546</v>
      </c>
      <c r="EQ321" s="9">
        <v>0.9546</v>
      </c>
      <c r="ER321" s="9">
        <v>0.9546</v>
      </c>
      <c r="ES321" s="9">
        <v>1</v>
      </c>
      <c r="ET321" s="9">
        <v>1</v>
      </c>
      <c r="EU321" s="9">
        <v>1</v>
      </c>
      <c r="EV321" s="9">
        <v>1</v>
      </c>
      <c r="EW321" s="9">
        <v>1</v>
      </c>
      <c r="EX321" s="9">
        <v>1</v>
      </c>
      <c r="EY321" s="9">
        <v>1</v>
      </c>
      <c r="EZ321" s="9">
        <v>1</v>
      </c>
      <c r="FA321" s="9">
        <v>1</v>
      </c>
      <c r="FB321" s="9">
        <v>1</v>
      </c>
      <c r="FC321" s="9">
        <v>1</v>
      </c>
      <c r="FD321" s="9">
        <v>1</v>
      </c>
      <c r="FE321" s="9">
        <v>1</v>
      </c>
      <c r="FF321" s="9">
        <v>1</v>
      </c>
      <c r="FG321" s="9">
        <v>1</v>
      </c>
      <c r="FH321" s="9">
        <v>1</v>
      </c>
      <c r="FI321" s="9">
        <v>1</v>
      </c>
      <c r="FJ321" s="9">
        <v>1</v>
      </c>
      <c r="FK321" s="9">
        <v>1</v>
      </c>
      <c r="FL321" s="9">
        <v>1</v>
      </c>
      <c r="FM321" s="9">
        <v>1</v>
      </c>
      <c r="FN321" s="9">
        <v>1</v>
      </c>
      <c r="FO321" s="9">
        <v>1</v>
      </c>
      <c r="FP321" s="9">
        <v>1</v>
      </c>
      <c r="FQ321" s="39">
        <f>20610/21020</f>
        <v>0.98049476688867743</v>
      </c>
      <c r="FR321" s="9">
        <v>1</v>
      </c>
      <c r="FS321" s="9">
        <v>1</v>
      </c>
      <c r="FT321" s="39">
        <f>19634/20024</f>
        <v>0.98052337195365558</v>
      </c>
      <c r="FU321" s="39">
        <f>66353/67673</f>
        <v>0.98049443648131451</v>
      </c>
      <c r="FV321" s="39">
        <f>27898/28453</f>
        <v>0.98049414824447334</v>
      </c>
      <c r="FW321" s="9">
        <v>1</v>
      </c>
      <c r="FX321" s="9">
        <f>780/780</f>
        <v>1</v>
      </c>
      <c r="FY321" s="39">
        <f>52207/53838</f>
        <v>0.96970541253389797</v>
      </c>
      <c r="FZ321" s="9">
        <f>58182/60000</f>
        <v>0.96970000000000001</v>
      </c>
      <c r="GA321" s="9">
        <v>1</v>
      </c>
      <c r="GB321" s="9">
        <f>6239/6239</f>
        <v>1</v>
      </c>
      <c r="GC321" s="9">
        <v>1</v>
      </c>
      <c r="GD321" s="9">
        <f>88458/88458</f>
        <v>1</v>
      </c>
      <c r="GE321" s="9">
        <f>4214/4214</f>
        <v>1</v>
      </c>
      <c r="GF321" s="39">
        <f>96274/96865</f>
        <v>0.99389872502968046</v>
      </c>
      <c r="GG321" s="39">
        <f>21058/21187</f>
        <v>0.99391136074007647</v>
      </c>
      <c r="GH321" s="39">
        <f>29759/29942</f>
        <v>0.99388818382205601</v>
      </c>
      <c r="GI321" s="39">
        <f>29875/30058</f>
        <v>0.99391177057688473</v>
      </c>
      <c r="GJ321" s="9">
        <v>1</v>
      </c>
      <c r="GK321" s="9">
        <v>1</v>
      </c>
      <c r="GL321" s="9">
        <v>1</v>
      </c>
      <c r="GM321" s="9">
        <f>49316/49316</f>
        <v>1</v>
      </c>
      <c r="GN321" s="9">
        <v>1</v>
      </c>
      <c r="GO321" s="9">
        <f>49316/49316</f>
        <v>1</v>
      </c>
      <c r="GP321" s="9">
        <v>1</v>
      </c>
      <c r="GQ321" s="9">
        <v>1</v>
      </c>
      <c r="GR321" s="9">
        <v>1</v>
      </c>
      <c r="GS321" s="9">
        <v>1</v>
      </c>
      <c r="GT321" s="39">
        <v>0.96799999999999997</v>
      </c>
      <c r="GU321" s="9">
        <v>1</v>
      </c>
      <c r="GV321" s="9">
        <v>1</v>
      </c>
      <c r="GW321" s="39">
        <f>7214/GW21</f>
        <v>0.92475323676451737</v>
      </c>
      <c r="GX321" s="39">
        <f>9232/GX21</f>
        <v>0.92467948717948723</v>
      </c>
      <c r="GY321" s="39">
        <f>177/GY21</f>
        <v>0.921875</v>
      </c>
      <c r="GZ321" s="39">
        <v>0.96970000000000001</v>
      </c>
      <c r="HA321" s="39">
        <v>0.96970000000000001</v>
      </c>
      <c r="HB321" s="39">
        <v>0.96970000000000001</v>
      </c>
      <c r="HC321" s="39">
        <v>0.96970000000000001</v>
      </c>
      <c r="HD321" s="39">
        <v>0.96970000000000001</v>
      </c>
      <c r="HE321" s="39">
        <v>0.96970000000000001</v>
      </c>
      <c r="HF321" s="39">
        <v>0.96970000000000001</v>
      </c>
      <c r="HG321" s="39">
        <v>0.96970000000000001</v>
      </c>
      <c r="HH321" s="39">
        <v>0.96970000000000001</v>
      </c>
      <c r="HI321" s="39">
        <v>0.96970000000000001</v>
      </c>
      <c r="HJ321" s="39">
        <v>0.96970000000000001</v>
      </c>
      <c r="HK321" s="39">
        <v>0.96970000000000001</v>
      </c>
      <c r="HL321" s="39">
        <v>0.96970000000000001</v>
      </c>
      <c r="HM321" s="39">
        <v>0.96970000000000001</v>
      </c>
      <c r="HN321" s="9">
        <v>0.97770000000000001</v>
      </c>
      <c r="HO321" s="9">
        <v>0.97770000000000001</v>
      </c>
      <c r="HP321" s="9">
        <v>0.94</v>
      </c>
      <c r="HQ321" s="9">
        <v>0.95499999999999996</v>
      </c>
      <c r="HR321" s="9">
        <v>0.94</v>
      </c>
      <c r="HS321" s="9">
        <v>0.95499999999999996</v>
      </c>
      <c r="HT321" s="9">
        <v>0.94</v>
      </c>
      <c r="HU321" s="9">
        <v>0.95499999999999996</v>
      </c>
      <c r="HV321" s="9">
        <v>0.98199999999999998</v>
      </c>
      <c r="HW321" s="9">
        <v>0.95199999999999996</v>
      </c>
      <c r="HX321" s="9">
        <v>0.98199999999999998</v>
      </c>
      <c r="HY321" s="9">
        <v>0.95199999999999996</v>
      </c>
      <c r="HZ321" s="9">
        <v>0.98199999999999998</v>
      </c>
      <c r="IA321" s="9">
        <v>0.95199999999999996</v>
      </c>
      <c r="IB321" s="9">
        <v>0.96399999999999997</v>
      </c>
      <c r="IC321" s="9">
        <v>0.95799999999999996</v>
      </c>
      <c r="ID321" s="9">
        <v>0.96399999999999997</v>
      </c>
      <c r="IE321" s="9">
        <v>0.95799999999999996</v>
      </c>
      <c r="IF321" s="9">
        <v>0.96399999999999997</v>
      </c>
      <c r="IG321" s="9">
        <v>0.95799999999999996</v>
      </c>
      <c r="IH321" s="92">
        <v>1</v>
      </c>
      <c r="II321" s="92">
        <v>1</v>
      </c>
      <c r="IJ321" s="92">
        <v>1</v>
      </c>
      <c r="IK321" s="92">
        <v>1</v>
      </c>
      <c r="IL321" s="92">
        <v>1</v>
      </c>
      <c r="IM321" s="92">
        <v>1</v>
      </c>
      <c r="IN321" s="92">
        <v>1</v>
      </c>
      <c r="IO321" s="92">
        <v>1</v>
      </c>
      <c r="IP321" s="92">
        <v>1</v>
      </c>
      <c r="IQ321" s="92">
        <v>1</v>
      </c>
      <c r="IR321" s="92">
        <v>1</v>
      </c>
      <c r="IS321" s="92">
        <v>1</v>
      </c>
      <c r="IT321" s="92">
        <v>1</v>
      </c>
      <c r="IU321" s="92">
        <v>1</v>
      </c>
      <c r="IV321" s="92">
        <v>1</v>
      </c>
      <c r="IW321" s="92">
        <v>1</v>
      </c>
      <c r="IX321" s="92">
        <v>1</v>
      </c>
      <c r="IY321" s="92">
        <v>1</v>
      </c>
      <c r="IZ321" s="92">
        <v>1</v>
      </c>
      <c r="JA321" s="92">
        <v>1</v>
      </c>
      <c r="JB321" s="92">
        <v>1</v>
      </c>
      <c r="JC321" s="92">
        <v>1</v>
      </c>
      <c r="JD321" s="92">
        <v>1</v>
      </c>
      <c r="JE321" s="92">
        <v>1</v>
      </c>
      <c r="JF321" s="92">
        <v>1</v>
      </c>
      <c r="JG321" s="92">
        <v>1</v>
      </c>
      <c r="JH321" s="92">
        <v>1</v>
      </c>
      <c r="JI321" s="92">
        <v>1</v>
      </c>
      <c r="JJ321" s="92">
        <v>1</v>
      </c>
      <c r="JK321" s="92">
        <v>1</v>
      </c>
      <c r="JL321" s="92">
        <v>1</v>
      </c>
      <c r="JM321" s="92">
        <v>1</v>
      </c>
      <c r="JN321" s="92">
        <v>1</v>
      </c>
      <c r="JO321" s="92">
        <v>1</v>
      </c>
      <c r="JP321" s="92">
        <v>1</v>
      </c>
      <c r="JQ321" s="92">
        <v>1</v>
      </c>
      <c r="JR321" s="92">
        <v>1</v>
      </c>
      <c r="JS321" s="92">
        <v>1</v>
      </c>
      <c r="JT321" s="92">
        <v>1</v>
      </c>
      <c r="JU321" s="92">
        <v>1</v>
      </c>
      <c r="JV321" s="92">
        <v>1</v>
      </c>
      <c r="JW321" s="92">
        <v>1</v>
      </c>
      <c r="JX321" s="92">
        <v>1</v>
      </c>
      <c r="JY321" s="92">
        <v>1</v>
      </c>
      <c r="JZ321" s="92">
        <v>1</v>
      </c>
      <c r="KA321" s="92">
        <v>1</v>
      </c>
      <c r="KB321" s="92">
        <v>1</v>
      </c>
      <c r="KC321" s="92">
        <v>1</v>
      </c>
      <c r="KD321" s="92">
        <v>1</v>
      </c>
      <c r="KE321" s="92">
        <v>1</v>
      </c>
      <c r="KF321" s="92">
        <v>1</v>
      </c>
      <c r="KG321" s="92">
        <v>1</v>
      </c>
      <c r="KH321" s="92">
        <v>1</v>
      </c>
      <c r="KI321" s="92">
        <v>1</v>
      </c>
      <c r="KJ321" s="92">
        <v>1</v>
      </c>
      <c r="KK321" s="92">
        <v>1</v>
      </c>
      <c r="KL321" s="92">
        <v>1</v>
      </c>
      <c r="KM321" s="92">
        <v>1</v>
      </c>
      <c r="KN321" s="92">
        <v>1</v>
      </c>
      <c r="KO321" s="92">
        <v>1</v>
      </c>
      <c r="KP321" s="92">
        <v>1</v>
      </c>
      <c r="KQ321" s="92">
        <v>1</v>
      </c>
      <c r="KR321" s="92">
        <v>1</v>
      </c>
      <c r="KS321" s="92">
        <v>1</v>
      </c>
      <c r="KT321" s="92">
        <v>1</v>
      </c>
      <c r="KU321" s="92">
        <v>1</v>
      </c>
      <c r="KV321" s="92">
        <v>1</v>
      </c>
      <c r="KW321" s="92">
        <v>1</v>
      </c>
      <c r="KX321" s="92">
        <v>1</v>
      </c>
      <c r="KY321" s="92">
        <v>1</v>
      </c>
      <c r="KZ321" s="92">
        <v>1</v>
      </c>
      <c r="LA321" s="92">
        <v>1</v>
      </c>
      <c r="LB321" s="92">
        <v>1</v>
      </c>
      <c r="LC321" s="92">
        <v>1</v>
      </c>
      <c r="LD321" s="92">
        <v>1</v>
      </c>
      <c r="LE321" s="92">
        <v>1</v>
      </c>
      <c r="LF321" s="92">
        <v>1</v>
      </c>
      <c r="LG321" s="92">
        <v>1</v>
      </c>
      <c r="LH321" s="92">
        <v>1</v>
      </c>
      <c r="LI321" s="92">
        <v>1</v>
      </c>
      <c r="LJ321" s="92">
        <v>1</v>
      </c>
      <c r="LK321" s="92">
        <v>1</v>
      </c>
      <c r="LL321" s="92">
        <v>1</v>
      </c>
      <c r="LM321" s="92">
        <v>1</v>
      </c>
      <c r="LN321" s="92">
        <v>1</v>
      </c>
      <c r="LO321" s="92">
        <v>1</v>
      </c>
      <c r="LP321" s="92">
        <v>1</v>
      </c>
      <c r="LQ321" s="92">
        <v>1</v>
      </c>
      <c r="LR321" s="92">
        <v>1</v>
      </c>
      <c r="LS321" s="92">
        <v>1</v>
      </c>
      <c r="LT321" s="92">
        <v>1</v>
      </c>
      <c r="LU321" s="92">
        <v>1</v>
      </c>
      <c r="LV321" s="92">
        <v>1</v>
      </c>
      <c r="LW321" s="92">
        <v>1</v>
      </c>
      <c r="LX321" s="92">
        <v>1</v>
      </c>
      <c r="LY321" s="92">
        <v>1</v>
      </c>
      <c r="LZ321" s="92">
        <v>1</v>
      </c>
      <c r="MA321" s="92">
        <v>1</v>
      </c>
      <c r="MB321" s="92">
        <v>1</v>
      </c>
      <c r="MC321" s="92">
        <v>1</v>
      </c>
      <c r="MD321" s="92">
        <v>1</v>
      </c>
      <c r="ME321" s="92">
        <v>0.93920000000000003</v>
      </c>
      <c r="MF321" s="92">
        <v>0.93920000000000003</v>
      </c>
      <c r="MG321" s="92">
        <v>0.89737162999999998</v>
      </c>
      <c r="MH321" s="93">
        <v>1</v>
      </c>
      <c r="MI321" s="93">
        <v>1</v>
      </c>
      <c r="MJ321" s="93">
        <v>1</v>
      </c>
      <c r="MK321" s="93">
        <v>1</v>
      </c>
      <c r="ML321" s="93">
        <v>1</v>
      </c>
      <c r="MM321" s="93">
        <v>1</v>
      </c>
      <c r="MN321" s="93">
        <v>1</v>
      </c>
      <c r="MO321" s="93">
        <v>1</v>
      </c>
      <c r="MP321" s="93">
        <v>1</v>
      </c>
      <c r="MQ321" s="93">
        <v>1</v>
      </c>
      <c r="MR321" s="93">
        <v>1</v>
      </c>
      <c r="MS321" s="93">
        <v>1</v>
      </c>
      <c r="MT321" s="93">
        <v>1</v>
      </c>
      <c r="MU321" s="93">
        <v>1</v>
      </c>
      <c r="MV321" s="93">
        <v>1</v>
      </c>
      <c r="MW321" s="93">
        <v>1</v>
      </c>
      <c r="MX321" s="93">
        <v>1</v>
      </c>
      <c r="MY321" s="93">
        <v>1</v>
      </c>
      <c r="MZ321" s="93">
        <v>1</v>
      </c>
      <c r="NA321" s="93">
        <v>1</v>
      </c>
      <c r="NB321" s="93">
        <v>1</v>
      </c>
      <c r="NC321" s="92">
        <v>1</v>
      </c>
      <c r="ND321" s="92">
        <v>1</v>
      </c>
      <c r="NE321" s="92">
        <v>1</v>
      </c>
      <c r="NF321" s="92">
        <v>1</v>
      </c>
      <c r="NG321" s="92">
        <v>1</v>
      </c>
      <c r="NH321" s="92">
        <v>1</v>
      </c>
      <c r="NI321" s="92">
        <v>1</v>
      </c>
      <c r="NJ321" s="92">
        <v>1</v>
      </c>
      <c r="NK321" s="92">
        <v>1</v>
      </c>
      <c r="NL321" s="94">
        <v>1</v>
      </c>
      <c r="NM321" s="94">
        <v>1</v>
      </c>
      <c r="NN321" s="94">
        <v>1</v>
      </c>
      <c r="NO321" s="94">
        <v>1</v>
      </c>
      <c r="NP321" s="94">
        <v>1</v>
      </c>
      <c r="NQ321" s="94">
        <v>1</v>
      </c>
      <c r="NR321" s="94">
        <v>1</v>
      </c>
      <c r="NS321" s="94">
        <v>1</v>
      </c>
      <c r="NT321" s="94">
        <v>1</v>
      </c>
      <c r="NU321" s="94">
        <v>1</v>
      </c>
      <c r="NV321" s="94">
        <v>1</v>
      </c>
      <c r="NW321" s="94">
        <v>1</v>
      </c>
      <c r="NX321" s="94">
        <v>1</v>
      </c>
      <c r="NY321" s="94">
        <v>1</v>
      </c>
      <c r="NZ321" s="94">
        <v>1</v>
      </c>
      <c r="OA321" s="94">
        <v>1</v>
      </c>
      <c r="OB321" s="94">
        <v>1</v>
      </c>
      <c r="OC321" s="94">
        <v>1</v>
      </c>
      <c r="OD321" s="94">
        <v>1</v>
      </c>
      <c r="OE321" s="94">
        <v>1</v>
      </c>
      <c r="OF321" s="94">
        <v>1</v>
      </c>
      <c r="OG321" s="94">
        <v>1</v>
      </c>
      <c r="OH321" s="94">
        <v>1</v>
      </c>
      <c r="OI321" s="94">
        <v>1</v>
      </c>
      <c r="OJ321" s="94">
        <v>1</v>
      </c>
      <c r="OK321" s="94">
        <v>1</v>
      </c>
      <c r="OL321" s="92">
        <v>1</v>
      </c>
      <c r="OM321" s="92">
        <v>1</v>
      </c>
      <c r="ON321" s="92">
        <v>1</v>
      </c>
      <c r="OO321" s="92">
        <v>1</v>
      </c>
      <c r="OP321" s="94">
        <v>1</v>
      </c>
      <c r="OQ321" s="94">
        <v>1</v>
      </c>
      <c r="OR321" s="94">
        <v>1</v>
      </c>
      <c r="OS321" s="94">
        <v>1</v>
      </c>
      <c r="OT321" s="94">
        <v>1</v>
      </c>
      <c r="OU321" s="94">
        <v>1</v>
      </c>
      <c r="OV321" s="94">
        <v>1</v>
      </c>
      <c r="OW321" s="94">
        <v>1</v>
      </c>
      <c r="OX321" s="94">
        <v>1</v>
      </c>
      <c r="OY321" s="94">
        <v>1</v>
      </c>
      <c r="OZ321" s="94">
        <v>1</v>
      </c>
      <c r="PA321" s="94">
        <v>1</v>
      </c>
      <c r="PB321" s="94">
        <v>1</v>
      </c>
      <c r="PC321" s="94">
        <v>1</v>
      </c>
      <c r="PD321" s="94">
        <v>1</v>
      </c>
      <c r="PE321" s="94">
        <v>1</v>
      </c>
      <c r="PF321" s="94">
        <v>1</v>
      </c>
      <c r="PG321" s="94">
        <v>1</v>
      </c>
      <c r="PH321" s="94">
        <v>1</v>
      </c>
      <c r="PI321" s="94">
        <v>1</v>
      </c>
      <c r="PJ321" s="94">
        <v>1</v>
      </c>
      <c r="PK321" s="94">
        <v>1</v>
      </c>
      <c r="PL321" s="94">
        <v>1</v>
      </c>
      <c r="PM321" s="94">
        <v>1</v>
      </c>
      <c r="PN321" s="94">
        <v>1</v>
      </c>
      <c r="PO321" s="94">
        <v>1</v>
      </c>
      <c r="PP321" s="94">
        <v>1</v>
      </c>
      <c r="PQ321" s="94">
        <v>1</v>
      </c>
      <c r="PR321" s="94">
        <v>1</v>
      </c>
      <c r="PS321" s="94">
        <v>1</v>
      </c>
      <c r="PT321" s="94">
        <v>1</v>
      </c>
      <c r="PU321" s="94">
        <v>1</v>
      </c>
      <c r="PV321" s="94">
        <v>1</v>
      </c>
      <c r="PW321" s="94">
        <v>1</v>
      </c>
      <c r="PX321" s="94">
        <v>1</v>
      </c>
      <c r="PY321" s="94">
        <v>1</v>
      </c>
      <c r="PZ321" s="94">
        <v>1</v>
      </c>
      <c r="QA321" s="94">
        <v>1</v>
      </c>
      <c r="QB321" s="94">
        <v>1</v>
      </c>
      <c r="QC321" s="94">
        <v>1</v>
      </c>
      <c r="QD321" s="94">
        <v>1</v>
      </c>
    </row>
    <row r="322" spans="1:446" ht="13.5" customHeight="1">
      <c r="A322" s="2" t="s">
        <v>319</v>
      </c>
      <c r="B322" s="2" t="s">
        <v>335</v>
      </c>
      <c r="C322" s="2">
        <v>1</v>
      </c>
      <c r="D322" s="2">
        <v>1</v>
      </c>
      <c r="E322" s="2">
        <v>1</v>
      </c>
      <c r="F322" s="2">
        <v>1</v>
      </c>
      <c r="G322" s="2">
        <v>1</v>
      </c>
      <c r="H322" s="2">
        <v>1</v>
      </c>
      <c r="I322" s="2">
        <v>1</v>
      </c>
      <c r="J322" s="2">
        <v>1</v>
      </c>
      <c r="K322" s="2">
        <v>1</v>
      </c>
      <c r="L322" s="2">
        <v>1</v>
      </c>
      <c r="M322" s="2">
        <v>1</v>
      </c>
      <c r="N322" s="2">
        <v>1</v>
      </c>
      <c r="O322" s="2">
        <v>1</v>
      </c>
      <c r="P322" s="2">
        <v>1</v>
      </c>
      <c r="Q322" s="2">
        <v>1</v>
      </c>
      <c r="R322" s="2">
        <v>1</v>
      </c>
      <c r="S322" s="2">
        <v>1</v>
      </c>
      <c r="T322" s="2">
        <v>1</v>
      </c>
      <c r="U322" s="2">
        <v>1</v>
      </c>
      <c r="V322" s="2">
        <v>1</v>
      </c>
      <c r="W322" s="2">
        <v>1</v>
      </c>
      <c r="X322" s="2">
        <v>1</v>
      </c>
      <c r="Y322" s="2">
        <v>1</v>
      </c>
      <c r="Z322" s="2">
        <v>1</v>
      </c>
      <c r="AA322" s="2">
        <v>1</v>
      </c>
      <c r="AB322" s="2">
        <v>1</v>
      </c>
      <c r="AC322" s="2">
        <v>1</v>
      </c>
      <c r="AD322" s="2">
        <v>1</v>
      </c>
      <c r="AE322" s="2">
        <v>1</v>
      </c>
      <c r="AF322" s="2">
        <v>1</v>
      </c>
      <c r="AG322" s="2">
        <v>1</v>
      </c>
      <c r="AH322" s="2">
        <v>1</v>
      </c>
      <c r="AI322" s="2">
        <v>1</v>
      </c>
      <c r="AJ322" s="2">
        <v>1</v>
      </c>
      <c r="AK322" s="2">
        <v>1</v>
      </c>
      <c r="AL322" s="2">
        <v>1</v>
      </c>
      <c r="AM322" s="2">
        <v>1</v>
      </c>
      <c r="AN322" s="2">
        <v>1</v>
      </c>
      <c r="AO322" s="2">
        <v>1</v>
      </c>
      <c r="AP322" s="2">
        <v>1</v>
      </c>
      <c r="AQ322" s="2">
        <v>1</v>
      </c>
      <c r="AR322" s="2">
        <v>1</v>
      </c>
      <c r="AS322" s="2">
        <v>1</v>
      </c>
      <c r="AT322" s="2">
        <v>1</v>
      </c>
      <c r="AU322" s="2">
        <v>1</v>
      </c>
      <c r="AV322" s="2">
        <v>1</v>
      </c>
      <c r="AW322" s="2">
        <v>1</v>
      </c>
      <c r="AX322" s="2">
        <v>1</v>
      </c>
      <c r="AY322" s="2">
        <v>1</v>
      </c>
      <c r="AZ322" s="2">
        <v>1</v>
      </c>
      <c r="BA322" s="2">
        <v>1</v>
      </c>
      <c r="BB322" s="2">
        <v>1</v>
      </c>
      <c r="BC322" s="2">
        <v>1</v>
      </c>
      <c r="BD322" s="2">
        <v>1</v>
      </c>
      <c r="BE322" s="39">
        <v>0.47989999999999999</v>
      </c>
      <c r="BF322" s="39">
        <v>0.74</v>
      </c>
      <c r="BG322" s="39">
        <v>0.84</v>
      </c>
      <c r="BH322" s="39">
        <f>0.41*365/BH23</f>
        <v>0.97810457516339855</v>
      </c>
      <c r="BI322" s="32">
        <f>0.25*365/BI23</f>
        <v>0.90346534653465349</v>
      </c>
      <c r="BJ322" s="24">
        <f>0.22*365/BJ23</f>
        <v>0.79504950495049498</v>
      </c>
      <c r="BK322" s="24">
        <f>0.25*365/BK23</f>
        <v>0.90346534653465349</v>
      </c>
      <c r="BL322" s="24">
        <f>0.21*365/BL23</f>
        <v>0.75891089108910881</v>
      </c>
      <c r="BM322" s="24">
        <f>0.26*365/BM23</f>
        <v>0.93960396039603966</v>
      </c>
      <c r="BN322" s="24">
        <f>0.22*365/BN23</f>
        <v>0.79504950495049498</v>
      </c>
      <c r="BO322" s="39">
        <f>0.12*365/BO23</f>
        <v>0.50344827586206897</v>
      </c>
      <c r="BP322" s="24">
        <f>0.19*365/BP23</f>
        <v>0.7971264367816091</v>
      </c>
      <c r="BQ322" s="24">
        <f>0.12*365/BQ23</f>
        <v>0.50344827586206897</v>
      </c>
      <c r="BR322" s="24">
        <f>0.19*365/BR23</f>
        <v>0.7971264367816091</v>
      </c>
      <c r="BS322" s="24">
        <f>0.12*365/BS23</f>
        <v>0.50344827586206897</v>
      </c>
      <c r="BT322" s="24">
        <f>0.19*365/BT23</f>
        <v>0.7971264367816091</v>
      </c>
      <c r="BU322" s="24">
        <f>0.17*365/BU23</f>
        <v>0.77562500000000001</v>
      </c>
      <c r="BV322" s="24">
        <f>0.16*365/BV23</f>
        <v>0.73</v>
      </c>
      <c r="BW322" s="24">
        <f>0.19*365/BW23</f>
        <v>0.86687499999999995</v>
      </c>
      <c r="BX322" s="24">
        <f>0.16*365/BX23</f>
        <v>0.73</v>
      </c>
      <c r="BY322" s="24">
        <f>0.19*365/BY23</f>
        <v>0.86687499999999995</v>
      </c>
      <c r="BZ322" s="24">
        <f>0.16*365/BZ23</f>
        <v>0.73</v>
      </c>
      <c r="CA322" s="32">
        <f>0.72*365/CA23</f>
        <v>0.95563636363636373</v>
      </c>
      <c r="CB322" s="32">
        <f>0.46*365/CB23</f>
        <v>0.61054545454545461</v>
      </c>
      <c r="CC322" s="32">
        <f>0.73*365/CC23</f>
        <v>0.96890909090909083</v>
      </c>
      <c r="CD322" s="32">
        <f>0.61*365/CD23</f>
        <v>0.80963636363636371</v>
      </c>
      <c r="CE322" s="32">
        <f>0.75*365/CE23</f>
        <v>0.99545454545454548</v>
      </c>
      <c r="CF322" s="32">
        <f>0.68*365/CF23</f>
        <v>0.90254545454545465</v>
      </c>
      <c r="CG322" s="32">
        <f>0.72*365/CG23</f>
        <v>0.95563636363636373</v>
      </c>
      <c r="CH322" s="32">
        <f>0.46*365/CH23</f>
        <v>0.61054545454545461</v>
      </c>
      <c r="CI322" s="32">
        <f>0.73*365/CI23</f>
        <v>0.96890909090909083</v>
      </c>
      <c r="CJ322" s="32">
        <f>0.61*365/CJ23</f>
        <v>0.80963636363636371</v>
      </c>
      <c r="CK322" s="32">
        <f>0.75*365/CK23</f>
        <v>0.99545454545454548</v>
      </c>
      <c r="CL322" s="32">
        <f>0.68*365/CL23</f>
        <v>0.90254545454545465</v>
      </c>
      <c r="CM322" s="39">
        <f>0.7363/CM23*365</f>
        <v>0.97727090909090908</v>
      </c>
      <c r="CN322" s="32">
        <f>0.5161/CN23*365</f>
        <v>0.68500545454545458</v>
      </c>
      <c r="CO322" s="32">
        <f>0.7237/CO23*365</f>
        <v>0.96054727272727281</v>
      </c>
      <c r="CP322" s="32">
        <f>0.5537/CP23*365</f>
        <v>0.73491090909090906</v>
      </c>
      <c r="CQ322" s="32">
        <f t="shared" ref="CQ322:CR322" si="31">0.75/CQ23*365</f>
        <v>0.99545454545454548</v>
      </c>
      <c r="CR322" s="32">
        <f t="shared" si="31"/>
        <v>0.99545454545454548</v>
      </c>
      <c r="CS322" s="39">
        <v>1</v>
      </c>
      <c r="CT322" s="39">
        <f>58451/CT21</f>
        <v>0.70751074260122249</v>
      </c>
      <c r="CU322" s="9">
        <v>0.92149999999999999</v>
      </c>
      <c r="CV322" s="88">
        <v>0.3911458333333333</v>
      </c>
      <c r="CW322" s="88">
        <v>0.46875</v>
      </c>
      <c r="CX322" s="39">
        <f>0.2467/0.342</f>
        <v>0.72134502923976607</v>
      </c>
      <c r="CY322" s="39">
        <v>0.73839999999999995</v>
      </c>
      <c r="CZ322" s="66">
        <v>0.85740000000000005</v>
      </c>
      <c r="DA322" s="9">
        <f>104.268654757947/DA23</f>
        <v>0.68149447554213727</v>
      </c>
      <c r="DB322" s="9">
        <f>108.947857047454/DB23</f>
        <v>0.71207749704218293</v>
      </c>
      <c r="DC322" s="9">
        <f>113.462332468372/DC23</f>
        <v>0.74158387234230061</v>
      </c>
      <c r="DD322" s="9">
        <f>117.088751008296/DD23</f>
        <v>0.76528595430258828</v>
      </c>
      <c r="DE322" s="9">
        <f>121.184052511276/DE23</f>
        <v>0.79205263079265353</v>
      </c>
      <c r="DF322" s="9">
        <f>124.468681449753/DF23</f>
        <v>0.81352079378923536</v>
      </c>
      <c r="DG322" s="9">
        <f>128.421881078572/DG23</f>
        <v>0.83935869985994771</v>
      </c>
      <c r="DH322" s="9">
        <f>131.949307301664/DH23</f>
        <v>0.86241377321349011</v>
      </c>
      <c r="DI322" s="9">
        <f>133.596518165068/DI23</f>
        <v>0.87317985728802616</v>
      </c>
      <c r="DJ322" s="9">
        <f>135.221908141429/DJ23</f>
        <v>0.8838033211858104</v>
      </c>
      <c r="DK322" s="9">
        <f>137.476591211454/DK23</f>
        <v>0.89853981183956866</v>
      </c>
      <c r="DL322" s="9">
        <f>140.002385497575/DL23</f>
        <v>0.91504827122598043</v>
      </c>
      <c r="DM322" s="9">
        <f>142.117947107278/DM23</f>
        <v>0.92887547128939874</v>
      </c>
      <c r="DN322" s="9">
        <f>143.051348855982/DN23</f>
        <v>0.93497613631360788</v>
      </c>
      <c r="DO322" s="9">
        <f>144.171026469691/DO23</f>
        <v>0.94229429065157511</v>
      </c>
      <c r="DP322" s="9">
        <f>145.364362882591/DP23</f>
        <v>0.9500938750496144</v>
      </c>
      <c r="DQ322" s="9">
        <f>146.468499766991/DQ23</f>
        <v>0.95731045599340514</v>
      </c>
      <c r="DR322" s="9">
        <f>147.572636651391/DR23</f>
        <v>0.9645270369371961</v>
      </c>
      <c r="DS322" s="9">
        <f>148.530520370924/DS23</f>
        <v>0.97078771484264048</v>
      </c>
      <c r="DT322" s="9">
        <f>149.529916997516/DT23</f>
        <v>0.97731971893801317</v>
      </c>
      <c r="DU322" s="9">
        <f>150.504725209927/DU23</f>
        <v>0.98369101444396723</v>
      </c>
      <c r="DV322" s="9">
        <f>151.434082111276/DV23</f>
        <v>0.98976524255735954</v>
      </c>
      <c r="DW322" s="9">
        <f>6.18023028883684/DW23</f>
        <v>3.3957309279323292E-2</v>
      </c>
      <c r="DX322" s="9">
        <f>11.0626578089051/DX23</f>
        <v>6.078383411486319E-2</v>
      </c>
      <c r="DY322" s="9">
        <f>17.7751368789291/DY23</f>
        <v>9.7665587246863181E-2</v>
      </c>
      <c r="DZ322" s="9">
        <f>23.5841972230971/DZ23</f>
        <v>0.12958350122580825</v>
      </c>
      <c r="EA322" s="9">
        <f>28.7018921943868/EA23</f>
        <v>0.15770270436476264</v>
      </c>
      <c r="EB322" s="9">
        <f>83.780883391786/EB23</f>
        <v>0.46033452413069231</v>
      </c>
      <c r="EC322" s="9">
        <f>91.5536292266985/EC23</f>
        <v>0.50304191882801375</v>
      </c>
      <c r="ED322" s="9">
        <f>45.0374693279098/ED23</f>
        <v>0.24745862268082305</v>
      </c>
      <c r="EE322" s="9">
        <f>49.7718121044212/EE23</f>
        <v>0.27347149507923735</v>
      </c>
      <c r="EF322" s="9">
        <f>53.6183235378377/EF23</f>
        <v>0.29460617328482253</v>
      </c>
      <c r="EG322" s="9">
        <f>58.8399343942006/EG23</f>
        <v>0.32329634282527803</v>
      </c>
      <c r="EH322" s="9">
        <f>64.9462915908205/EH23</f>
        <v>0.3568477559935192</v>
      </c>
      <c r="EI322" s="9">
        <f>88.5222080168258/EI23</f>
        <v>0.48638575833420772</v>
      </c>
      <c r="EJ322" s="9">
        <f>93.5494636943877/EJ23</f>
        <v>0.51400804227685548</v>
      </c>
      <c r="EK322" s="9">
        <f>106.015960163205/EK23</f>
        <v>0.58250527562200549</v>
      </c>
      <c r="EL322" s="9">
        <f>135.427565378928/EL23</f>
        <v>0.74410750208202192</v>
      </c>
      <c r="EM322" s="9">
        <f>144.132793913803/EM23</f>
        <v>0.79193842809781867</v>
      </c>
      <c r="EN322" s="9">
        <f>151.01381155993/EN23</f>
        <v>0.82974621736225274</v>
      </c>
      <c r="EO322" s="9">
        <f>158.700664421087/EO23</f>
        <v>0.87198167264333515</v>
      </c>
      <c r="EP322" s="9">
        <f>165.398367951202/EP23</f>
        <v>0.90878224149012088</v>
      </c>
      <c r="EQ322" s="9">
        <f>172.538688204301/EQ23</f>
        <v>0.94801477035330217</v>
      </c>
      <c r="ER322" s="9">
        <f>179.554471763883/ER23</f>
        <v>0.98656303166968673</v>
      </c>
      <c r="ES322" s="9">
        <f>12.7698920431827/ES23</f>
        <v>0.51079568172730805</v>
      </c>
      <c r="ET322" s="9">
        <f t="shared" ref="ET322:FD322" si="32">11.7012750455373/ET23</f>
        <v>0.46805100182149195</v>
      </c>
      <c r="EU322" s="9">
        <f t="shared" si="32"/>
        <v>0.46805100182149195</v>
      </c>
      <c r="EV322" s="9">
        <f t="shared" si="32"/>
        <v>0.46805100182149195</v>
      </c>
      <c r="EW322" s="9">
        <f t="shared" si="32"/>
        <v>0.46805100182149195</v>
      </c>
      <c r="EX322" s="9">
        <f t="shared" si="32"/>
        <v>0.46805100182149195</v>
      </c>
      <c r="EY322" s="9">
        <f t="shared" si="32"/>
        <v>0.46805100182149195</v>
      </c>
      <c r="EZ322" s="9">
        <f t="shared" si="32"/>
        <v>0.46805100182149195</v>
      </c>
      <c r="FA322" s="9">
        <f t="shared" si="32"/>
        <v>0.46805100182149195</v>
      </c>
      <c r="FB322" s="9">
        <f t="shared" si="32"/>
        <v>0.46805100182149195</v>
      </c>
      <c r="FC322" s="9">
        <f t="shared" si="32"/>
        <v>0.46805100182149195</v>
      </c>
      <c r="FD322" s="9">
        <f t="shared" si="32"/>
        <v>0.46805100182149195</v>
      </c>
      <c r="FE322" s="9">
        <f>1.57668032786885/FE23</f>
        <v>6.3067213114753995E-2</v>
      </c>
      <c r="FF322" s="9">
        <f>3.23413934426229/FF23</f>
        <v>0.1293655737704916</v>
      </c>
      <c r="FG322" s="9">
        <f>5.84897540983607/FG23</f>
        <v>0.2339590163934428</v>
      </c>
      <c r="FH322" s="9">
        <f>8.70415300546448/FH23</f>
        <v>0.34816612021857923</v>
      </c>
      <c r="FI322" s="9">
        <f>10.6737568306011/FI23</f>
        <v>0.426950273224044</v>
      </c>
      <c r="FJ322" s="9">
        <f>13.1539617486339/FJ23</f>
        <v>0.52615846994535598</v>
      </c>
      <c r="FK322" s="9">
        <f>15.4347131147541/FK23</f>
        <v>0.61738852459016402</v>
      </c>
      <c r="FL322" s="9">
        <f>17.3714071038251/FL23</f>
        <v>0.69485628415300393</v>
      </c>
      <c r="FM322" s="9">
        <f>20.4160655737705/FM23</f>
        <v>0.81664262295082002</v>
      </c>
      <c r="FN322" s="9">
        <f>22.4963661202186/FN23</f>
        <v>0.899854644808744</v>
      </c>
      <c r="FO322" s="9">
        <f>748/1000</f>
        <v>0.748</v>
      </c>
      <c r="FP322" s="32">
        <f>2491/2879</f>
        <v>0.86523098298020151</v>
      </c>
      <c r="FQ322" s="9">
        <v>0.37</v>
      </c>
      <c r="FR322" s="9">
        <v>0.32</v>
      </c>
      <c r="FS322" s="9">
        <v>0.44</v>
      </c>
      <c r="FT322" s="9">
        <v>0.55000000000000004</v>
      </c>
      <c r="FU322" s="9">
        <v>0.56999999999999995</v>
      </c>
      <c r="FV322" s="9">
        <v>0.94</v>
      </c>
      <c r="FW322" s="9">
        <v>0.55000000000000004</v>
      </c>
      <c r="FX322" s="9">
        <v>1</v>
      </c>
      <c r="FY322" s="9">
        <v>0.57999999999999996</v>
      </c>
      <c r="FZ322" s="9">
        <v>0.68</v>
      </c>
      <c r="GA322" s="9">
        <v>0.95</v>
      </c>
      <c r="GB322" s="9">
        <v>1</v>
      </c>
      <c r="GC322" s="9">
        <v>0.74</v>
      </c>
      <c r="GD322" s="9">
        <v>1</v>
      </c>
      <c r="GE322" s="9">
        <v>1</v>
      </c>
      <c r="GF322" s="9">
        <v>0.74</v>
      </c>
      <c r="GG322" s="9">
        <v>1</v>
      </c>
      <c r="GH322" s="9">
        <v>1</v>
      </c>
      <c r="GI322" s="9">
        <v>1</v>
      </c>
      <c r="GJ322" s="9">
        <v>1</v>
      </c>
      <c r="GK322" s="9">
        <v>1</v>
      </c>
      <c r="GL322" s="9">
        <v>0.83</v>
      </c>
      <c r="GM322" s="9">
        <v>1</v>
      </c>
      <c r="GN322" s="9">
        <v>1</v>
      </c>
      <c r="GO322" s="9">
        <v>1</v>
      </c>
      <c r="GP322" s="9">
        <v>1</v>
      </c>
      <c r="GQ322" s="39">
        <v>0.41704995948047396</v>
      </c>
      <c r="GR322" s="39">
        <v>0.26177207935838037</v>
      </c>
      <c r="GS322" s="39">
        <v>0.99095496688741724</v>
      </c>
      <c r="GT322" s="39">
        <f>8764/42188*365/GT23</f>
        <v>0.41433842063187365</v>
      </c>
      <c r="GU322" s="39">
        <v>0.98172989130434785</v>
      </c>
      <c r="GV322" s="39">
        <v>0.99456521739130432</v>
      </c>
      <c r="GW322" s="9">
        <f>0.2826*365/GW23</f>
        <v>0.30248973607038121</v>
      </c>
      <c r="GX322" s="9">
        <f>0.5428*365/GX23</f>
        <v>0.58100293255131963</v>
      </c>
      <c r="GY322" s="9">
        <f>0.5345*365/GY23</f>
        <v>0.57211876832844577</v>
      </c>
      <c r="GZ322" s="9">
        <f>0.1342*365/GZ23</f>
        <v>0.14364516129032259</v>
      </c>
      <c r="HA322" s="9">
        <f>0.2012*365/HA23</f>
        <v>0.21536070381231673</v>
      </c>
      <c r="HB322" s="9">
        <f>0.2949*365/HB23</f>
        <v>0.31565542521994133</v>
      </c>
      <c r="HC322" s="9">
        <f>0.3613*365/HC23</f>
        <v>0.38672873900293259</v>
      </c>
      <c r="HD322" s="9">
        <f>0.3684*365/HD23</f>
        <v>0.39432844574780063</v>
      </c>
      <c r="HE322" s="9">
        <f>0.4024*365/HE23</f>
        <v>0.43072140762463346</v>
      </c>
      <c r="HF322" s="9">
        <f>0.4148*365/HF23</f>
        <v>0.44399413489736067</v>
      </c>
      <c r="HG322" s="9">
        <f>0.458*365/HG23</f>
        <v>0.4902346041055719</v>
      </c>
      <c r="HH322" s="9">
        <f>0.4745*365/HH23</f>
        <v>0.50789589442815253</v>
      </c>
      <c r="HI322" s="9">
        <f>0.5302*365/HI23</f>
        <v>0.56751612903225801</v>
      </c>
      <c r="HJ322" s="9">
        <f>0.5343*365/HJ23</f>
        <v>0.57190469208211137</v>
      </c>
      <c r="HK322" s="9">
        <f>0.5643*365/HK23</f>
        <v>0.6040161290322581</v>
      </c>
      <c r="HL322" s="9">
        <f>0.6041*365/HL23</f>
        <v>0.64661730205278589</v>
      </c>
      <c r="HM322" s="9">
        <f>0.627*365/HM23</f>
        <v>0.67112903225806453</v>
      </c>
      <c r="HN322" s="9">
        <v>0.75749999999999995</v>
      </c>
      <c r="HO322" s="9">
        <v>0.89329999999999998</v>
      </c>
      <c r="HP322" s="9">
        <f>0.58*365/HP23</f>
        <v>0.76981818181818173</v>
      </c>
      <c r="HQ322" s="9">
        <f>0.59*365/HQ23</f>
        <v>0.78309090909090906</v>
      </c>
      <c r="HR322" s="9">
        <f>0.73*365/HR23</f>
        <v>0.96890909090909083</v>
      </c>
      <c r="HS322" s="9">
        <f>0.74*365/HS23</f>
        <v>0.98218181818181827</v>
      </c>
      <c r="HT322" s="9">
        <f>0.75*365/HT23</f>
        <v>0.99545454545454548</v>
      </c>
      <c r="HU322" s="9">
        <f>0.74*365/HU23</f>
        <v>0.98218181818181827</v>
      </c>
      <c r="HV322" s="9">
        <f>0.75*365/HV23</f>
        <v>0.99545454545454548</v>
      </c>
      <c r="HW322" s="9">
        <f>0.61*365/HW23</f>
        <v>0.80963636363636371</v>
      </c>
      <c r="HX322" s="9">
        <f>0.75*365/HX23</f>
        <v>0.99545454545454548</v>
      </c>
      <c r="HY322" s="9">
        <f>0.58*365/HY23</f>
        <v>0.76981818181818173</v>
      </c>
      <c r="HZ322" s="9">
        <f>0.72*365/HZ23</f>
        <v>0.95563636363636373</v>
      </c>
      <c r="IA322" s="40">
        <f>0.63*365/IA23</f>
        <v>0.83618181818181814</v>
      </c>
      <c r="IB322" s="41">
        <f>0.75*365/IB23</f>
        <v>0.99545454545454548</v>
      </c>
      <c r="IC322" s="41">
        <f>0.53*365/IC23</f>
        <v>0.70345454545454555</v>
      </c>
      <c r="ID322" s="41">
        <f>0.74*365/ID23</f>
        <v>0.98218181818181827</v>
      </c>
      <c r="IE322" s="41">
        <f>0.71*365/IE23</f>
        <v>0.94236363636363629</v>
      </c>
      <c r="IF322" s="41">
        <f t="shared" ref="IF322:IG322" si="33">0.75*365/IF23</f>
        <v>0.99545454545454548</v>
      </c>
      <c r="IG322" s="41">
        <f t="shared" si="33"/>
        <v>0.99545454545454548</v>
      </c>
      <c r="IH322" s="92">
        <v>0.3911458333333333</v>
      </c>
      <c r="II322" s="92">
        <v>0.46875</v>
      </c>
      <c r="IJ322" s="92">
        <v>1</v>
      </c>
      <c r="IK322" s="92">
        <v>1</v>
      </c>
      <c r="IL322" s="92">
        <v>1</v>
      </c>
      <c r="IM322" s="92">
        <v>1</v>
      </c>
      <c r="IN322" s="92">
        <v>1</v>
      </c>
      <c r="IO322" s="92">
        <v>1</v>
      </c>
      <c r="IP322" s="92">
        <v>1</v>
      </c>
      <c r="IQ322" s="92">
        <v>1</v>
      </c>
      <c r="IR322" s="92">
        <v>1</v>
      </c>
      <c r="IS322" s="92">
        <v>1</v>
      </c>
      <c r="IT322" s="92">
        <v>1</v>
      </c>
      <c r="IU322" s="92">
        <v>1</v>
      </c>
      <c r="IV322" s="92">
        <v>1</v>
      </c>
      <c r="IW322" s="92">
        <v>1</v>
      </c>
      <c r="IX322" s="92">
        <v>0.93300000000000005</v>
      </c>
      <c r="IY322" s="92">
        <v>0.93300000000000005</v>
      </c>
      <c r="IZ322" s="92">
        <v>0.90592334500000005</v>
      </c>
      <c r="JA322" s="92">
        <v>0.95008605850000005</v>
      </c>
      <c r="JB322" s="92">
        <v>0.95008605850000005</v>
      </c>
      <c r="JC322" s="92">
        <v>0.93827160489999994</v>
      </c>
      <c r="JD322" s="92">
        <v>0.93827160489999994</v>
      </c>
      <c r="JE322" s="92">
        <v>0.94444444439999997</v>
      </c>
      <c r="JF322" s="92">
        <v>0.93695099999999998</v>
      </c>
      <c r="JG322" s="92">
        <v>0.93695099999999998</v>
      </c>
      <c r="JH322" s="92">
        <v>0.93695099999999998</v>
      </c>
      <c r="JI322" s="92">
        <v>1</v>
      </c>
      <c r="JJ322" s="92">
        <v>1</v>
      </c>
      <c r="JK322" s="92">
        <v>1</v>
      </c>
      <c r="JL322" s="92">
        <v>1</v>
      </c>
      <c r="JM322" s="92">
        <v>1</v>
      </c>
      <c r="JN322" s="92">
        <v>1</v>
      </c>
      <c r="JO322" s="92">
        <v>1</v>
      </c>
      <c r="JP322" s="92">
        <v>1</v>
      </c>
      <c r="JQ322" s="92">
        <v>1</v>
      </c>
      <c r="JR322" s="92">
        <v>1</v>
      </c>
      <c r="JS322" s="92">
        <v>1</v>
      </c>
      <c r="JT322" s="92">
        <v>1</v>
      </c>
      <c r="JU322" s="92">
        <v>1</v>
      </c>
      <c r="JV322" s="92">
        <v>1</v>
      </c>
      <c r="JW322" s="92">
        <v>1</v>
      </c>
      <c r="JX322" s="92">
        <v>1</v>
      </c>
      <c r="JY322" s="92">
        <v>1</v>
      </c>
      <c r="JZ322" s="92">
        <v>1</v>
      </c>
      <c r="KA322" s="92">
        <v>1</v>
      </c>
      <c r="KB322" s="92">
        <v>1</v>
      </c>
      <c r="KC322" s="92">
        <v>1</v>
      </c>
      <c r="KD322" s="92">
        <v>1</v>
      </c>
      <c r="KE322" s="92">
        <v>1</v>
      </c>
      <c r="KF322" s="92">
        <v>1</v>
      </c>
      <c r="KG322" s="92">
        <v>1</v>
      </c>
      <c r="KH322" s="92">
        <v>1</v>
      </c>
      <c r="KI322" s="92">
        <v>1</v>
      </c>
      <c r="KJ322" s="92">
        <v>1</v>
      </c>
      <c r="KK322" s="92">
        <v>1</v>
      </c>
      <c r="KL322" s="92">
        <v>1</v>
      </c>
      <c r="KM322" s="92">
        <v>1</v>
      </c>
      <c r="KN322" s="92">
        <v>1</v>
      </c>
      <c r="KO322" s="92">
        <v>1</v>
      </c>
      <c r="KP322" s="92">
        <v>1</v>
      </c>
      <c r="KQ322" s="92">
        <v>1</v>
      </c>
      <c r="KR322" s="92">
        <v>1</v>
      </c>
      <c r="KS322" s="92">
        <v>1</v>
      </c>
      <c r="KT322" s="92">
        <v>1</v>
      </c>
      <c r="KU322" s="92">
        <v>1</v>
      </c>
      <c r="KV322" s="92">
        <v>1</v>
      </c>
      <c r="KW322" s="92">
        <v>1</v>
      </c>
      <c r="KX322" s="92">
        <v>1</v>
      </c>
      <c r="KY322" s="92">
        <v>1</v>
      </c>
      <c r="KZ322" s="92">
        <v>1</v>
      </c>
      <c r="LA322" s="92">
        <v>1</v>
      </c>
      <c r="LB322" s="92">
        <v>1</v>
      </c>
      <c r="LC322" s="92">
        <v>1</v>
      </c>
      <c r="LD322" s="92">
        <v>1</v>
      </c>
      <c r="LE322" s="92">
        <v>1</v>
      </c>
      <c r="LF322" s="92">
        <v>1</v>
      </c>
      <c r="LG322" s="92">
        <v>1</v>
      </c>
      <c r="LH322" s="92">
        <v>1</v>
      </c>
      <c r="LI322" s="92">
        <v>1</v>
      </c>
      <c r="LJ322" s="92">
        <v>1</v>
      </c>
      <c r="LK322" s="92">
        <v>1</v>
      </c>
      <c r="LL322" s="92">
        <v>1</v>
      </c>
      <c r="LM322" s="92">
        <v>1</v>
      </c>
      <c r="LN322" s="92">
        <v>1</v>
      </c>
      <c r="LO322" s="92">
        <v>1</v>
      </c>
      <c r="LP322" s="92">
        <v>1</v>
      </c>
      <c r="LQ322" s="92">
        <v>1</v>
      </c>
      <c r="LR322" s="92">
        <v>1</v>
      </c>
      <c r="LS322" s="92">
        <v>1</v>
      </c>
      <c r="LT322" s="92">
        <v>1</v>
      </c>
      <c r="LU322" s="92">
        <v>1</v>
      </c>
      <c r="LV322" s="92">
        <v>1</v>
      </c>
      <c r="LW322" s="92">
        <v>1</v>
      </c>
      <c r="LX322" s="92">
        <v>1</v>
      </c>
      <c r="LY322" s="92">
        <v>1</v>
      </c>
      <c r="LZ322" s="92">
        <v>1</v>
      </c>
      <c r="MA322" s="92">
        <v>1</v>
      </c>
      <c r="MB322" s="92">
        <v>1</v>
      </c>
      <c r="MC322" s="92">
        <v>1</v>
      </c>
      <c r="MD322" s="92">
        <v>1</v>
      </c>
      <c r="ME322" s="92">
        <v>1</v>
      </c>
      <c r="MF322" s="92">
        <v>1</v>
      </c>
      <c r="MG322" s="92">
        <v>1</v>
      </c>
      <c r="MH322" s="93">
        <v>0.80469999999999997</v>
      </c>
      <c r="MI322" s="93">
        <v>0.80469999999999997</v>
      </c>
      <c r="MJ322" s="93">
        <v>0.80469999999999997</v>
      </c>
      <c r="MK322" s="93">
        <v>0.80469999999999997</v>
      </c>
      <c r="ML322" s="93">
        <v>0.80469999999999997</v>
      </c>
      <c r="MM322" s="93">
        <v>0.90658490627999999</v>
      </c>
      <c r="MN322" s="93">
        <v>0.90526592178999998</v>
      </c>
      <c r="MO322" s="93">
        <v>0.90549747999999997</v>
      </c>
      <c r="MP322" s="93">
        <v>0.90549747999999997</v>
      </c>
      <c r="MQ322" s="93">
        <v>0.90549747999999997</v>
      </c>
      <c r="MR322" s="93">
        <v>0.90549747999999997</v>
      </c>
      <c r="MS322" s="93">
        <v>0.90549747999999997</v>
      </c>
      <c r="MT322" s="93">
        <v>0.93886870254999999</v>
      </c>
      <c r="MU322" s="93">
        <v>0.94254574714999995</v>
      </c>
      <c r="MV322" s="93">
        <v>0.83029032999999997</v>
      </c>
      <c r="MW322" s="93">
        <v>0.83029032999999997</v>
      </c>
      <c r="MX322" s="93">
        <v>0.83029032999999997</v>
      </c>
      <c r="MY322" s="93">
        <v>0.83029032999999997</v>
      </c>
      <c r="MZ322" s="93">
        <v>0.83029032999999997</v>
      </c>
      <c r="NA322" s="93">
        <v>0.95626150382999997</v>
      </c>
      <c r="NB322" s="93">
        <v>0.95273115950999998</v>
      </c>
      <c r="NC322" s="92">
        <v>1</v>
      </c>
      <c r="ND322" s="92">
        <v>1</v>
      </c>
      <c r="NE322" s="92">
        <v>1</v>
      </c>
      <c r="NF322" s="92">
        <v>1</v>
      </c>
      <c r="NG322" s="92">
        <v>0.92279999999999995</v>
      </c>
      <c r="NH322" s="92">
        <v>0.92279999999999995</v>
      </c>
      <c r="NI322" s="92">
        <v>1</v>
      </c>
      <c r="NJ322" s="92">
        <v>1</v>
      </c>
      <c r="NK322" s="92">
        <v>1</v>
      </c>
      <c r="NL322" s="94">
        <v>1</v>
      </c>
      <c r="NM322" s="94">
        <v>1</v>
      </c>
      <c r="NN322" s="94">
        <v>1</v>
      </c>
      <c r="NO322" s="94">
        <v>1</v>
      </c>
      <c r="NP322" s="94">
        <v>1</v>
      </c>
      <c r="NQ322" s="94">
        <v>1</v>
      </c>
      <c r="NR322" s="94">
        <v>1</v>
      </c>
      <c r="NS322" s="94">
        <v>1</v>
      </c>
      <c r="NT322" s="94">
        <v>1</v>
      </c>
      <c r="NU322" s="94">
        <v>1</v>
      </c>
      <c r="NV322" s="94">
        <v>1</v>
      </c>
      <c r="NW322" s="94">
        <v>1</v>
      </c>
      <c r="NX322" s="94">
        <v>1</v>
      </c>
      <c r="NY322" s="94">
        <v>1</v>
      </c>
      <c r="NZ322" s="94">
        <v>1</v>
      </c>
      <c r="OA322" s="94">
        <v>1</v>
      </c>
      <c r="OB322" s="94">
        <v>1</v>
      </c>
      <c r="OC322" s="94">
        <v>1</v>
      </c>
      <c r="OD322" s="94">
        <v>1</v>
      </c>
      <c r="OE322" s="94">
        <v>1</v>
      </c>
      <c r="OF322" s="94">
        <v>1</v>
      </c>
      <c r="OG322" s="94">
        <v>1</v>
      </c>
      <c r="OH322" s="94">
        <v>1</v>
      </c>
      <c r="OI322" s="94">
        <v>1</v>
      </c>
      <c r="OJ322" s="94">
        <v>1</v>
      </c>
      <c r="OK322" s="94">
        <v>1</v>
      </c>
      <c r="OL322" s="92">
        <v>1</v>
      </c>
      <c r="OM322" s="92">
        <v>1</v>
      </c>
      <c r="ON322" s="92">
        <v>1</v>
      </c>
      <c r="OO322" s="92">
        <v>1</v>
      </c>
      <c r="OP322" s="94">
        <v>1</v>
      </c>
      <c r="OQ322" s="94">
        <v>1</v>
      </c>
      <c r="OR322" s="94">
        <v>1</v>
      </c>
      <c r="OS322" s="94">
        <v>1</v>
      </c>
      <c r="OT322" s="94">
        <v>1</v>
      </c>
      <c r="OU322" s="94">
        <v>1</v>
      </c>
      <c r="OV322" s="94">
        <v>1</v>
      </c>
      <c r="OW322" s="94">
        <v>1</v>
      </c>
      <c r="OX322" s="94">
        <v>1</v>
      </c>
      <c r="OY322" s="94">
        <v>1</v>
      </c>
      <c r="OZ322" s="94">
        <v>1</v>
      </c>
      <c r="PA322" s="94">
        <v>1</v>
      </c>
      <c r="PB322" s="94">
        <v>1</v>
      </c>
      <c r="PC322" s="94">
        <v>1</v>
      </c>
      <c r="PD322" s="94">
        <v>1</v>
      </c>
      <c r="PE322" s="94">
        <v>1</v>
      </c>
      <c r="PF322" s="94">
        <v>1</v>
      </c>
      <c r="PG322" s="94">
        <v>1</v>
      </c>
      <c r="PH322" s="94">
        <v>1</v>
      </c>
      <c r="PI322" s="94">
        <v>1</v>
      </c>
      <c r="PJ322" s="94">
        <v>1</v>
      </c>
      <c r="PK322" s="94">
        <v>1</v>
      </c>
      <c r="PL322" s="94">
        <v>1</v>
      </c>
      <c r="PM322" s="94">
        <v>1</v>
      </c>
      <c r="PN322" s="94">
        <v>1</v>
      </c>
      <c r="PO322" s="94">
        <v>1</v>
      </c>
      <c r="PP322" s="94">
        <v>1</v>
      </c>
      <c r="PQ322" s="94">
        <v>1</v>
      </c>
      <c r="PR322" s="94">
        <v>1</v>
      </c>
      <c r="PS322" s="94">
        <v>1</v>
      </c>
      <c r="PT322" s="94">
        <v>1</v>
      </c>
      <c r="PU322" s="94">
        <v>1</v>
      </c>
      <c r="PV322" s="94">
        <v>1</v>
      </c>
      <c r="PW322" s="94">
        <v>1</v>
      </c>
      <c r="PX322" s="94">
        <v>1</v>
      </c>
      <c r="PY322" s="94">
        <v>1</v>
      </c>
      <c r="PZ322" s="94">
        <v>1</v>
      </c>
      <c r="QA322" s="94">
        <v>1</v>
      </c>
      <c r="QB322" s="94">
        <v>1</v>
      </c>
      <c r="QC322" s="94">
        <v>1</v>
      </c>
      <c r="QD322" s="94">
        <v>1</v>
      </c>
    </row>
    <row r="323" spans="1:446" ht="13.5" customHeight="1">
      <c r="A323" s="12" t="s">
        <v>320</v>
      </c>
      <c r="B323" s="12" t="s">
        <v>335</v>
      </c>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69"/>
      <c r="DA323" s="23"/>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52"/>
      <c r="II323" s="52"/>
      <c r="IJ323" s="92"/>
      <c r="IK323" s="92"/>
      <c r="IL323" s="92"/>
      <c r="IM323" s="92"/>
      <c r="IN323" s="92"/>
      <c r="IO323" s="92"/>
      <c r="IP323" s="92"/>
      <c r="IQ323" s="92"/>
      <c r="IR323" s="92"/>
      <c r="IS323" s="92"/>
      <c r="IT323" s="92"/>
      <c r="IU323" s="92"/>
      <c r="IV323" s="52"/>
      <c r="IW323" s="52"/>
      <c r="IX323" s="52"/>
      <c r="IY323" s="52"/>
      <c r="IZ323" s="52"/>
      <c r="JA323" s="52"/>
      <c r="JB323" s="52"/>
      <c r="JC323" s="52"/>
      <c r="JD323" s="52"/>
      <c r="JE323" s="52"/>
      <c r="JF323" s="52"/>
      <c r="JG323" s="52"/>
      <c r="JH323" s="52"/>
      <c r="JI323" s="52"/>
      <c r="JJ323" s="52"/>
      <c r="JK323" s="52"/>
      <c r="JL323" s="52"/>
      <c r="JM323" s="52"/>
      <c r="JN323" s="52"/>
      <c r="JO323" s="52"/>
      <c r="JP323" s="52"/>
      <c r="JQ323" s="52"/>
      <c r="JR323" s="52"/>
      <c r="JS323" s="52"/>
      <c r="JT323" s="52"/>
      <c r="JU323" s="52"/>
      <c r="JV323" s="52"/>
      <c r="JW323" s="52"/>
      <c r="JX323" s="52"/>
      <c r="JY323" s="52"/>
      <c r="JZ323" s="52"/>
      <c r="KA323" s="52"/>
      <c r="KB323" s="52"/>
      <c r="KC323" s="52"/>
      <c r="KD323" s="52"/>
      <c r="KE323" s="52"/>
      <c r="KF323" s="52"/>
      <c r="KG323" s="52"/>
      <c r="KH323" s="52"/>
      <c r="KI323" s="52"/>
      <c r="KJ323" s="52"/>
      <c r="KK323" s="52"/>
      <c r="KL323" s="52"/>
      <c r="KM323" s="52"/>
      <c r="KN323" s="52"/>
      <c r="KO323" s="52"/>
      <c r="KP323" s="52"/>
      <c r="KQ323" s="52"/>
      <c r="KR323" s="52"/>
      <c r="KS323" s="52"/>
      <c r="KT323" s="52"/>
      <c r="KU323" s="52"/>
      <c r="KV323" s="52"/>
      <c r="KW323" s="52"/>
      <c r="KX323" s="52"/>
      <c r="KY323" s="52"/>
      <c r="KZ323" s="52"/>
      <c r="LA323" s="52"/>
      <c r="LB323" s="52"/>
      <c r="LC323" s="52"/>
      <c r="LD323" s="52"/>
      <c r="LE323" s="52"/>
      <c r="LF323" s="52"/>
      <c r="LG323" s="52"/>
      <c r="LH323" s="52"/>
      <c r="LI323" s="52"/>
      <c r="LJ323" s="52"/>
      <c r="LK323" s="52"/>
      <c r="LL323" s="52"/>
      <c r="LM323" s="52"/>
      <c r="LN323" s="52"/>
      <c r="LO323" s="52"/>
      <c r="LP323" s="52"/>
      <c r="LQ323" s="52"/>
      <c r="LR323" s="52"/>
      <c r="LS323" s="52"/>
      <c r="LT323" s="52"/>
      <c r="LU323" s="52"/>
      <c r="LV323" s="52"/>
      <c r="LW323" s="52"/>
      <c r="LX323" s="52"/>
      <c r="LY323" s="52"/>
      <c r="LZ323" s="52"/>
      <c r="MA323" s="52"/>
      <c r="MB323" s="52"/>
      <c r="MC323" s="52"/>
      <c r="MD323" s="52"/>
      <c r="ME323" s="52"/>
      <c r="MF323" s="52"/>
      <c r="MG323" s="52"/>
      <c r="MH323" s="100"/>
      <c r="MI323" s="100"/>
      <c r="MJ323" s="100"/>
      <c r="MK323" s="100"/>
      <c r="ML323" s="100"/>
      <c r="MM323" s="100"/>
      <c r="MN323" s="100"/>
      <c r="MO323" s="100"/>
      <c r="MP323" s="100"/>
      <c r="MQ323" s="100"/>
      <c r="MR323" s="100"/>
      <c r="MS323" s="100"/>
      <c r="MT323" s="100"/>
      <c r="MU323" s="100"/>
      <c r="MV323" s="100"/>
      <c r="MW323" s="100"/>
      <c r="MX323" s="100"/>
      <c r="MY323" s="100"/>
      <c r="MZ323" s="100"/>
      <c r="NA323" s="100"/>
      <c r="NB323" s="100"/>
      <c r="NC323" s="52"/>
      <c r="ND323" s="52"/>
      <c r="NE323" s="52"/>
      <c r="NF323" s="52"/>
      <c r="NG323" s="52"/>
      <c r="NH323" s="52"/>
      <c r="NI323" s="52"/>
      <c r="NJ323" s="52"/>
      <c r="NK323" s="52"/>
      <c r="NL323" s="52"/>
      <c r="NM323" s="52"/>
      <c r="NN323" s="52"/>
      <c r="NO323" s="52"/>
      <c r="NP323" s="52"/>
      <c r="NQ323" s="52"/>
      <c r="NR323" s="52"/>
      <c r="NS323" s="52"/>
      <c r="NT323" s="52"/>
      <c r="NU323" s="52"/>
      <c r="NV323" s="52"/>
      <c r="NW323" s="52"/>
      <c r="NX323" s="52"/>
      <c r="NY323" s="52"/>
      <c r="NZ323" s="52"/>
      <c r="OA323" s="52"/>
      <c r="OB323" s="52"/>
      <c r="OC323" s="52"/>
      <c r="OD323" s="52"/>
      <c r="OE323" s="52"/>
      <c r="OF323" s="52"/>
      <c r="OG323" s="52"/>
      <c r="OH323" s="52"/>
      <c r="OI323" s="52"/>
      <c r="OJ323" s="52"/>
      <c r="OK323" s="52"/>
      <c r="OL323" s="52"/>
      <c r="OM323" s="52"/>
      <c r="ON323" s="52"/>
      <c r="OO323" s="52"/>
      <c r="OP323" s="52"/>
      <c r="OQ323" s="52"/>
      <c r="OR323" s="52"/>
      <c r="OS323" s="52"/>
      <c r="OT323" s="52"/>
      <c r="OU323" s="52"/>
      <c r="OV323" s="52"/>
      <c r="OW323" s="52"/>
      <c r="OX323" s="52"/>
      <c r="OY323" s="52"/>
      <c r="OZ323" s="52"/>
      <c r="PA323" s="52"/>
      <c r="PB323" s="52"/>
      <c r="PC323" s="52"/>
      <c r="PD323" s="52"/>
      <c r="PE323" s="52"/>
      <c r="PF323" s="52"/>
      <c r="PG323" s="52"/>
      <c r="PH323" s="52"/>
      <c r="PI323" s="52"/>
      <c r="PJ323" s="52"/>
      <c r="PK323" s="52"/>
      <c r="PL323" s="52"/>
      <c r="PM323" s="52"/>
      <c r="PN323" s="52"/>
      <c r="PO323" s="52"/>
      <c r="PP323" s="52"/>
      <c r="PQ323" s="52"/>
      <c r="PR323" s="52"/>
      <c r="PS323" s="52"/>
      <c r="PT323" s="52"/>
      <c r="PU323" s="52"/>
      <c r="PV323" s="52"/>
      <c r="PW323" s="52"/>
      <c r="PX323" s="52"/>
      <c r="PY323" s="52"/>
      <c r="PZ323" s="52"/>
      <c r="QA323" s="52"/>
      <c r="QB323" s="52"/>
      <c r="QC323" s="52"/>
      <c r="QD323" s="52"/>
    </row>
    <row r="324" spans="1:446" ht="13.5" customHeight="1">
      <c r="A324" s="12" t="s">
        <v>321</v>
      </c>
      <c r="B324" s="12" t="s">
        <v>335</v>
      </c>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69"/>
      <c r="DA324" s="23"/>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52"/>
      <c r="II324" s="52"/>
      <c r="IJ324" s="92"/>
      <c r="IK324" s="92"/>
      <c r="IL324" s="92"/>
      <c r="IM324" s="92"/>
      <c r="IN324" s="92"/>
      <c r="IO324" s="92"/>
      <c r="IP324" s="92"/>
      <c r="IQ324" s="92"/>
      <c r="IR324" s="92"/>
      <c r="IS324" s="92"/>
      <c r="IT324" s="92"/>
      <c r="IU324" s="92"/>
      <c r="IV324" s="52"/>
      <c r="IW324" s="52"/>
      <c r="IX324" s="52"/>
      <c r="IY324" s="52"/>
      <c r="IZ324" s="52"/>
      <c r="JA324" s="52"/>
      <c r="JB324" s="52"/>
      <c r="JC324" s="52"/>
      <c r="JD324" s="52"/>
      <c r="JE324" s="52"/>
      <c r="JF324" s="52"/>
      <c r="JG324" s="52"/>
      <c r="JH324" s="52"/>
      <c r="JI324" s="52"/>
      <c r="JJ324" s="52"/>
      <c r="JK324" s="52"/>
      <c r="JL324" s="52"/>
      <c r="JM324" s="52"/>
      <c r="JN324" s="52"/>
      <c r="JO324" s="52"/>
      <c r="JP324" s="52"/>
      <c r="JQ324" s="52"/>
      <c r="JR324" s="52"/>
      <c r="JS324" s="52"/>
      <c r="JT324" s="52"/>
      <c r="JU324" s="52"/>
      <c r="JV324" s="52"/>
      <c r="JW324" s="52"/>
      <c r="JX324" s="52"/>
      <c r="JY324" s="52"/>
      <c r="JZ324" s="52"/>
      <c r="KA324" s="52"/>
      <c r="KB324" s="52"/>
      <c r="KC324" s="52"/>
      <c r="KD324" s="52"/>
      <c r="KE324" s="52"/>
      <c r="KF324" s="52"/>
      <c r="KG324" s="52"/>
      <c r="KH324" s="52"/>
      <c r="KI324" s="52"/>
      <c r="KJ324" s="52"/>
      <c r="KK324" s="52"/>
      <c r="KL324" s="52"/>
      <c r="KM324" s="52"/>
      <c r="KN324" s="52"/>
      <c r="KO324" s="52"/>
      <c r="KP324" s="52"/>
      <c r="KQ324" s="52"/>
      <c r="KR324" s="52"/>
      <c r="KS324" s="52"/>
      <c r="KT324" s="52"/>
      <c r="KU324" s="52"/>
      <c r="KV324" s="52"/>
      <c r="KW324" s="52"/>
      <c r="KX324" s="52"/>
      <c r="KY324" s="52"/>
      <c r="KZ324" s="52"/>
      <c r="LA324" s="52"/>
      <c r="LB324" s="52"/>
      <c r="LC324" s="52"/>
      <c r="LD324" s="52"/>
      <c r="LE324" s="52"/>
      <c r="LF324" s="52"/>
      <c r="LG324" s="52"/>
      <c r="LH324" s="52"/>
      <c r="LI324" s="52"/>
      <c r="LJ324" s="52"/>
      <c r="LK324" s="52"/>
      <c r="LL324" s="52"/>
      <c r="LM324" s="52"/>
      <c r="LN324" s="52"/>
      <c r="LO324" s="52"/>
      <c r="LP324" s="52"/>
      <c r="LQ324" s="52"/>
      <c r="LR324" s="52"/>
      <c r="LS324" s="52"/>
      <c r="LT324" s="52"/>
      <c r="LU324" s="52"/>
      <c r="LV324" s="52"/>
      <c r="LW324" s="52"/>
      <c r="LX324" s="52"/>
      <c r="LY324" s="52"/>
      <c r="LZ324" s="52"/>
      <c r="MA324" s="52"/>
      <c r="MB324" s="52"/>
      <c r="MC324" s="52"/>
      <c r="MD324" s="52"/>
      <c r="ME324" s="52"/>
      <c r="MF324" s="52"/>
      <c r="MG324" s="52"/>
      <c r="MH324" s="100"/>
      <c r="MI324" s="100"/>
      <c r="MJ324" s="100"/>
      <c r="MK324" s="100"/>
      <c r="ML324" s="100"/>
      <c r="MM324" s="100"/>
      <c r="MN324" s="100"/>
      <c r="MO324" s="100"/>
      <c r="MP324" s="100"/>
      <c r="MQ324" s="100"/>
      <c r="MR324" s="100"/>
      <c r="MS324" s="100"/>
      <c r="MT324" s="100"/>
      <c r="MU324" s="100"/>
      <c r="MV324" s="100"/>
      <c r="MW324" s="100"/>
      <c r="MX324" s="100"/>
      <c r="MY324" s="100"/>
      <c r="MZ324" s="100"/>
      <c r="NA324" s="100"/>
      <c r="NB324" s="100"/>
      <c r="NC324" s="52"/>
      <c r="ND324" s="52"/>
      <c r="NE324" s="52"/>
      <c r="NF324" s="52"/>
      <c r="NG324" s="52"/>
      <c r="NH324" s="52"/>
      <c r="NI324" s="52"/>
      <c r="NJ324" s="52"/>
      <c r="NK324" s="52"/>
      <c r="NL324" s="52"/>
      <c r="NM324" s="52"/>
      <c r="NN324" s="52"/>
      <c r="NO324" s="52"/>
      <c r="NP324" s="52"/>
      <c r="NQ324" s="52"/>
      <c r="NR324" s="52"/>
      <c r="NS324" s="52"/>
      <c r="NT324" s="52"/>
      <c r="NU324" s="52"/>
      <c r="NV324" s="52"/>
      <c r="NW324" s="52"/>
      <c r="NX324" s="52"/>
      <c r="NY324" s="52"/>
      <c r="NZ324" s="52"/>
      <c r="OA324" s="52"/>
      <c r="OB324" s="52"/>
      <c r="OC324" s="52"/>
      <c r="OD324" s="52"/>
      <c r="OE324" s="52"/>
      <c r="OF324" s="52"/>
      <c r="OG324" s="52"/>
      <c r="OH324" s="52"/>
      <c r="OI324" s="52"/>
      <c r="OJ324" s="52"/>
      <c r="OK324" s="52"/>
      <c r="OL324" s="52"/>
      <c r="OM324" s="52"/>
      <c r="ON324" s="52"/>
      <c r="OO324" s="52"/>
      <c r="OP324" s="52"/>
      <c r="OQ324" s="52"/>
      <c r="OR324" s="52"/>
      <c r="OS324" s="52"/>
      <c r="OT324" s="52"/>
      <c r="OU324" s="52"/>
      <c r="OV324" s="52"/>
      <c r="OW324" s="52"/>
      <c r="OX324" s="52"/>
      <c r="OY324" s="52"/>
      <c r="OZ324" s="52"/>
      <c r="PA324" s="52"/>
      <c r="PB324" s="52"/>
      <c r="PC324" s="52"/>
      <c r="PD324" s="52"/>
      <c r="PE324" s="52"/>
      <c r="PF324" s="52"/>
      <c r="PG324" s="52"/>
      <c r="PH324" s="52"/>
      <c r="PI324" s="52"/>
      <c r="PJ324" s="52"/>
      <c r="PK324" s="52"/>
      <c r="PL324" s="52"/>
      <c r="PM324" s="52"/>
      <c r="PN324" s="52"/>
      <c r="PO324" s="52"/>
      <c r="PP324" s="52"/>
      <c r="PQ324" s="52"/>
      <c r="PR324" s="52"/>
      <c r="PS324" s="52"/>
      <c r="PT324" s="52"/>
      <c r="PU324" s="52"/>
      <c r="PV324" s="52"/>
      <c r="PW324" s="52"/>
      <c r="PX324" s="52"/>
      <c r="PY324" s="52"/>
      <c r="PZ324" s="52"/>
      <c r="QA324" s="52"/>
      <c r="QB324" s="52"/>
      <c r="QC324" s="52"/>
      <c r="QD324" s="52"/>
    </row>
    <row r="325" spans="1:446" ht="13.5" customHeight="1">
      <c r="A325" s="2" t="s">
        <v>322</v>
      </c>
      <c r="B325" s="2"/>
      <c r="C325" s="2">
        <v>1</v>
      </c>
      <c r="D325" s="2">
        <v>1</v>
      </c>
      <c r="E325" s="2">
        <v>1</v>
      </c>
      <c r="F325" s="2">
        <v>1</v>
      </c>
      <c r="G325" s="2">
        <v>1</v>
      </c>
      <c r="H325" s="2">
        <v>1</v>
      </c>
      <c r="I325" s="2">
        <v>1</v>
      </c>
      <c r="J325" s="2">
        <v>1</v>
      </c>
      <c r="K325" s="2">
        <v>1</v>
      </c>
      <c r="L325" s="2">
        <v>1</v>
      </c>
      <c r="M325" s="2">
        <v>1</v>
      </c>
      <c r="N325" s="2">
        <v>1</v>
      </c>
      <c r="O325" s="2">
        <v>1</v>
      </c>
      <c r="P325" s="2">
        <v>1</v>
      </c>
      <c r="Q325" s="2">
        <v>1</v>
      </c>
      <c r="R325" s="2">
        <v>1</v>
      </c>
      <c r="S325" s="2">
        <v>1</v>
      </c>
      <c r="T325" s="2">
        <v>1</v>
      </c>
      <c r="U325" s="2">
        <v>1</v>
      </c>
      <c r="V325" s="2">
        <v>1</v>
      </c>
      <c r="W325" s="2">
        <v>1</v>
      </c>
      <c r="X325" s="2">
        <v>1</v>
      </c>
      <c r="Y325" s="2">
        <v>1</v>
      </c>
      <c r="Z325" s="2">
        <v>1</v>
      </c>
      <c r="AA325" s="2">
        <v>1</v>
      </c>
      <c r="AB325" s="2">
        <v>1</v>
      </c>
      <c r="AC325" s="2">
        <v>1</v>
      </c>
      <c r="AD325" s="2">
        <v>1</v>
      </c>
      <c r="AE325" s="2">
        <v>1</v>
      </c>
      <c r="AF325" s="2">
        <v>1</v>
      </c>
      <c r="AG325" s="2">
        <v>1</v>
      </c>
      <c r="AH325" s="2">
        <v>1</v>
      </c>
      <c r="AI325" s="2">
        <v>1</v>
      </c>
      <c r="AJ325" s="2">
        <v>1</v>
      </c>
      <c r="AK325" s="2">
        <v>1</v>
      </c>
      <c r="AL325" s="2">
        <v>1</v>
      </c>
      <c r="AM325" s="2">
        <v>1</v>
      </c>
      <c r="AN325" s="2">
        <v>1</v>
      </c>
      <c r="AO325" s="2">
        <v>1</v>
      </c>
      <c r="AP325" s="2">
        <v>1</v>
      </c>
      <c r="AQ325" s="2">
        <v>1</v>
      </c>
      <c r="AR325" s="2">
        <v>1</v>
      </c>
      <c r="AS325" s="2">
        <v>1</v>
      </c>
      <c r="AT325" s="2">
        <v>1</v>
      </c>
      <c r="AU325" s="2">
        <v>1</v>
      </c>
      <c r="AV325" s="2">
        <v>1</v>
      </c>
      <c r="AW325" s="2">
        <v>1</v>
      </c>
      <c r="AX325" s="2">
        <v>1</v>
      </c>
      <c r="AY325" s="2">
        <v>1</v>
      </c>
      <c r="AZ325" s="2">
        <v>1</v>
      </c>
      <c r="BA325" s="2">
        <v>1</v>
      </c>
      <c r="BB325" s="2">
        <v>1</v>
      </c>
      <c r="BC325" s="2">
        <v>1</v>
      </c>
      <c r="BD325" s="2">
        <v>1</v>
      </c>
      <c r="BE325" s="2">
        <v>1</v>
      </c>
      <c r="BF325" s="2">
        <v>1</v>
      </c>
      <c r="BG325" s="2">
        <v>1</v>
      </c>
      <c r="BH325" s="2">
        <v>1</v>
      </c>
      <c r="BI325" s="9">
        <v>1</v>
      </c>
      <c r="BJ325" s="9">
        <v>1</v>
      </c>
      <c r="BK325" s="9">
        <v>1</v>
      </c>
      <c r="BL325" s="9">
        <v>1</v>
      </c>
      <c r="BM325" s="9">
        <v>1</v>
      </c>
      <c r="BN325" s="9">
        <v>1</v>
      </c>
      <c r="BO325" s="9">
        <v>1</v>
      </c>
      <c r="BP325" s="9">
        <v>1</v>
      </c>
      <c r="BQ325" s="9">
        <v>1</v>
      </c>
      <c r="BR325" s="9">
        <v>1</v>
      </c>
      <c r="BS325" s="9">
        <v>1</v>
      </c>
      <c r="BT325" s="9">
        <v>1</v>
      </c>
      <c r="BU325" s="9">
        <v>1</v>
      </c>
      <c r="BV325" s="9">
        <v>1</v>
      </c>
      <c r="BW325" s="9">
        <v>1</v>
      </c>
      <c r="BX325" s="9">
        <v>1</v>
      </c>
      <c r="BY325" s="9">
        <v>1</v>
      </c>
      <c r="BZ325" s="9">
        <v>1</v>
      </c>
      <c r="CA325" s="9">
        <v>1</v>
      </c>
      <c r="CB325" s="9">
        <v>1</v>
      </c>
      <c r="CC325" s="9">
        <v>1</v>
      </c>
      <c r="CD325" s="9">
        <v>1</v>
      </c>
      <c r="CE325" s="9">
        <v>1</v>
      </c>
      <c r="CF325" s="9">
        <v>1</v>
      </c>
      <c r="CG325" s="9">
        <v>1</v>
      </c>
      <c r="CH325" s="9">
        <v>1</v>
      </c>
      <c r="CI325" s="9">
        <v>1</v>
      </c>
      <c r="CJ325" s="9">
        <v>1</v>
      </c>
      <c r="CK325" s="9">
        <v>1</v>
      </c>
      <c r="CL325" s="9">
        <v>1</v>
      </c>
      <c r="CM325" s="9">
        <v>1</v>
      </c>
      <c r="CN325" s="9">
        <v>1</v>
      </c>
      <c r="CO325" s="9">
        <v>1</v>
      </c>
      <c r="CP325" s="9">
        <v>1</v>
      </c>
      <c r="CQ325" s="9">
        <v>1</v>
      </c>
      <c r="CR325" s="9">
        <v>1</v>
      </c>
      <c r="CS325" s="9">
        <v>1</v>
      </c>
      <c r="CT325" s="9">
        <v>1</v>
      </c>
      <c r="CU325" s="9">
        <v>1</v>
      </c>
      <c r="CV325" s="81">
        <v>1</v>
      </c>
      <c r="CW325" s="81">
        <v>1</v>
      </c>
      <c r="CX325" s="9">
        <v>1</v>
      </c>
      <c r="CY325" s="9">
        <v>1</v>
      </c>
      <c r="CZ325" s="66">
        <v>1</v>
      </c>
      <c r="DA325" s="9">
        <v>1</v>
      </c>
      <c r="DB325" s="9">
        <v>1</v>
      </c>
      <c r="DC325" s="9">
        <v>1</v>
      </c>
      <c r="DD325" s="9">
        <v>1</v>
      </c>
      <c r="DE325" s="9">
        <v>1</v>
      </c>
      <c r="DF325" s="9">
        <v>1</v>
      </c>
      <c r="DG325" s="9">
        <v>1</v>
      </c>
      <c r="DH325" s="9">
        <v>1</v>
      </c>
      <c r="DI325" s="9">
        <v>1</v>
      </c>
      <c r="DJ325" s="9">
        <v>1</v>
      </c>
      <c r="DK325" s="9">
        <v>1</v>
      </c>
      <c r="DL325" s="9">
        <v>1</v>
      </c>
      <c r="DM325" s="9">
        <v>1</v>
      </c>
      <c r="DN325" s="9">
        <v>1</v>
      </c>
      <c r="DO325" s="9">
        <v>1</v>
      </c>
      <c r="DP325" s="9">
        <v>1</v>
      </c>
      <c r="DQ325" s="9">
        <v>1</v>
      </c>
      <c r="DR325" s="9">
        <v>1</v>
      </c>
      <c r="DS325" s="9">
        <v>1</v>
      </c>
      <c r="DT325" s="9">
        <v>1</v>
      </c>
      <c r="DU325" s="9">
        <v>1</v>
      </c>
      <c r="DV325" s="9">
        <v>1</v>
      </c>
      <c r="DW325" s="9">
        <v>1</v>
      </c>
      <c r="DX325" s="9">
        <v>1</v>
      </c>
      <c r="DY325" s="9">
        <v>1</v>
      </c>
      <c r="DZ325" s="9">
        <v>1</v>
      </c>
      <c r="EA325" s="9">
        <v>1</v>
      </c>
      <c r="EB325" s="9">
        <v>1</v>
      </c>
      <c r="EC325" s="9">
        <v>1</v>
      </c>
      <c r="ED325" s="9">
        <v>1</v>
      </c>
      <c r="EE325" s="9">
        <v>1</v>
      </c>
      <c r="EF325" s="9">
        <v>1</v>
      </c>
      <c r="EG325" s="9">
        <v>1</v>
      </c>
      <c r="EH325" s="9">
        <v>1</v>
      </c>
      <c r="EI325" s="9">
        <v>1</v>
      </c>
      <c r="EJ325" s="9">
        <v>1</v>
      </c>
      <c r="EK325" s="9">
        <v>1</v>
      </c>
      <c r="EL325" s="9">
        <v>1</v>
      </c>
      <c r="EM325" s="9">
        <v>1</v>
      </c>
      <c r="EN325" s="9">
        <v>1</v>
      </c>
      <c r="EO325" s="9">
        <v>1</v>
      </c>
      <c r="EP325" s="9">
        <v>1</v>
      </c>
      <c r="EQ325" s="9">
        <v>1</v>
      </c>
      <c r="ER325" s="9">
        <v>1</v>
      </c>
      <c r="ES325" s="9">
        <v>1</v>
      </c>
      <c r="ET325" s="9">
        <v>1</v>
      </c>
      <c r="EU325" s="9">
        <v>1</v>
      </c>
      <c r="EV325" s="9">
        <v>1</v>
      </c>
      <c r="EW325" s="9">
        <v>1</v>
      </c>
      <c r="EX325" s="9">
        <v>1</v>
      </c>
      <c r="EY325" s="9">
        <v>1</v>
      </c>
      <c r="EZ325" s="9">
        <v>1</v>
      </c>
      <c r="FA325" s="9">
        <v>1</v>
      </c>
      <c r="FB325" s="9">
        <v>1</v>
      </c>
      <c r="FC325" s="9">
        <v>1</v>
      </c>
      <c r="FD325" s="9">
        <v>1</v>
      </c>
      <c r="FE325" s="9">
        <v>1</v>
      </c>
      <c r="FF325" s="9">
        <v>1</v>
      </c>
      <c r="FG325" s="9">
        <v>1</v>
      </c>
      <c r="FH325" s="9">
        <v>1</v>
      </c>
      <c r="FI325" s="9">
        <v>1</v>
      </c>
      <c r="FJ325" s="9">
        <v>1</v>
      </c>
      <c r="FK325" s="9">
        <v>1</v>
      </c>
      <c r="FL325" s="9">
        <v>1</v>
      </c>
      <c r="FM325" s="9">
        <v>1</v>
      </c>
      <c r="FN325" s="9">
        <v>1</v>
      </c>
      <c r="FO325" s="9">
        <v>1</v>
      </c>
      <c r="FP325" s="9">
        <v>1</v>
      </c>
      <c r="FQ325" s="9">
        <v>1</v>
      </c>
      <c r="FR325" s="9">
        <v>1</v>
      </c>
      <c r="FS325" s="9">
        <v>1</v>
      </c>
      <c r="FT325" s="9">
        <v>1</v>
      </c>
      <c r="FU325" s="9">
        <v>1</v>
      </c>
      <c r="FV325" s="9">
        <v>1</v>
      </c>
      <c r="FW325" s="9">
        <v>1</v>
      </c>
      <c r="FX325" s="9">
        <v>1</v>
      </c>
      <c r="FY325" s="9">
        <v>1</v>
      </c>
      <c r="FZ325" s="9">
        <v>1</v>
      </c>
      <c r="GA325" s="9">
        <v>1</v>
      </c>
      <c r="GB325" s="9">
        <v>1</v>
      </c>
      <c r="GC325" s="9">
        <v>1</v>
      </c>
      <c r="GD325" s="9">
        <v>1</v>
      </c>
      <c r="GE325" s="9">
        <v>1</v>
      </c>
      <c r="GF325" s="9">
        <v>1</v>
      </c>
      <c r="GG325" s="9">
        <v>1</v>
      </c>
      <c r="GH325" s="9">
        <v>1</v>
      </c>
      <c r="GI325" s="9">
        <v>1</v>
      </c>
      <c r="GJ325" s="9">
        <v>1</v>
      </c>
      <c r="GK325" s="9">
        <v>1</v>
      </c>
      <c r="GL325" s="9">
        <v>1</v>
      </c>
      <c r="GM325" s="9">
        <v>1</v>
      </c>
      <c r="GN325" s="9">
        <v>1</v>
      </c>
      <c r="GO325" s="9">
        <v>1</v>
      </c>
      <c r="GP325" s="9">
        <v>1</v>
      </c>
      <c r="GQ325" s="9">
        <v>1</v>
      </c>
      <c r="GR325" s="9">
        <v>1</v>
      </c>
      <c r="GS325" s="9">
        <v>1</v>
      </c>
      <c r="GT325" s="9">
        <v>1</v>
      </c>
      <c r="GU325" s="9">
        <v>1</v>
      </c>
      <c r="GV325" s="9">
        <v>1</v>
      </c>
      <c r="GW325" s="9">
        <v>1</v>
      </c>
      <c r="GX325" s="9">
        <v>1</v>
      </c>
      <c r="GY325" s="9">
        <v>1</v>
      </c>
      <c r="GZ325" s="9">
        <v>1</v>
      </c>
      <c r="HA325" s="9">
        <v>1</v>
      </c>
      <c r="HB325" s="9">
        <v>1</v>
      </c>
      <c r="HC325" s="9">
        <v>1</v>
      </c>
      <c r="HD325" s="9">
        <v>1</v>
      </c>
      <c r="HE325" s="9">
        <v>1</v>
      </c>
      <c r="HF325" s="9">
        <v>1</v>
      </c>
      <c r="HG325" s="9">
        <v>1</v>
      </c>
      <c r="HH325" s="9">
        <v>1</v>
      </c>
      <c r="HI325" s="9">
        <v>1</v>
      </c>
      <c r="HJ325" s="9">
        <v>1</v>
      </c>
      <c r="HK325" s="9">
        <v>1</v>
      </c>
      <c r="HL325" s="9">
        <v>1</v>
      </c>
      <c r="HM325" s="9">
        <v>1</v>
      </c>
      <c r="HN325" s="9">
        <v>1</v>
      </c>
      <c r="HO325" s="9">
        <v>1</v>
      </c>
      <c r="HP325" s="9">
        <v>1</v>
      </c>
      <c r="HQ325" s="9">
        <v>1</v>
      </c>
      <c r="HR325" s="9">
        <v>1</v>
      </c>
      <c r="HS325" s="9">
        <v>1</v>
      </c>
      <c r="HT325" s="9">
        <v>1</v>
      </c>
      <c r="HU325" s="9">
        <v>1</v>
      </c>
      <c r="HV325" s="9">
        <v>1</v>
      </c>
      <c r="HW325" s="9">
        <v>1</v>
      </c>
      <c r="HX325" s="9">
        <v>1</v>
      </c>
      <c r="HY325" s="9">
        <v>1</v>
      </c>
      <c r="HZ325" s="9">
        <v>1</v>
      </c>
      <c r="IA325" s="9">
        <v>1</v>
      </c>
      <c r="IB325" s="9">
        <v>1</v>
      </c>
      <c r="IC325" s="9">
        <v>1</v>
      </c>
      <c r="ID325" s="9">
        <v>1</v>
      </c>
      <c r="IE325" s="9">
        <v>1</v>
      </c>
      <c r="IF325" s="9">
        <v>1</v>
      </c>
      <c r="IG325" s="9">
        <v>1</v>
      </c>
      <c r="IH325" s="92">
        <v>1</v>
      </c>
      <c r="II325" s="92">
        <v>1</v>
      </c>
      <c r="IJ325" s="92">
        <v>1</v>
      </c>
      <c r="IK325" s="92">
        <v>1</v>
      </c>
      <c r="IL325" s="92">
        <v>1</v>
      </c>
      <c r="IM325" s="92">
        <v>1</v>
      </c>
      <c r="IN325" s="92">
        <v>1</v>
      </c>
      <c r="IO325" s="92">
        <v>1</v>
      </c>
      <c r="IP325" s="92">
        <v>1</v>
      </c>
      <c r="IQ325" s="92">
        <v>1</v>
      </c>
      <c r="IR325" s="92">
        <v>1</v>
      </c>
      <c r="IS325" s="92">
        <v>1</v>
      </c>
      <c r="IT325" s="92">
        <v>1</v>
      </c>
      <c r="IU325" s="92">
        <v>1</v>
      </c>
      <c r="IV325" s="92">
        <v>1</v>
      </c>
      <c r="IW325" s="92">
        <v>1</v>
      </c>
      <c r="IX325" s="92">
        <v>1</v>
      </c>
      <c r="IY325" s="92">
        <v>1</v>
      </c>
      <c r="IZ325" s="92">
        <v>1</v>
      </c>
      <c r="JA325" s="92">
        <v>1</v>
      </c>
      <c r="JB325" s="92">
        <v>1</v>
      </c>
      <c r="JC325" s="92">
        <v>1</v>
      </c>
      <c r="JD325" s="92">
        <v>1</v>
      </c>
      <c r="JE325" s="92">
        <v>1</v>
      </c>
      <c r="JF325" s="92">
        <v>1</v>
      </c>
      <c r="JG325" s="92">
        <v>1</v>
      </c>
      <c r="JH325" s="92">
        <v>1</v>
      </c>
      <c r="JI325" s="92">
        <v>1</v>
      </c>
      <c r="JJ325" s="92">
        <v>1</v>
      </c>
      <c r="JK325" s="92">
        <v>1</v>
      </c>
      <c r="JL325" s="92">
        <v>1</v>
      </c>
      <c r="JM325" s="92">
        <v>1</v>
      </c>
      <c r="JN325" s="92">
        <v>1</v>
      </c>
      <c r="JO325" s="92">
        <v>1</v>
      </c>
      <c r="JP325" s="92">
        <v>1</v>
      </c>
      <c r="JQ325" s="92">
        <v>1</v>
      </c>
      <c r="JR325" s="92">
        <v>1</v>
      </c>
      <c r="JS325" s="92">
        <v>1</v>
      </c>
      <c r="JT325" s="92">
        <v>1</v>
      </c>
      <c r="JU325" s="92">
        <v>1</v>
      </c>
      <c r="JV325" s="92">
        <v>1</v>
      </c>
      <c r="JW325" s="92">
        <v>1</v>
      </c>
      <c r="JX325" s="92">
        <v>1</v>
      </c>
      <c r="JY325" s="92">
        <v>1</v>
      </c>
      <c r="JZ325" s="92">
        <v>1</v>
      </c>
      <c r="KA325" s="92">
        <v>1</v>
      </c>
      <c r="KB325" s="92">
        <v>1</v>
      </c>
      <c r="KC325" s="92">
        <v>1</v>
      </c>
      <c r="KD325" s="92">
        <v>1</v>
      </c>
      <c r="KE325" s="92">
        <v>1</v>
      </c>
      <c r="KF325" s="92">
        <v>1</v>
      </c>
      <c r="KG325" s="92">
        <v>1</v>
      </c>
      <c r="KH325" s="92">
        <v>1</v>
      </c>
      <c r="KI325" s="92">
        <v>1</v>
      </c>
      <c r="KJ325" s="92">
        <v>1</v>
      </c>
      <c r="KK325" s="92">
        <v>1</v>
      </c>
      <c r="KL325" s="92">
        <v>1</v>
      </c>
      <c r="KM325" s="92">
        <v>1</v>
      </c>
      <c r="KN325" s="92">
        <v>1</v>
      </c>
      <c r="KO325" s="92">
        <v>1</v>
      </c>
      <c r="KP325" s="92">
        <v>1</v>
      </c>
      <c r="KQ325" s="92">
        <v>1</v>
      </c>
      <c r="KR325" s="92">
        <v>1</v>
      </c>
      <c r="KS325" s="92">
        <v>1</v>
      </c>
      <c r="KT325" s="92">
        <v>1</v>
      </c>
      <c r="KU325" s="92">
        <v>1</v>
      </c>
      <c r="KV325" s="92">
        <v>1</v>
      </c>
      <c r="KW325" s="92">
        <v>1</v>
      </c>
      <c r="KX325" s="92">
        <v>1</v>
      </c>
      <c r="KY325" s="92">
        <v>1</v>
      </c>
      <c r="KZ325" s="92">
        <v>1</v>
      </c>
      <c r="LA325" s="92">
        <v>1</v>
      </c>
      <c r="LB325" s="92">
        <v>1</v>
      </c>
      <c r="LC325" s="92">
        <v>1</v>
      </c>
      <c r="LD325" s="92">
        <v>1</v>
      </c>
      <c r="LE325" s="92">
        <v>1</v>
      </c>
      <c r="LF325" s="92">
        <v>1</v>
      </c>
      <c r="LG325" s="92">
        <v>1</v>
      </c>
      <c r="LH325" s="92">
        <v>1</v>
      </c>
      <c r="LI325" s="92">
        <v>1</v>
      </c>
      <c r="LJ325" s="92">
        <v>1</v>
      </c>
      <c r="LK325" s="92">
        <v>1</v>
      </c>
      <c r="LL325" s="92">
        <v>1</v>
      </c>
      <c r="LM325" s="92">
        <v>1</v>
      </c>
      <c r="LN325" s="92">
        <v>1</v>
      </c>
      <c r="LO325" s="92">
        <v>1</v>
      </c>
      <c r="LP325" s="92">
        <v>1</v>
      </c>
      <c r="LQ325" s="92">
        <v>1</v>
      </c>
      <c r="LR325" s="92">
        <v>1</v>
      </c>
      <c r="LS325" s="92">
        <v>1</v>
      </c>
      <c r="LT325" s="92">
        <v>1</v>
      </c>
      <c r="LU325" s="92">
        <v>1</v>
      </c>
      <c r="LV325" s="92">
        <v>1</v>
      </c>
      <c r="LW325" s="92">
        <v>1</v>
      </c>
      <c r="LX325" s="92">
        <v>1</v>
      </c>
      <c r="LY325" s="92">
        <v>1</v>
      </c>
      <c r="LZ325" s="92">
        <v>1</v>
      </c>
      <c r="MA325" s="92">
        <v>1</v>
      </c>
      <c r="MB325" s="92">
        <v>1</v>
      </c>
      <c r="MC325" s="92">
        <v>1</v>
      </c>
      <c r="MD325" s="92">
        <v>1</v>
      </c>
      <c r="ME325" s="92">
        <v>1</v>
      </c>
      <c r="MF325" s="92">
        <v>1</v>
      </c>
      <c r="MG325" s="92">
        <v>1</v>
      </c>
      <c r="MH325" s="93">
        <v>1</v>
      </c>
      <c r="MI325" s="93">
        <v>1</v>
      </c>
      <c r="MJ325" s="93">
        <v>1</v>
      </c>
      <c r="MK325" s="93">
        <v>1</v>
      </c>
      <c r="ML325" s="93">
        <v>1</v>
      </c>
      <c r="MM325" s="93">
        <v>1</v>
      </c>
      <c r="MN325" s="93">
        <v>1</v>
      </c>
      <c r="MO325" s="93">
        <v>1</v>
      </c>
      <c r="MP325" s="93">
        <v>1</v>
      </c>
      <c r="MQ325" s="93">
        <v>1</v>
      </c>
      <c r="MR325" s="93">
        <v>1</v>
      </c>
      <c r="MS325" s="93">
        <v>1</v>
      </c>
      <c r="MT325" s="93">
        <v>1</v>
      </c>
      <c r="MU325" s="93">
        <v>1</v>
      </c>
      <c r="MV325" s="93">
        <v>1</v>
      </c>
      <c r="MW325" s="93">
        <v>1</v>
      </c>
      <c r="MX325" s="93">
        <v>1</v>
      </c>
      <c r="MY325" s="93">
        <v>1</v>
      </c>
      <c r="MZ325" s="93">
        <v>1</v>
      </c>
      <c r="NA325" s="93">
        <v>1</v>
      </c>
      <c r="NB325" s="93">
        <v>1</v>
      </c>
      <c r="NC325" s="92">
        <v>1</v>
      </c>
      <c r="ND325" s="92">
        <v>1</v>
      </c>
      <c r="NE325" s="92">
        <v>1</v>
      </c>
      <c r="NF325" s="92">
        <v>1</v>
      </c>
      <c r="NG325" s="92">
        <v>1</v>
      </c>
      <c r="NH325" s="92">
        <v>1</v>
      </c>
      <c r="NI325" s="92">
        <v>1</v>
      </c>
      <c r="NJ325" s="92">
        <v>1</v>
      </c>
      <c r="NK325" s="92">
        <v>1</v>
      </c>
      <c r="NL325" s="94">
        <v>1</v>
      </c>
      <c r="NM325" s="94">
        <v>1</v>
      </c>
      <c r="NN325" s="94">
        <v>1</v>
      </c>
      <c r="NO325" s="94">
        <v>1</v>
      </c>
      <c r="NP325" s="94">
        <v>1</v>
      </c>
      <c r="NQ325" s="94">
        <v>1</v>
      </c>
      <c r="NR325" s="94">
        <v>1</v>
      </c>
      <c r="NS325" s="94">
        <v>1</v>
      </c>
      <c r="NT325" s="94">
        <v>1</v>
      </c>
      <c r="NU325" s="94">
        <v>1</v>
      </c>
      <c r="NV325" s="94">
        <v>1</v>
      </c>
      <c r="NW325" s="94">
        <v>1</v>
      </c>
      <c r="NX325" s="94">
        <v>1</v>
      </c>
      <c r="NY325" s="94">
        <v>1</v>
      </c>
      <c r="NZ325" s="94">
        <v>1</v>
      </c>
      <c r="OA325" s="94">
        <v>1</v>
      </c>
      <c r="OB325" s="94">
        <v>1</v>
      </c>
      <c r="OC325" s="94">
        <v>1</v>
      </c>
      <c r="OD325" s="94">
        <v>1</v>
      </c>
      <c r="OE325" s="94">
        <v>1</v>
      </c>
      <c r="OF325" s="94">
        <v>1</v>
      </c>
      <c r="OG325" s="94">
        <v>1</v>
      </c>
      <c r="OH325" s="94">
        <v>1</v>
      </c>
      <c r="OI325" s="94">
        <v>1</v>
      </c>
      <c r="OJ325" s="94">
        <v>1</v>
      </c>
      <c r="OK325" s="94">
        <v>1</v>
      </c>
      <c r="OL325" s="92">
        <v>1</v>
      </c>
      <c r="OM325" s="92">
        <v>1</v>
      </c>
      <c r="ON325" s="92">
        <v>1</v>
      </c>
      <c r="OO325" s="92">
        <v>1</v>
      </c>
      <c r="OP325" s="94">
        <v>1</v>
      </c>
      <c r="OQ325" s="94">
        <v>1</v>
      </c>
      <c r="OR325" s="94">
        <v>1</v>
      </c>
      <c r="OS325" s="94">
        <v>1</v>
      </c>
      <c r="OT325" s="94">
        <v>1</v>
      </c>
      <c r="OU325" s="94">
        <v>1</v>
      </c>
      <c r="OV325" s="94">
        <v>1</v>
      </c>
      <c r="OW325" s="94">
        <v>1</v>
      </c>
      <c r="OX325" s="94">
        <v>1</v>
      </c>
      <c r="OY325" s="94">
        <v>1</v>
      </c>
      <c r="OZ325" s="94">
        <v>1</v>
      </c>
      <c r="PA325" s="94">
        <v>1</v>
      </c>
      <c r="PB325" s="94">
        <v>1</v>
      </c>
      <c r="PC325" s="94">
        <v>1</v>
      </c>
      <c r="PD325" s="94">
        <v>1</v>
      </c>
      <c r="PE325" s="94">
        <v>1</v>
      </c>
      <c r="PF325" s="94">
        <v>1</v>
      </c>
      <c r="PG325" s="94">
        <v>1</v>
      </c>
      <c r="PH325" s="94">
        <v>1</v>
      </c>
      <c r="PI325" s="94">
        <v>1</v>
      </c>
      <c r="PJ325" s="94">
        <v>1</v>
      </c>
      <c r="PK325" s="94">
        <v>1</v>
      </c>
      <c r="PL325" s="94">
        <v>1</v>
      </c>
      <c r="PM325" s="94">
        <v>1</v>
      </c>
      <c r="PN325" s="94">
        <v>1</v>
      </c>
      <c r="PO325" s="94">
        <v>1</v>
      </c>
      <c r="PP325" s="94">
        <v>1</v>
      </c>
      <c r="PQ325" s="94">
        <v>1</v>
      </c>
      <c r="PR325" s="94">
        <v>1</v>
      </c>
      <c r="PS325" s="94">
        <v>1</v>
      </c>
      <c r="PT325" s="94">
        <v>1</v>
      </c>
      <c r="PU325" s="94">
        <v>1</v>
      </c>
      <c r="PV325" s="94">
        <v>1</v>
      </c>
      <c r="PW325" s="94">
        <v>1</v>
      </c>
      <c r="PX325" s="94">
        <v>1</v>
      </c>
      <c r="PY325" s="94">
        <v>1</v>
      </c>
      <c r="PZ325" s="94">
        <v>1</v>
      </c>
      <c r="QA325" s="94">
        <v>1</v>
      </c>
      <c r="QB325" s="94">
        <v>1</v>
      </c>
      <c r="QC325" s="94">
        <v>1</v>
      </c>
      <c r="QD325" s="94">
        <v>1</v>
      </c>
    </row>
    <row r="326" spans="1:446" ht="13.5" customHeight="1">
      <c r="A326" s="2" t="s">
        <v>323</v>
      </c>
      <c r="B326" s="2" t="s">
        <v>335</v>
      </c>
      <c r="C326" s="2">
        <v>0.95</v>
      </c>
      <c r="D326" s="2">
        <v>0.95</v>
      </c>
      <c r="E326" s="2">
        <v>0.95</v>
      </c>
      <c r="F326" s="2">
        <v>0.95</v>
      </c>
      <c r="G326" s="2">
        <v>0.95</v>
      </c>
      <c r="H326" s="2">
        <v>0.95</v>
      </c>
      <c r="I326" s="2">
        <v>0.95</v>
      </c>
      <c r="J326" s="2">
        <v>0.95</v>
      </c>
      <c r="K326" s="2">
        <v>0.95</v>
      </c>
      <c r="L326" s="2">
        <v>0.95</v>
      </c>
      <c r="M326" s="2">
        <v>0.95</v>
      </c>
      <c r="N326" s="2">
        <v>0.95</v>
      </c>
      <c r="O326" s="2">
        <v>0.95</v>
      </c>
      <c r="P326" s="2">
        <v>0.95</v>
      </c>
      <c r="Q326" s="2">
        <v>0.95</v>
      </c>
      <c r="R326" s="2">
        <v>0.95</v>
      </c>
      <c r="S326" s="2">
        <v>0.95</v>
      </c>
      <c r="T326" s="2">
        <v>0.95</v>
      </c>
      <c r="U326" s="2">
        <v>0.95</v>
      </c>
      <c r="V326" s="2">
        <v>0.95</v>
      </c>
      <c r="W326" s="2">
        <v>0.95</v>
      </c>
      <c r="X326" s="2">
        <v>0.95</v>
      </c>
      <c r="Y326" s="2">
        <v>0.95</v>
      </c>
      <c r="Z326" s="2">
        <v>0.95</v>
      </c>
      <c r="AA326" s="2">
        <v>0.95</v>
      </c>
      <c r="AB326" s="2">
        <v>0.95</v>
      </c>
      <c r="AC326" s="2">
        <v>0.95</v>
      </c>
      <c r="AD326" s="2">
        <v>0.95</v>
      </c>
      <c r="AE326" s="2">
        <v>0.95</v>
      </c>
      <c r="AF326" s="2">
        <v>0.95</v>
      </c>
      <c r="AG326" s="2">
        <v>0.95</v>
      </c>
      <c r="AH326" s="2">
        <v>0.95</v>
      </c>
      <c r="AI326" s="2">
        <v>0.95</v>
      </c>
      <c r="AJ326" s="2">
        <v>0.95</v>
      </c>
      <c r="AK326" s="2">
        <v>0.95</v>
      </c>
      <c r="AL326" s="2">
        <v>0.95</v>
      </c>
      <c r="AM326" s="2">
        <v>0.95</v>
      </c>
      <c r="AN326" s="2">
        <v>0.95</v>
      </c>
      <c r="AO326" s="2">
        <v>0.95</v>
      </c>
      <c r="AP326" s="2">
        <v>0.95</v>
      </c>
      <c r="AQ326" s="2">
        <v>0.95</v>
      </c>
      <c r="AR326" s="2">
        <v>0.95</v>
      </c>
      <c r="AS326" s="2">
        <v>0.95</v>
      </c>
      <c r="AT326" s="2">
        <v>0.95</v>
      </c>
      <c r="AU326" s="2">
        <v>0.95</v>
      </c>
      <c r="AV326" s="2">
        <v>0.95</v>
      </c>
      <c r="AW326" s="2">
        <v>0.95</v>
      </c>
      <c r="AX326" s="2">
        <v>0.95</v>
      </c>
      <c r="AY326" s="2">
        <v>0.95</v>
      </c>
      <c r="AZ326" s="2">
        <v>0.95</v>
      </c>
      <c r="BA326" s="2">
        <v>0.95</v>
      </c>
      <c r="BB326" s="2">
        <v>0.95</v>
      </c>
      <c r="BC326" s="2">
        <v>0.95</v>
      </c>
      <c r="BD326" s="2">
        <v>0.95</v>
      </c>
      <c r="BE326" s="2">
        <v>0.95</v>
      </c>
      <c r="BF326" s="2">
        <v>0.95</v>
      </c>
      <c r="BG326" s="2">
        <v>0.95</v>
      </c>
      <c r="BH326" s="2">
        <v>0.95</v>
      </c>
      <c r="BI326" s="9">
        <v>0.95</v>
      </c>
      <c r="BJ326" s="9">
        <v>0.95</v>
      </c>
      <c r="BK326" s="9">
        <v>0.95</v>
      </c>
      <c r="BL326" s="9">
        <v>0.95</v>
      </c>
      <c r="BM326" s="9">
        <v>0.95</v>
      </c>
      <c r="BN326" s="9">
        <v>0.95</v>
      </c>
      <c r="BO326" s="9">
        <v>0.95</v>
      </c>
      <c r="BP326" s="9">
        <v>0.95</v>
      </c>
      <c r="BQ326" s="9">
        <v>0.95</v>
      </c>
      <c r="BR326" s="9">
        <v>0.95</v>
      </c>
      <c r="BS326" s="9">
        <v>0.95</v>
      </c>
      <c r="BT326" s="9">
        <v>0.95</v>
      </c>
      <c r="BU326" s="9">
        <v>0.95</v>
      </c>
      <c r="BV326" s="9">
        <v>0.95</v>
      </c>
      <c r="BW326" s="9">
        <v>0.95</v>
      </c>
      <c r="BX326" s="9">
        <v>0.95</v>
      </c>
      <c r="BY326" s="9">
        <v>0.95</v>
      </c>
      <c r="BZ326" s="9">
        <v>0.95</v>
      </c>
      <c r="CA326" s="9">
        <v>0.95</v>
      </c>
      <c r="CB326" s="9">
        <v>0.95</v>
      </c>
      <c r="CC326" s="9">
        <v>0.95</v>
      </c>
      <c r="CD326" s="9">
        <v>0.95</v>
      </c>
      <c r="CE326" s="9">
        <v>0.95</v>
      </c>
      <c r="CF326" s="9">
        <v>0.95</v>
      </c>
      <c r="CG326" s="9">
        <v>0.95</v>
      </c>
      <c r="CH326" s="9">
        <v>0.95</v>
      </c>
      <c r="CI326" s="9">
        <v>0.95</v>
      </c>
      <c r="CJ326" s="9">
        <v>0.95</v>
      </c>
      <c r="CK326" s="9">
        <v>0.95</v>
      </c>
      <c r="CL326" s="9">
        <v>0.95</v>
      </c>
      <c r="CM326" s="9">
        <v>0.95</v>
      </c>
      <c r="CN326" s="9">
        <v>0.95</v>
      </c>
      <c r="CO326" s="9">
        <v>0.95</v>
      </c>
      <c r="CP326" s="9">
        <v>0.95</v>
      </c>
      <c r="CQ326" s="9">
        <v>0.95</v>
      </c>
      <c r="CR326" s="9">
        <v>0.95</v>
      </c>
      <c r="CS326" s="9">
        <v>0.95</v>
      </c>
      <c r="CT326" s="9">
        <v>0.95</v>
      </c>
      <c r="CU326" s="9">
        <v>0.95</v>
      </c>
      <c r="CV326" s="81">
        <v>0.95</v>
      </c>
      <c r="CW326" s="81">
        <v>0.95</v>
      </c>
      <c r="CX326" s="9">
        <v>0.95</v>
      </c>
      <c r="CY326" s="9">
        <v>0.95</v>
      </c>
      <c r="CZ326" s="66">
        <v>0.95</v>
      </c>
      <c r="DA326" s="9">
        <v>0.95</v>
      </c>
      <c r="DB326" s="9">
        <v>0.95</v>
      </c>
      <c r="DC326" s="9">
        <v>0.95</v>
      </c>
      <c r="DD326" s="9">
        <v>0.95</v>
      </c>
      <c r="DE326" s="9">
        <v>0.95</v>
      </c>
      <c r="DF326" s="9">
        <v>0.95</v>
      </c>
      <c r="DG326" s="9">
        <v>0.95</v>
      </c>
      <c r="DH326" s="9">
        <v>0.95</v>
      </c>
      <c r="DI326" s="9">
        <v>0.95</v>
      </c>
      <c r="DJ326" s="9">
        <v>0.95</v>
      </c>
      <c r="DK326" s="9">
        <v>0.95</v>
      </c>
      <c r="DL326" s="9">
        <v>0.95</v>
      </c>
      <c r="DM326" s="9">
        <v>0.95</v>
      </c>
      <c r="DN326" s="9">
        <v>0.95</v>
      </c>
      <c r="DO326" s="9">
        <v>0.95</v>
      </c>
      <c r="DP326" s="9">
        <v>0.95</v>
      </c>
      <c r="DQ326" s="9">
        <v>0.95</v>
      </c>
      <c r="DR326" s="9">
        <v>0.95</v>
      </c>
      <c r="DS326" s="9">
        <v>0.95</v>
      </c>
      <c r="DT326" s="9">
        <v>0.95</v>
      </c>
      <c r="DU326" s="9">
        <v>0.95</v>
      </c>
      <c r="DV326" s="9">
        <v>0.95</v>
      </c>
      <c r="DW326" s="9">
        <v>0.95</v>
      </c>
      <c r="DX326" s="9">
        <v>0.95</v>
      </c>
      <c r="DY326" s="9">
        <v>0.95</v>
      </c>
      <c r="DZ326" s="9">
        <v>0.95</v>
      </c>
      <c r="EA326" s="9">
        <v>0.95</v>
      </c>
      <c r="EB326" s="9">
        <v>0.95</v>
      </c>
      <c r="EC326" s="9">
        <v>0.95</v>
      </c>
      <c r="ED326" s="9">
        <v>0.95</v>
      </c>
      <c r="EE326" s="9">
        <v>0.95</v>
      </c>
      <c r="EF326" s="9">
        <v>0.95</v>
      </c>
      <c r="EG326" s="9">
        <v>0.95</v>
      </c>
      <c r="EH326" s="9">
        <v>0.95</v>
      </c>
      <c r="EI326" s="9">
        <v>0.95</v>
      </c>
      <c r="EJ326" s="9">
        <v>0.95</v>
      </c>
      <c r="EK326" s="9">
        <v>0.95</v>
      </c>
      <c r="EL326" s="9">
        <v>0.95</v>
      </c>
      <c r="EM326" s="9">
        <v>0.95</v>
      </c>
      <c r="EN326" s="9">
        <v>0.95</v>
      </c>
      <c r="EO326" s="9">
        <v>0.95</v>
      </c>
      <c r="EP326" s="9">
        <v>0.95</v>
      </c>
      <c r="EQ326" s="9">
        <v>0.95</v>
      </c>
      <c r="ER326" s="9">
        <v>0.95</v>
      </c>
      <c r="ES326" s="9">
        <v>0.95</v>
      </c>
      <c r="ET326" s="9">
        <v>0.95</v>
      </c>
      <c r="EU326" s="9">
        <v>0.95</v>
      </c>
      <c r="EV326" s="9">
        <v>0.95</v>
      </c>
      <c r="EW326" s="9">
        <v>0.95</v>
      </c>
      <c r="EX326" s="9">
        <v>0.95</v>
      </c>
      <c r="EY326" s="9">
        <v>0.95</v>
      </c>
      <c r="EZ326" s="9">
        <v>0.95</v>
      </c>
      <c r="FA326" s="9">
        <v>0.95</v>
      </c>
      <c r="FB326" s="9">
        <v>0.95</v>
      </c>
      <c r="FC326" s="9">
        <v>0.95</v>
      </c>
      <c r="FD326" s="9">
        <v>0.95</v>
      </c>
      <c r="FE326" s="9">
        <v>0.95</v>
      </c>
      <c r="FF326" s="9">
        <v>0.95</v>
      </c>
      <c r="FG326" s="9">
        <v>0.95</v>
      </c>
      <c r="FH326" s="9">
        <v>0.95</v>
      </c>
      <c r="FI326" s="9">
        <v>0.95</v>
      </c>
      <c r="FJ326" s="9">
        <v>0.95</v>
      </c>
      <c r="FK326" s="9">
        <v>0.95</v>
      </c>
      <c r="FL326" s="9">
        <v>0.95</v>
      </c>
      <c r="FM326" s="9">
        <v>0.95</v>
      </c>
      <c r="FN326" s="9">
        <v>0.95</v>
      </c>
      <c r="FO326" s="9">
        <v>0.95</v>
      </c>
      <c r="FP326" s="9">
        <v>0.95</v>
      </c>
      <c r="FQ326" s="9">
        <v>0.95</v>
      </c>
      <c r="FR326" s="9">
        <v>0.95</v>
      </c>
      <c r="FS326" s="9">
        <v>0.95</v>
      </c>
      <c r="FT326" s="9">
        <v>0.95</v>
      </c>
      <c r="FU326" s="9">
        <v>0.95</v>
      </c>
      <c r="FV326" s="9">
        <v>0.95</v>
      </c>
      <c r="FW326" s="9">
        <v>0.95</v>
      </c>
      <c r="FX326" s="9">
        <v>0.95</v>
      </c>
      <c r="FY326" s="9">
        <v>0.95</v>
      </c>
      <c r="FZ326" s="9">
        <v>0.95</v>
      </c>
      <c r="GA326" s="9">
        <v>0.95</v>
      </c>
      <c r="GB326" s="9">
        <v>0.95</v>
      </c>
      <c r="GC326" s="9">
        <v>0.95</v>
      </c>
      <c r="GD326" s="9">
        <v>0.95</v>
      </c>
      <c r="GE326" s="9">
        <v>0.95</v>
      </c>
      <c r="GF326" s="9">
        <v>0.95</v>
      </c>
      <c r="GG326" s="9">
        <v>0.95</v>
      </c>
      <c r="GH326" s="9">
        <v>0.95</v>
      </c>
      <c r="GI326" s="9">
        <v>0.95</v>
      </c>
      <c r="GJ326" s="9">
        <v>0.95</v>
      </c>
      <c r="GK326" s="9">
        <v>0.95</v>
      </c>
      <c r="GL326" s="9">
        <v>0.95</v>
      </c>
      <c r="GM326" s="9">
        <v>0.95</v>
      </c>
      <c r="GN326" s="9">
        <v>0.95</v>
      </c>
      <c r="GO326" s="9">
        <v>0.95</v>
      </c>
      <c r="GP326" s="9">
        <v>0.95</v>
      </c>
      <c r="GQ326" s="9">
        <v>0.95</v>
      </c>
      <c r="GR326" s="9">
        <v>0.95</v>
      </c>
      <c r="GS326" s="9">
        <v>0.95</v>
      </c>
      <c r="GT326" s="9">
        <v>0.95</v>
      </c>
      <c r="GU326" s="9">
        <v>0.95</v>
      </c>
      <c r="GV326" s="9">
        <v>0.95</v>
      </c>
      <c r="GW326" s="9">
        <v>0.95</v>
      </c>
      <c r="GX326" s="9">
        <v>0.95</v>
      </c>
      <c r="GY326" s="9">
        <v>0.95</v>
      </c>
      <c r="GZ326" s="9">
        <v>0.95</v>
      </c>
      <c r="HA326" s="9">
        <v>0.95</v>
      </c>
      <c r="HB326" s="9">
        <v>0.95</v>
      </c>
      <c r="HC326" s="9">
        <v>0.95</v>
      </c>
      <c r="HD326" s="9">
        <v>0.95</v>
      </c>
      <c r="HE326" s="9">
        <v>0.95</v>
      </c>
      <c r="HF326" s="9">
        <v>0.95</v>
      </c>
      <c r="HG326" s="9">
        <v>0.95</v>
      </c>
      <c r="HH326" s="9">
        <v>0.95</v>
      </c>
      <c r="HI326" s="9">
        <v>0.95</v>
      </c>
      <c r="HJ326" s="9">
        <v>0.95</v>
      </c>
      <c r="HK326" s="9">
        <v>0.95</v>
      </c>
      <c r="HL326" s="9">
        <v>0.95</v>
      </c>
      <c r="HM326" s="9">
        <v>0.95</v>
      </c>
      <c r="HN326" s="9">
        <v>0.95</v>
      </c>
      <c r="HO326" s="9">
        <v>0.95</v>
      </c>
      <c r="HP326" s="9">
        <v>0.95</v>
      </c>
      <c r="HQ326" s="9">
        <v>0.95</v>
      </c>
      <c r="HR326" s="9">
        <v>0.95</v>
      </c>
      <c r="HS326" s="9">
        <v>0.95</v>
      </c>
      <c r="HT326" s="9">
        <v>0.95</v>
      </c>
      <c r="HU326" s="9">
        <v>0.95</v>
      </c>
      <c r="HV326" s="9">
        <v>0.95</v>
      </c>
      <c r="HW326" s="9">
        <v>0.95</v>
      </c>
      <c r="HX326" s="9">
        <v>0.95</v>
      </c>
      <c r="HY326" s="9">
        <v>0.95</v>
      </c>
      <c r="HZ326" s="9">
        <v>0.95</v>
      </c>
      <c r="IA326" s="9">
        <v>0.95</v>
      </c>
      <c r="IB326" s="9">
        <v>0.95</v>
      </c>
      <c r="IC326" s="9">
        <v>0.95</v>
      </c>
      <c r="ID326" s="9">
        <v>0.95</v>
      </c>
      <c r="IE326" s="9">
        <v>0.95</v>
      </c>
      <c r="IF326" s="9">
        <v>0.95</v>
      </c>
      <c r="IG326" s="9">
        <v>0.95</v>
      </c>
      <c r="IH326" s="92">
        <v>0.95</v>
      </c>
      <c r="II326" s="92">
        <v>0.95</v>
      </c>
      <c r="IJ326" s="92">
        <v>0.95</v>
      </c>
      <c r="IK326" s="92">
        <v>0.95</v>
      </c>
      <c r="IL326" s="92">
        <v>0.95</v>
      </c>
      <c r="IM326" s="92">
        <v>0.95</v>
      </c>
      <c r="IN326" s="92">
        <v>0.95</v>
      </c>
      <c r="IO326" s="92">
        <v>0.95</v>
      </c>
      <c r="IP326" s="92">
        <v>0.95</v>
      </c>
      <c r="IQ326" s="92">
        <v>0.95</v>
      </c>
      <c r="IR326" s="92">
        <v>0.95</v>
      </c>
      <c r="IS326" s="92">
        <v>0.95</v>
      </c>
      <c r="IT326" s="92">
        <v>0.95</v>
      </c>
      <c r="IU326" s="92">
        <v>0.95</v>
      </c>
      <c r="IV326" s="92">
        <v>0.95</v>
      </c>
      <c r="IW326" s="92">
        <v>0.95</v>
      </c>
      <c r="IX326" s="92">
        <v>0.95</v>
      </c>
      <c r="IY326" s="92">
        <v>0.95</v>
      </c>
      <c r="IZ326" s="92">
        <v>0.95</v>
      </c>
      <c r="JA326" s="92">
        <v>0.95</v>
      </c>
      <c r="JB326" s="92">
        <v>0.95</v>
      </c>
      <c r="JC326" s="92">
        <v>0.95</v>
      </c>
      <c r="JD326" s="92">
        <v>0.95</v>
      </c>
      <c r="JE326" s="92">
        <v>0.95</v>
      </c>
      <c r="JF326" s="92">
        <v>0.95</v>
      </c>
      <c r="JG326" s="92">
        <v>0.95</v>
      </c>
      <c r="JH326" s="92">
        <v>0.95</v>
      </c>
      <c r="JI326" s="92">
        <v>0.95</v>
      </c>
      <c r="JJ326" s="92">
        <v>0.95</v>
      </c>
      <c r="JK326" s="92">
        <v>0.95</v>
      </c>
      <c r="JL326" s="92">
        <v>0.95</v>
      </c>
      <c r="JM326" s="92">
        <v>0.95</v>
      </c>
      <c r="JN326" s="92">
        <v>0.95</v>
      </c>
      <c r="JO326" s="92">
        <v>0.95</v>
      </c>
      <c r="JP326" s="92">
        <v>0.95</v>
      </c>
      <c r="JQ326" s="92">
        <v>0.95</v>
      </c>
      <c r="JR326" s="92">
        <v>0.95</v>
      </c>
      <c r="JS326" s="92">
        <v>0.95</v>
      </c>
      <c r="JT326" s="92">
        <v>0.95</v>
      </c>
      <c r="JU326" s="92">
        <v>0.95</v>
      </c>
      <c r="JV326" s="92">
        <v>0.95</v>
      </c>
      <c r="JW326" s="92">
        <v>0.95</v>
      </c>
      <c r="JX326" s="92">
        <v>0.95</v>
      </c>
      <c r="JY326" s="92">
        <v>0.95</v>
      </c>
      <c r="JZ326" s="92">
        <v>0.95</v>
      </c>
      <c r="KA326" s="92">
        <v>0.95</v>
      </c>
      <c r="KB326" s="92">
        <v>0.95</v>
      </c>
      <c r="KC326" s="92">
        <v>0.95</v>
      </c>
      <c r="KD326" s="92">
        <v>0.95</v>
      </c>
      <c r="KE326" s="92">
        <v>0.95</v>
      </c>
      <c r="KF326" s="92">
        <v>0.95</v>
      </c>
      <c r="KG326" s="92">
        <v>0.95</v>
      </c>
      <c r="KH326" s="92">
        <v>0.95</v>
      </c>
      <c r="KI326" s="92">
        <v>0.95</v>
      </c>
      <c r="KJ326" s="92">
        <v>0.95</v>
      </c>
      <c r="KK326" s="92">
        <v>0.95</v>
      </c>
      <c r="KL326" s="92">
        <v>0.95</v>
      </c>
      <c r="KM326" s="92">
        <v>0.95</v>
      </c>
      <c r="KN326" s="92">
        <v>0.95</v>
      </c>
      <c r="KO326" s="92">
        <v>0.95</v>
      </c>
      <c r="KP326" s="92">
        <v>0.95</v>
      </c>
      <c r="KQ326" s="92">
        <v>0.95</v>
      </c>
      <c r="KR326" s="92">
        <v>0.95</v>
      </c>
      <c r="KS326" s="92">
        <v>0.95</v>
      </c>
      <c r="KT326" s="92">
        <v>0.95</v>
      </c>
      <c r="KU326" s="92">
        <v>0.95</v>
      </c>
      <c r="KV326" s="92">
        <v>0.95</v>
      </c>
      <c r="KW326" s="92">
        <v>0.95</v>
      </c>
      <c r="KX326" s="92">
        <v>0.95</v>
      </c>
      <c r="KY326" s="92">
        <v>0.95</v>
      </c>
      <c r="KZ326" s="92">
        <v>0.95</v>
      </c>
      <c r="LA326" s="92">
        <v>0.95</v>
      </c>
      <c r="LB326" s="92">
        <v>0.95</v>
      </c>
      <c r="LC326" s="92">
        <v>0.95</v>
      </c>
      <c r="LD326" s="92">
        <v>0.95</v>
      </c>
      <c r="LE326" s="92">
        <v>0.95</v>
      </c>
      <c r="LF326" s="92">
        <v>0.95</v>
      </c>
      <c r="LG326" s="92">
        <v>0.95</v>
      </c>
      <c r="LH326" s="92">
        <v>0.95</v>
      </c>
      <c r="LI326" s="92">
        <v>0.95</v>
      </c>
      <c r="LJ326" s="92">
        <v>0.95</v>
      </c>
      <c r="LK326" s="92">
        <v>0.95</v>
      </c>
      <c r="LL326" s="92">
        <v>0.95</v>
      </c>
      <c r="LM326" s="92">
        <v>0.95</v>
      </c>
      <c r="LN326" s="92">
        <v>0.95</v>
      </c>
      <c r="LO326" s="92">
        <v>0.95</v>
      </c>
      <c r="LP326" s="92">
        <v>0.95</v>
      </c>
      <c r="LQ326" s="92">
        <v>0.95</v>
      </c>
      <c r="LR326" s="92">
        <v>0.95</v>
      </c>
      <c r="LS326" s="92">
        <v>0.95</v>
      </c>
      <c r="LT326" s="92">
        <v>0.95</v>
      </c>
      <c r="LU326" s="92">
        <v>0.95</v>
      </c>
      <c r="LV326" s="92">
        <v>0.95</v>
      </c>
      <c r="LW326" s="92">
        <v>0.95</v>
      </c>
      <c r="LX326" s="92">
        <v>0.95</v>
      </c>
      <c r="LY326" s="92">
        <v>0.95</v>
      </c>
      <c r="LZ326" s="92">
        <v>0.95</v>
      </c>
      <c r="MA326" s="92">
        <v>0.95</v>
      </c>
      <c r="MB326" s="92">
        <v>0.95</v>
      </c>
      <c r="MC326" s="92">
        <v>0.95</v>
      </c>
      <c r="MD326" s="92">
        <v>0.95</v>
      </c>
      <c r="ME326" s="92">
        <v>0.95</v>
      </c>
      <c r="MF326" s="92">
        <v>0.95</v>
      </c>
      <c r="MG326" s="92">
        <v>0.95</v>
      </c>
      <c r="MH326" s="93">
        <v>0.95</v>
      </c>
      <c r="MI326" s="93">
        <v>0.95</v>
      </c>
      <c r="MJ326" s="93">
        <v>0.95</v>
      </c>
      <c r="MK326" s="93">
        <v>0.95</v>
      </c>
      <c r="ML326" s="93">
        <v>0.95</v>
      </c>
      <c r="MM326" s="93">
        <v>0.95</v>
      </c>
      <c r="MN326" s="93">
        <v>0.95</v>
      </c>
      <c r="MO326" s="93">
        <v>0.95</v>
      </c>
      <c r="MP326" s="93">
        <v>0.95</v>
      </c>
      <c r="MQ326" s="93">
        <v>0.95</v>
      </c>
      <c r="MR326" s="93">
        <v>0.95</v>
      </c>
      <c r="MS326" s="93">
        <v>0.95</v>
      </c>
      <c r="MT326" s="93">
        <v>0.95</v>
      </c>
      <c r="MU326" s="93">
        <v>0.95</v>
      </c>
      <c r="MV326" s="93">
        <v>0.95</v>
      </c>
      <c r="MW326" s="93">
        <v>0.95</v>
      </c>
      <c r="MX326" s="93">
        <v>0.95</v>
      </c>
      <c r="MY326" s="93">
        <v>0.95</v>
      </c>
      <c r="MZ326" s="93">
        <v>0.95</v>
      </c>
      <c r="NA326" s="93">
        <v>0.95</v>
      </c>
      <c r="NB326" s="93">
        <v>0.95</v>
      </c>
      <c r="NC326" s="92">
        <v>0.95</v>
      </c>
      <c r="ND326" s="92">
        <v>0.95</v>
      </c>
      <c r="NE326" s="92">
        <v>0.95</v>
      </c>
      <c r="NF326" s="92">
        <v>0.95</v>
      </c>
      <c r="NG326" s="92">
        <v>0.95</v>
      </c>
      <c r="NH326" s="92">
        <v>0.95</v>
      </c>
      <c r="NI326" s="92">
        <v>0.95</v>
      </c>
      <c r="NJ326" s="92">
        <v>0.95</v>
      </c>
      <c r="NK326" s="92">
        <v>0.95</v>
      </c>
      <c r="NL326" s="94">
        <v>0.95</v>
      </c>
      <c r="NM326" s="94">
        <v>0.95</v>
      </c>
      <c r="NN326" s="94">
        <v>0.95</v>
      </c>
      <c r="NO326" s="94">
        <v>0.95</v>
      </c>
      <c r="NP326" s="94">
        <v>0.95</v>
      </c>
      <c r="NQ326" s="94">
        <v>0.95</v>
      </c>
      <c r="NR326" s="94">
        <v>0.95</v>
      </c>
      <c r="NS326" s="94">
        <v>0.95</v>
      </c>
      <c r="NT326" s="94">
        <v>0.95</v>
      </c>
      <c r="NU326" s="94">
        <v>0.95</v>
      </c>
      <c r="NV326" s="94">
        <v>0.95</v>
      </c>
      <c r="NW326" s="94">
        <v>0.95</v>
      </c>
      <c r="NX326" s="94">
        <v>0.95</v>
      </c>
      <c r="NY326" s="94">
        <v>0.95</v>
      </c>
      <c r="NZ326" s="94">
        <v>0.95</v>
      </c>
      <c r="OA326" s="94">
        <v>0.95</v>
      </c>
      <c r="OB326" s="94">
        <v>0.95</v>
      </c>
      <c r="OC326" s="94">
        <v>0.95</v>
      </c>
      <c r="OD326" s="94">
        <v>0.95</v>
      </c>
      <c r="OE326" s="94">
        <v>0.95</v>
      </c>
      <c r="OF326" s="94">
        <v>0.95</v>
      </c>
      <c r="OG326" s="94">
        <v>0.95</v>
      </c>
      <c r="OH326" s="94">
        <v>0.95</v>
      </c>
      <c r="OI326" s="94">
        <v>0.95</v>
      </c>
      <c r="OJ326" s="94">
        <v>0.95</v>
      </c>
      <c r="OK326" s="94">
        <v>0.95</v>
      </c>
      <c r="OL326" s="92">
        <v>0.95</v>
      </c>
      <c r="OM326" s="92">
        <v>0.95</v>
      </c>
      <c r="ON326" s="92">
        <v>0.95</v>
      </c>
      <c r="OO326" s="92">
        <v>0.95</v>
      </c>
      <c r="OP326" s="94">
        <v>0.95</v>
      </c>
      <c r="OQ326" s="94">
        <v>0.95</v>
      </c>
      <c r="OR326" s="94">
        <v>0.95</v>
      </c>
      <c r="OS326" s="94">
        <v>0.95</v>
      </c>
      <c r="OT326" s="94">
        <v>0.95</v>
      </c>
      <c r="OU326" s="94">
        <v>0.95</v>
      </c>
      <c r="OV326" s="94">
        <v>0.95</v>
      </c>
      <c r="OW326" s="94">
        <v>0.95</v>
      </c>
      <c r="OX326" s="94">
        <v>0.95</v>
      </c>
      <c r="OY326" s="94">
        <v>0.95</v>
      </c>
      <c r="OZ326" s="94">
        <v>0.95</v>
      </c>
      <c r="PA326" s="94">
        <v>0.95</v>
      </c>
      <c r="PB326" s="94">
        <v>0.95</v>
      </c>
      <c r="PC326" s="94">
        <v>0.95</v>
      </c>
      <c r="PD326" s="94">
        <v>0.95</v>
      </c>
      <c r="PE326" s="94">
        <v>0.95</v>
      </c>
      <c r="PF326" s="94">
        <v>0.95</v>
      </c>
      <c r="PG326" s="94">
        <v>0.95</v>
      </c>
      <c r="PH326" s="94">
        <v>0.95</v>
      </c>
      <c r="PI326" s="94">
        <v>0.95</v>
      </c>
      <c r="PJ326" s="94">
        <v>0.95</v>
      </c>
      <c r="PK326" s="94">
        <v>0.95</v>
      </c>
      <c r="PL326" s="94">
        <v>0.95</v>
      </c>
      <c r="PM326" s="94">
        <v>0.95</v>
      </c>
      <c r="PN326" s="94">
        <v>0.95</v>
      </c>
      <c r="PO326" s="94">
        <v>0.95</v>
      </c>
      <c r="PP326" s="94">
        <v>0.95</v>
      </c>
      <c r="PQ326" s="94">
        <v>0.95</v>
      </c>
      <c r="PR326" s="94">
        <v>0.95</v>
      </c>
      <c r="PS326" s="94">
        <v>0.95</v>
      </c>
      <c r="PT326" s="94">
        <v>0.95</v>
      </c>
      <c r="PU326" s="94">
        <v>0.95</v>
      </c>
      <c r="PV326" s="94">
        <v>0.95</v>
      </c>
      <c r="PW326" s="94">
        <v>0.95</v>
      </c>
      <c r="PX326" s="94">
        <v>0.95</v>
      </c>
      <c r="PY326" s="94">
        <v>0.95</v>
      </c>
      <c r="PZ326" s="94">
        <v>0.95</v>
      </c>
      <c r="QA326" s="94">
        <v>0.95</v>
      </c>
      <c r="QB326" s="94">
        <v>0.95</v>
      </c>
      <c r="QC326" s="94">
        <v>0.95</v>
      </c>
      <c r="QD326" s="94">
        <v>0.95</v>
      </c>
    </row>
    <row r="327" spans="1:446" ht="13.5" customHeight="1">
      <c r="A327" s="2" t="s">
        <v>324</v>
      </c>
      <c r="B327" s="2" t="s">
        <v>331</v>
      </c>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v>11</v>
      </c>
      <c r="CT327" s="9">
        <v>120</v>
      </c>
      <c r="CU327" s="9"/>
      <c r="CV327" s="81"/>
      <c r="CW327" s="81"/>
      <c r="CX327" s="9"/>
      <c r="CY327" s="9"/>
      <c r="CZ327" s="66"/>
      <c r="DA327" s="20"/>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2"/>
      <c r="II327" s="92"/>
      <c r="IJ327" s="92"/>
      <c r="IK327" s="92"/>
      <c r="IL327" s="92"/>
      <c r="IM327" s="92"/>
      <c r="IN327" s="92"/>
      <c r="IO327" s="92"/>
      <c r="IP327" s="92"/>
      <c r="IQ327" s="92"/>
      <c r="IR327" s="92"/>
      <c r="IS327" s="92"/>
      <c r="IT327" s="92"/>
      <c r="IU327" s="92"/>
      <c r="IV327" s="92"/>
      <c r="IW327" s="92"/>
      <c r="IX327" s="92"/>
      <c r="IY327" s="92"/>
      <c r="IZ327" s="92"/>
      <c r="JA327" s="92"/>
      <c r="JB327" s="92"/>
      <c r="JC327" s="92"/>
      <c r="JD327" s="92"/>
      <c r="JE327" s="92"/>
      <c r="JF327" s="92"/>
      <c r="JG327" s="92"/>
      <c r="JH327" s="92"/>
      <c r="JI327" s="92"/>
      <c r="JJ327" s="92"/>
      <c r="JK327" s="92"/>
      <c r="JL327" s="92"/>
      <c r="JM327" s="92"/>
      <c r="JN327" s="92"/>
      <c r="JO327" s="92"/>
      <c r="JP327" s="92"/>
      <c r="JQ327" s="92"/>
      <c r="JR327" s="92"/>
      <c r="JS327" s="92"/>
      <c r="JT327" s="92"/>
      <c r="JU327" s="92"/>
      <c r="JV327" s="92"/>
      <c r="JW327" s="92"/>
      <c r="JX327" s="92"/>
      <c r="JY327" s="92"/>
      <c r="JZ327" s="92"/>
      <c r="KA327" s="92"/>
      <c r="KB327" s="92"/>
      <c r="KC327" s="92"/>
      <c r="KD327" s="92"/>
      <c r="KE327" s="92"/>
      <c r="KF327" s="92"/>
      <c r="KG327" s="92"/>
      <c r="KH327" s="92"/>
      <c r="KI327" s="92"/>
      <c r="KJ327" s="92"/>
      <c r="KK327" s="92"/>
      <c r="KL327" s="92"/>
      <c r="KM327" s="92"/>
      <c r="KN327" s="92"/>
      <c r="KO327" s="92"/>
      <c r="KP327" s="92"/>
      <c r="KQ327" s="92"/>
      <c r="KR327" s="92"/>
      <c r="KS327" s="92"/>
      <c r="KT327" s="92"/>
      <c r="KU327" s="92"/>
      <c r="KV327" s="92"/>
      <c r="KW327" s="92"/>
      <c r="KX327" s="92"/>
      <c r="KY327" s="92"/>
      <c r="KZ327" s="92"/>
      <c r="LA327" s="92"/>
      <c r="LB327" s="92"/>
      <c r="LC327" s="92"/>
      <c r="LD327" s="92"/>
      <c r="LE327" s="92"/>
      <c r="LF327" s="92"/>
      <c r="LG327" s="92"/>
      <c r="LH327" s="92"/>
      <c r="LI327" s="92"/>
      <c r="LJ327" s="92"/>
      <c r="LK327" s="92"/>
      <c r="LL327" s="92"/>
      <c r="LM327" s="92"/>
      <c r="LN327" s="92"/>
      <c r="LO327" s="92"/>
      <c r="LP327" s="92"/>
      <c r="LQ327" s="92"/>
      <c r="LR327" s="92"/>
      <c r="LS327" s="92"/>
      <c r="LT327" s="92"/>
      <c r="LU327" s="92"/>
      <c r="LV327" s="92"/>
      <c r="LW327" s="92"/>
      <c r="LX327" s="92"/>
      <c r="LY327" s="92"/>
      <c r="LZ327" s="92"/>
      <c r="MA327" s="92"/>
      <c r="MB327" s="92"/>
      <c r="MC327" s="92"/>
      <c r="MD327" s="92"/>
      <c r="ME327" s="92"/>
      <c r="MF327" s="92"/>
      <c r="MG327" s="92"/>
      <c r="MH327" s="93"/>
      <c r="MI327" s="93"/>
      <c r="MJ327" s="93"/>
      <c r="MK327" s="93"/>
      <c r="ML327" s="93"/>
      <c r="MM327" s="93"/>
      <c r="MN327" s="93"/>
      <c r="MO327" s="93"/>
      <c r="MP327" s="93"/>
      <c r="MQ327" s="93"/>
      <c r="MR327" s="93"/>
      <c r="MS327" s="93"/>
      <c r="MT327" s="93"/>
      <c r="MU327" s="93"/>
      <c r="MV327" s="93"/>
      <c r="MW327" s="93"/>
      <c r="MX327" s="93"/>
      <c r="MY327" s="93"/>
      <c r="MZ327" s="93"/>
      <c r="NA327" s="93"/>
      <c r="NB327" s="93"/>
      <c r="NC327" s="92"/>
      <c r="ND327" s="92"/>
      <c r="NE327" s="92"/>
      <c r="NF327" s="92"/>
      <c r="NG327" s="92"/>
      <c r="NH327" s="92"/>
      <c r="NI327" s="92"/>
      <c r="NJ327" s="92"/>
      <c r="NK327" s="92"/>
      <c r="NL327" s="94"/>
      <c r="NM327" s="94"/>
      <c r="NN327" s="94"/>
      <c r="NO327" s="94"/>
      <c r="NP327" s="94"/>
      <c r="NQ327" s="94"/>
      <c r="NR327" s="94"/>
      <c r="NS327" s="94"/>
      <c r="NT327" s="94"/>
      <c r="NU327" s="94"/>
      <c r="NV327" s="94"/>
      <c r="NW327" s="94"/>
      <c r="NX327" s="94"/>
      <c r="NY327" s="94"/>
      <c r="NZ327" s="94"/>
      <c r="OA327" s="94"/>
      <c r="OB327" s="94"/>
      <c r="OC327" s="94"/>
      <c r="OD327" s="94"/>
      <c r="OE327" s="94"/>
      <c r="OF327" s="94"/>
      <c r="OG327" s="94"/>
      <c r="OH327" s="94"/>
      <c r="OI327" s="94"/>
      <c r="OJ327" s="94"/>
      <c r="OK327" s="94"/>
      <c r="OL327" s="92"/>
      <c r="OM327" s="92"/>
      <c r="ON327" s="92"/>
      <c r="OO327" s="92"/>
      <c r="OP327" s="94"/>
      <c r="OQ327" s="94"/>
      <c r="OR327" s="94"/>
      <c r="OS327" s="94"/>
      <c r="OT327" s="94"/>
      <c r="OU327" s="94"/>
      <c r="OV327" s="94"/>
      <c r="OW327" s="94"/>
      <c r="OX327" s="94"/>
      <c r="OY327" s="94"/>
      <c r="OZ327" s="94"/>
      <c r="PA327" s="94"/>
      <c r="PB327" s="94"/>
      <c r="PC327" s="94"/>
      <c r="PD327" s="94"/>
      <c r="PE327" s="94"/>
      <c r="PF327" s="94"/>
      <c r="PG327" s="94"/>
      <c r="PH327" s="94"/>
      <c r="PI327" s="94"/>
      <c r="PJ327" s="94"/>
      <c r="PK327" s="94"/>
      <c r="PL327" s="94"/>
      <c r="PM327" s="94"/>
      <c r="PN327" s="94"/>
      <c r="PO327" s="94"/>
      <c r="PP327" s="94"/>
      <c r="PQ327" s="94"/>
      <c r="PR327" s="94"/>
      <c r="PS327" s="94"/>
      <c r="PT327" s="94"/>
      <c r="PU327" s="94"/>
      <c r="PV327" s="94"/>
      <c r="PW327" s="94"/>
      <c r="PX327" s="94"/>
      <c r="PY327" s="94"/>
      <c r="PZ327" s="94"/>
      <c r="QA327" s="94"/>
      <c r="QB327" s="94"/>
      <c r="QC327" s="94"/>
      <c r="QD327" s="94"/>
    </row>
    <row r="328" spans="1:446" ht="13.5" customHeight="1">
      <c r="A328" s="2" t="s">
        <v>325</v>
      </c>
      <c r="B328" s="2" t="s">
        <v>335</v>
      </c>
      <c r="C328" s="2">
        <v>1</v>
      </c>
      <c r="D328" s="2">
        <v>1</v>
      </c>
      <c r="E328" s="2">
        <v>1</v>
      </c>
      <c r="F328" s="2">
        <v>1</v>
      </c>
      <c r="G328" s="2">
        <v>1</v>
      </c>
      <c r="H328" s="2">
        <v>1</v>
      </c>
      <c r="I328" s="2">
        <v>1</v>
      </c>
      <c r="J328" s="2">
        <v>1</v>
      </c>
      <c r="K328" s="2">
        <v>1</v>
      </c>
      <c r="L328" s="2">
        <v>1</v>
      </c>
      <c r="M328" s="2">
        <v>1</v>
      </c>
      <c r="N328" s="2">
        <v>1</v>
      </c>
      <c r="O328" s="2">
        <v>1</v>
      </c>
      <c r="P328" s="2">
        <v>1</v>
      </c>
      <c r="Q328" s="2">
        <v>1</v>
      </c>
      <c r="R328" s="2">
        <v>1</v>
      </c>
      <c r="S328" s="2">
        <v>1</v>
      </c>
      <c r="T328" s="2">
        <v>1</v>
      </c>
      <c r="U328" s="2">
        <v>1</v>
      </c>
      <c r="V328" s="2">
        <v>1</v>
      </c>
      <c r="W328" s="2">
        <v>1</v>
      </c>
      <c r="X328" s="2">
        <v>1</v>
      </c>
      <c r="Y328" s="2">
        <v>1</v>
      </c>
      <c r="Z328" s="2">
        <v>1</v>
      </c>
      <c r="AA328" s="2">
        <v>1</v>
      </c>
      <c r="AB328" s="2">
        <v>1</v>
      </c>
      <c r="AC328" s="2">
        <v>1</v>
      </c>
      <c r="AD328" s="2">
        <v>1</v>
      </c>
      <c r="AE328" s="2">
        <v>1</v>
      </c>
      <c r="AF328" s="2">
        <v>1</v>
      </c>
      <c r="AG328" s="2">
        <v>1</v>
      </c>
      <c r="AH328" s="2">
        <v>1</v>
      </c>
      <c r="AI328" s="2">
        <v>1</v>
      </c>
      <c r="AJ328" s="2">
        <v>1</v>
      </c>
      <c r="AK328" s="2">
        <v>1</v>
      </c>
      <c r="AL328" s="2">
        <v>1</v>
      </c>
      <c r="AM328" s="2">
        <v>1</v>
      </c>
      <c r="AN328" s="2">
        <v>1</v>
      </c>
      <c r="AO328" s="2">
        <v>1</v>
      </c>
      <c r="AP328" s="2">
        <v>1</v>
      </c>
      <c r="AQ328" s="2">
        <v>1</v>
      </c>
      <c r="AR328" s="2">
        <v>1</v>
      </c>
      <c r="AS328" s="2">
        <v>1</v>
      </c>
      <c r="AT328" s="2">
        <v>1</v>
      </c>
      <c r="AU328" s="2">
        <v>1</v>
      </c>
      <c r="AV328" s="2">
        <v>1</v>
      </c>
      <c r="AW328" s="2">
        <v>1</v>
      </c>
      <c r="AX328" s="2">
        <v>1</v>
      </c>
      <c r="AY328" s="2">
        <v>1</v>
      </c>
      <c r="AZ328" s="2">
        <v>1</v>
      </c>
      <c r="BA328" s="2">
        <v>1</v>
      </c>
      <c r="BB328" s="2">
        <v>1</v>
      </c>
      <c r="BC328" s="2">
        <v>1</v>
      </c>
      <c r="BD328" s="2">
        <v>1</v>
      </c>
      <c r="BE328" s="2">
        <v>1</v>
      </c>
      <c r="BF328" s="2">
        <v>1</v>
      </c>
      <c r="BG328" s="2">
        <v>1</v>
      </c>
      <c r="BH328" s="2">
        <v>1</v>
      </c>
      <c r="BI328" s="9">
        <v>1</v>
      </c>
      <c r="BJ328" s="9">
        <v>1</v>
      </c>
      <c r="BK328" s="9">
        <v>1</v>
      </c>
      <c r="BL328" s="9">
        <v>1</v>
      </c>
      <c r="BM328" s="9">
        <v>1</v>
      </c>
      <c r="BN328" s="9">
        <v>1</v>
      </c>
      <c r="BO328" s="9">
        <v>1</v>
      </c>
      <c r="BP328" s="9">
        <v>1</v>
      </c>
      <c r="BQ328" s="9">
        <v>1</v>
      </c>
      <c r="BR328" s="9">
        <v>1</v>
      </c>
      <c r="BS328" s="9">
        <v>1</v>
      </c>
      <c r="BT328" s="9">
        <v>1</v>
      </c>
      <c r="BU328" s="9">
        <v>1</v>
      </c>
      <c r="BV328" s="9">
        <v>1</v>
      </c>
      <c r="BW328" s="9">
        <v>1</v>
      </c>
      <c r="BX328" s="9">
        <v>1</v>
      </c>
      <c r="BY328" s="9">
        <v>1</v>
      </c>
      <c r="BZ328" s="9">
        <v>1</v>
      </c>
      <c r="CA328" s="9">
        <v>1</v>
      </c>
      <c r="CB328" s="9">
        <v>1</v>
      </c>
      <c r="CC328" s="9">
        <v>1</v>
      </c>
      <c r="CD328" s="9">
        <v>1</v>
      </c>
      <c r="CE328" s="9">
        <v>1</v>
      </c>
      <c r="CF328" s="9">
        <v>1</v>
      </c>
      <c r="CG328" s="9">
        <v>1</v>
      </c>
      <c r="CH328" s="9">
        <v>1</v>
      </c>
      <c r="CI328" s="9">
        <v>1</v>
      </c>
      <c r="CJ328" s="9">
        <v>1</v>
      </c>
      <c r="CK328" s="9">
        <v>1</v>
      </c>
      <c r="CL328" s="9">
        <v>1</v>
      </c>
      <c r="CM328" s="9">
        <v>1</v>
      </c>
      <c r="CN328" s="9">
        <v>1</v>
      </c>
      <c r="CO328" s="9">
        <v>1</v>
      </c>
      <c r="CP328" s="9">
        <v>1</v>
      </c>
      <c r="CQ328" s="9">
        <v>1</v>
      </c>
      <c r="CR328" s="9">
        <v>1</v>
      </c>
      <c r="CS328" s="9">
        <v>1</v>
      </c>
      <c r="CT328" s="9">
        <v>1</v>
      </c>
      <c r="CU328" s="9">
        <v>1</v>
      </c>
      <c r="CV328" s="81">
        <v>1</v>
      </c>
      <c r="CW328" s="81">
        <v>1</v>
      </c>
      <c r="CX328" s="9">
        <v>1</v>
      </c>
      <c r="CY328" s="9">
        <v>1</v>
      </c>
      <c r="CZ328" s="66">
        <v>1</v>
      </c>
      <c r="DA328" s="9">
        <v>1</v>
      </c>
      <c r="DB328" s="9">
        <v>1</v>
      </c>
      <c r="DC328" s="9">
        <v>1</v>
      </c>
      <c r="DD328" s="9">
        <v>1</v>
      </c>
      <c r="DE328" s="9">
        <v>1</v>
      </c>
      <c r="DF328" s="9">
        <v>1</v>
      </c>
      <c r="DG328" s="9">
        <v>1</v>
      </c>
      <c r="DH328" s="9">
        <v>1</v>
      </c>
      <c r="DI328" s="9">
        <v>1</v>
      </c>
      <c r="DJ328" s="9">
        <v>1</v>
      </c>
      <c r="DK328" s="9">
        <v>1</v>
      </c>
      <c r="DL328" s="9">
        <v>1</v>
      </c>
      <c r="DM328" s="9">
        <v>1</v>
      </c>
      <c r="DN328" s="9">
        <v>1</v>
      </c>
      <c r="DO328" s="9">
        <v>1</v>
      </c>
      <c r="DP328" s="9">
        <v>1</v>
      </c>
      <c r="DQ328" s="9">
        <v>1</v>
      </c>
      <c r="DR328" s="9">
        <v>1</v>
      </c>
      <c r="DS328" s="9">
        <v>1</v>
      </c>
      <c r="DT328" s="9">
        <v>1</v>
      </c>
      <c r="DU328" s="9">
        <v>1</v>
      </c>
      <c r="DV328" s="9">
        <v>1</v>
      </c>
      <c r="DW328" s="9">
        <v>1</v>
      </c>
      <c r="DX328" s="9">
        <v>1</v>
      </c>
      <c r="DY328" s="9">
        <v>1</v>
      </c>
      <c r="DZ328" s="9">
        <v>1</v>
      </c>
      <c r="EA328" s="9">
        <v>1</v>
      </c>
      <c r="EB328" s="9">
        <v>1</v>
      </c>
      <c r="EC328" s="9">
        <v>1</v>
      </c>
      <c r="ED328" s="9">
        <v>1</v>
      </c>
      <c r="EE328" s="9">
        <v>1</v>
      </c>
      <c r="EF328" s="9">
        <v>1</v>
      </c>
      <c r="EG328" s="9">
        <v>1</v>
      </c>
      <c r="EH328" s="9">
        <v>1</v>
      </c>
      <c r="EI328" s="9">
        <v>1</v>
      </c>
      <c r="EJ328" s="9">
        <v>1</v>
      </c>
      <c r="EK328" s="9">
        <v>1</v>
      </c>
      <c r="EL328" s="9">
        <v>1</v>
      </c>
      <c r="EM328" s="9">
        <v>1</v>
      </c>
      <c r="EN328" s="9">
        <v>1</v>
      </c>
      <c r="EO328" s="9">
        <v>1</v>
      </c>
      <c r="EP328" s="9">
        <v>1</v>
      </c>
      <c r="EQ328" s="9">
        <v>1</v>
      </c>
      <c r="ER328" s="9">
        <v>1</v>
      </c>
      <c r="ES328" s="9">
        <v>1</v>
      </c>
      <c r="ET328" s="9">
        <v>1</v>
      </c>
      <c r="EU328" s="9">
        <v>1</v>
      </c>
      <c r="EV328" s="9">
        <v>1</v>
      </c>
      <c r="EW328" s="9">
        <v>1</v>
      </c>
      <c r="EX328" s="9">
        <v>1</v>
      </c>
      <c r="EY328" s="9">
        <v>1</v>
      </c>
      <c r="EZ328" s="9">
        <v>1</v>
      </c>
      <c r="FA328" s="9">
        <v>1</v>
      </c>
      <c r="FB328" s="9">
        <v>1</v>
      </c>
      <c r="FC328" s="9">
        <v>1</v>
      </c>
      <c r="FD328" s="9">
        <v>1</v>
      </c>
      <c r="FE328" s="9">
        <v>1</v>
      </c>
      <c r="FF328" s="9">
        <v>1</v>
      </c>
      <c r="FG328" s="9">
        <v>1</v>
      </c>
      <c r="FH328" s="9">
        <v>1</v>
      </c>
      <c r="FI328" s="9">
        <v>1</v>
      </c>
      <c r="FJ328" s="9">
        <v>1</v>
      </c>
      <c r="FK328" s="9">
        <v>1</v>
      </c>
      <c r="FL328" s="9">
        <v>1</v>
      </c>
      <c r="FM328" s="9">
        <v>1</v>
      </c>
      <c r="FN328" s="9">
        <v>1</v>
      </c>
      <c r="FO328" s="9">
        <v>1</v>
      </c>
      <c r="FP328" s="9">
        <v>1</v>
      </c>
      <c r="FQ328" s="9">
        <v>1</v>
      </c>
      <c r="FR328" s="9">
        <v>1</v>
      </c>
      <c r="FS328" s="9">
        <v>1</v>
      </c>
      <c r="FT328" s="9">
        <v>1</v>
      </c>
      <c r="FU328" s="9">
        <v>1</v>
      </c>
      <c r="FV328" s="9">
        <v>1</v>
      </c>
      <c r="FW328" s="9">
        <v>1</v>
      </c>
      <c r="FX328" s="9">
        <v>1</v>
      </c>
      <c r="FY328" s="9">
        <v>1</v>
      </c>
      <c r="FZ328" s="9">
        <v>1</v>
      </c>
      <c r="GA328" s="9">
        <v>1</v>
      </c>
      <c r="GB328" s="9">
        <v>1</v>
      </c>
      <c r="GC328" s="9">
        <v>1</v>
      </c>
      <c r="GD328" s="9">
        <v>1</v>
      </c>
      <c r="GE328" s="9">
        <v>1</v>
      </c>
      <c r="GF328" s="9">
        <v>1</v>
      </c>
      <c r="GG328" s="9">
        <v>1</v>
      </c>
      <c r="GH328" s="9">
        <v>1</v>
      </c>
      <c r="GI328" s="9">
        <v>1</v>
      </c>
      <c r="GJ328" s="9">
        <v>1</v>
      </c>
      <c r="GK328" s="9">
        <v>1</v>
      </c>
      <c r="GL328" s="9">
        <v>1</v>
      </c>
      <c r="GM328" s="9">
        <v>1</v>
      </c>
      <c r="GN328" s="9">
        <v>1</v>
      </c>
      <c r="GO328" s="9">
        <v>1</v>
      </c>
      <c r="GP328" s="9">
        <v>1</v>
      </c>
      <c r="GQ328" s="9">
        <v>1</v>
      </c>
      <c r="GR328" s="9">
        <v>1</v>
      </c>
      <c r="GS328" s="9">
        <v>1</v>
      </c>
      <c r="GT328" s="9">
        <v>1</v>
      </c>
      <c r="GU328" s="9">
        <v>1</v>
      </c>
      <c r="GV328" s="9">
        <v>1</v>
      </c>
      <c r="GW328" s="9">
        <v>1</v>
      </c>
      <c r="GX328" s="9">
        <v>1</v>
      </c>
      <c r="GY328" s="9">
        <v>1</v>
      </c>
      <c r="GZ328" s="9">
        <v>1</v>
      </c>
      <c r="HA328" s="9">
        <v>1</v>
      </c>
      <c r="HB328" s="9">
        <v>1</v>
      </c>
      <c r="HC328" s="9">
        <v>1</v>
      </c>
      <c r="HD328" s="9">
        <v>1</v>
      </c>
      <c r="HE328" s="9">
        <v>1</v>
      </c>
      <c r="HF328" s="9">
        <v>1</v>
      </c>
      <c r="HG328" s="9">
        <v>1</v>
      </c>
      <c r="HH328" s="9">
        <v>1</v>
      </c>
      <c r="HI328" s="9">
        <v>1</v>
      </c>
      <c r="HJ328" s="9">
        <v>1</v>
      </c>
      <c r="HK328" s="9">
        <v>1</v>
      </c>
      <c r="HL328" s="9">
        <v>1</v>
      </c>
      <c r="HM328" s="9">
        <v>1</v>
      </c>
      <c r="HN328" s="9">
        <v>1</v>
      </c>
      <c r="HO328" s="9">
        <v>1</v>
      </c>
      <c r="HP328" s="9">
        <v>1</v>
      </c>
      <c r="HQ328" s="9">
        <v>1</v>
      </c>
      <c r="HR328" s="9">
        <v>1</v>
      </c>
      <c r="HS328" s="9">
        <v>1</v>
      </c>
      <c r="HT328" s="9">
        <v>1</v>
      </c>
      <c r="HU328" s="9">
        <v>1</v>
      </c>
      <c r="HV328" s="9">
        <v>1</v>
      </c>
      <c r="HW328" s="9">
        <v>1</v>
      </c>
      <c r="HX328" s="9">
        <v>1</v>
      </c>
      <c r="HY328" s="9">
        <v>1</v>
      </c>
      <c r="HZ328" s="9">
        <v>1</v>
      </c>
      <c r="IA328" s="9">
        <v>1</v>
      </c>
      <c r="IB328" s="9">
        <v>1</v>
      </c>
      <c r="IC328" s="9">
        <v>1</v>
      </c>
      <c r="ID328" s="9">
        <v>1</v>
      </c>
      <c r="IE328" s="9">
        <v>1</v>
      </c>
      <c r="IF328" s="9">
        <v>1</v>
      </c>
      <c r="IG328" s="9">
        <v>1</v>
      </c>
      <c r="IH328" s="92">
        <v>1</v>
      </c>
      <c r="II328" s="92">
        <v>1</v>
      </c>
      <c r="IJ328" s="92">
        <v>1</v>
      </c>
      <c r="IK328" s="92">
        <v>1</v>
      </c>
      <c r="IL328" s="92">
        <v>1</v>
      </c>
      <c r="IM328" s="92">
        <v>1</v>
      </c>
      <c r="IN328" s="92">
        <v>1</v>
      </c>
      <c r="IO328" s="92">
        <v>1</v>
      </c>
      <c r="IP328" s="92">
        <v>1</v>
      </c>
      <c r="IQ328" s="92">
        <v>1</v>
      </c>
      <c r="IR328" s="92">
        <v>1</v>
      </c>
      <c r="IS328" s="92">
        <v>1</v>
      </c>
      <c r="IT328" s="92">
        <v>1</v>
      </c>
      <c r="IU328" s="92">
        <v>1</v>
      </c>
      <c r="IV328" s="92">
        <v>1</v>
      </c>
      <c r="IW328" s="92">
        <v>1</v>
      </c>
      <c r="IX328" s="92">
        <v>1</v>
      </c>
      <c r="IY328" s="92">
        <v>1</v>
      </c>
      <c r="IZ328" s="92">
        <v>1</v>
      </c>
      <c r="JA328" s="92">
        <v>1</v>
      </c>
      <c r="JB328" s="92">
        <v>1</v>
      </c>
      <c r="JC328" s="92">
        <v>1</v>
      </c>
      <c r="JD328" s="92">
        <v>1</v>
      </c>
      <c r="JE328" s="92">
        <v>1</v>
      </c>
      <c r="JF328" s="92">
        <v>1</v>
      </c>
      <c r="JG328" s="92">
        <v>1</v>
      </c>
      <c r="JH328" s="92">
        <v>1</v>
      </c>
      <c r="JI328" s="92">
        <v>1</v>
      </c>
      <c r="JJ328" s="92">
        <v>1</v>
      </c>
      <c r="JK328" s="92">
        <v>1</v>
      </c>
      <c r="JL328" s="92">
        <v>1</v>
      </c>
      <c r="JM328" s="92">
        <v>1</v>
      </c>
      <c r="JN328" s="92">
        <v>1</v>
      </c>
      <c r="JO328" s="92">
        <v>1</v>
      </c>
      <c r="JP328" s="92">
        <v>1</v>
      </c>
      <c r="JQ328" s="92">
        <v>1</v>
      </c>
      <c r="JR328" s="92">
        <v>1</v>
      </c>
      <c r="JS328" s="92">
        <v>1</v>
      </c>
      <c r="JT328" s="92">
        <v>1</v>
      </c>
      <c r="JU328" s="92">
        <v>1</v>
      </c>
      <c r="JV328" s="92">
        <v>1</v>
      </c>
      <c r="JW328" s="92">
        <v>1</v>
      </c>
      <c r="JX328" s="92">
        <v>1</v>
      </c>
      <c r="JY328" s="92">
        <v>1</v>
      </c>
      <c r="JZ328" s="92">
        <v>1</v>
      </c>
      <c r="KA328" s="92">
        <v>1</v>
      </c>
      <c r="KB328" s="92">
        <v>1</v>
      </c>
      <c r="KC328" s="92">
        <v>1</v>
      </c>
      <c r="KD328" s="92">
        <v>1</v>
      </c>
      <c r="KE328" s="92">
        <v>1</v>
      </c>
      <c r="KF328" s="92">
        <v>1</v>
      </c>
      <c r="KG328" s="92">
        <v>1</v>
      </c>
      <c r="KH328" s="92">
        <v>1</v>
      </c>
      <c r="KI328" s="92">
        <v>1</v>
      </c>
      <c r="KJ328" s="92">
        <v>1</v>
      </c>
      <c r="KK328" s="92">
        <v>1</v>
      </c>
      <c r="KL328" s="92">
        <v>1</v>
      </c>
      <c r="KM328" s="92">
        <v>1</v>
      </c>
      <c r="KN328" s="92">
        <v>1</v>
      </c>
      <c r="KO328" s="92">
        <v>1</v>
      </c>
      <c r="KP328" s="92">
        <v>1</v>
      </c>
      <c r="KQ328" s="92">
        <v>1</v>
      </c>
      <c r="KR328" s="92">
        <v>1</v>
      </c>
      <c r="KS328" s="92">
        <v>1</v>
      </c>
      <c r="KT328" s="92">
        <v>1</v>
      </c>
      <c r="KU328" s="92">
        <v>1</v>
      </c>
      <c r="KV328" s="92">
        <v>1</v>
      </c>
      <c r="KW328" s="92">
        <v>1</v>
      </c>
      <c r="KX328" s="92">
        <v>1</v>
      </c>
      <c r="KY328" s="92">
        <v>1</v>
      </c>
      <c r="KZ328" s="92">
        <v>1</v>
      </c>
      <c r="LA328" s="92">
        <v>1</v>
      </c>
      <c r="LB328" s="92">
        <v>1</v>
      </c>
      <c r="LC328" s="92">
        <v>1</v>
      </c>
      <c r="LD328" s="92">
        <v>1</v>
      </c>
      <c r="LE328" s="92">
        <v>1</v>
      </c>
      <c r="LF328" s="92">
        <v>1</v>
      </c>
      <c r="LG328" s="92">
        <v>1</v>
      </c>
      <c r="LH328" s="92">
        <v>1</v>
      </c>
      <c r="LI328" s="92">
        <v>1</v>
      </c>
      <c r="LJ328" s="92">
        <v>1</v>
      </c>
      <c r="LK328" s="92">
        <v>1</v>
      </c>
      <c r="LL328" s="92">
        <v>1</v>
      </c>
      <c r="LM328" s="92">
        <v>1</v>
      </c>
      <c r="LN328" s="92">
        <v>1</v>
      </c>
      <c r="LO328" s="92">
        <v>1</v>
      </c>
      <c r="LP328" s="92">
        <v>1</v>
      </c>
      <c r="LQ328" s="92">
        <v>1</v>
      </c>
      <c r="LR328" s="92">
        <v>1</v>
      </c>
      <c r="LS328" s="92">
        <v>1</v>
      </c>
      <c r="LT328" s="92">
        <v>1</v>
      </c>
      <c r="LU328" s="92">
        <v>1</v>
      </c>
      <c r="LV328" s="92">
        <v>1</v>
      </c>
      <c r="LW328" s="92">
        <v>1</v>
      </c>
      <c r="LX328" s="92">
        <v>1</v>
      </c>
      <c r="LY328" s="92">
        <v>1</v>
      </c>
      <c r="LZ328" s="92">
        <v>1</v>
      </c>
      <c r="MA328" s="92">
        <v>1</v>
      </c>
      <c r="MB328" s="92">
        <v>1</v>
      </c>
      <c r="MC328" s="92">
        <v>1</v>
      </c>
      <c r="MD328" s="92">
        <v>1</v>
      </c>
      <c r="ME328" s="92">
        <v>1</v>
      </c>
      <c r="MF328" s="92">
        <v>1</v>
      </c>
      <c r="MG328" s="92">
        <v>1</v>
      </c>
      <c r="MH328" s="93">
        <v>1</v>
      </c>
      <c r="MI328" s="93">
        <v>1</v>
      </c>
      <c r="MJ328" s="93">
        <v>1</v>
      </c>
      <c r="MK328" s="93">
        <v>1</v>
      </c>
      <c r="ML328" s="93">
        <v>1</v>
      </c>
      <c r="MM328" s="93">
        <v>1</v>
      </c>
      <c r="MN328" s="93">
        <v>1</v>
      </c>
      <c r="MO328" s="93">
        <v>1</v>
      </c>
      <c r="MP328" s="93">
        <v>1</v>
      </c>
      <c r="MQ328" s="93">
        <v>1</v>
      </c>
      <c r="MR328" s="93">
        <v>1</v>
      </c>
      <c r="MS328" s="93">
        <v>1</v>
      </c>
      <c r="MT328" s="93">
        <v>1</v>
      </c>
      <c r="MU328" s="93">
        <v>1</v>
      </c>
      <c r="MV328" s="93">
        <v>1</v>
      </c>
      <c r="MW328" s="93">
        <v>1</v>
      </c>
      <c r="MX328" s="93">
        <v>1</v>
      </c>
      <c r="MY328" s="93">
        <v>1</v>
      </c>
      <c r="MZ328" s="93">
        <v>1</v>
      </c>
      <c r="NA328" s="93">
        <v>1</v>
      </c>
      <c r="NB328" s="93">
        <v>1</v>
      </c>
      <c r="NC328" s="92">
        <v>1</v>
      </c>
      <c r="ND328" s="92">
        <v>1</v>
      </c>
      <c r="NE328" s="92">
        <v>1</v>
      </c>
      <c r="NF328" s="92">
        <v>1</v>
      </c>
      <c r="NG328" s="92">
        <v>1</v>
      </c>
      <c r="NH328" s="92">
        <v>1</v>
      </c>
      <c r="NI328" s="92">
        <v>1</v>
      </c>
      <c r="NJ328" s="92">
        <v>1</v>
      </c>
      <c r="NK328" s="92">
        <v>1</v>
      </c>
      <c r="NL328" s="94">
        <v>1</v>
      </c>
      <c r="NM328" s="94">
        <v>1</v>
      </c>
      <c r="NN328" s="94">
        <v>1</v>
      </c>
      <c r="NO328" s="94">
        <v>1</v>
      </c>
      <c r="NP328" s="94">
        <v>1</v>
      </c>
      <c r="NQ328" s="94">
        <v>1</v>
      </c>
      <c r="NR328" s="94">
        <v>1</v>
      </c>
      <c r="NS328" s="94">
        <v>1</v>
      </c>
      <c r="NT328" s="94">
        <v>1</v>
      </c>
      <c r="NU328" s="94">
        <v>1</v>
      </c>
      <c r="NV328" s="94">
        <v>1</v>
      </c>
      <c r="NW328" s="94">
        <v>1</v>
      </c>
      <c r="NX328" s="94">
        <v>1</v>
      </c>
      <c r="NY328" s="94">
        <v>1</v>
      </c>
      <c r="NZ328" s="94">
        <v>1</v>
      </c>
      <c r="OA328" s="94">
        <v>1</v>
      </c>
      <c r="OB328" s="94">
        <v>1</v>
      </c>
      <c r="OC328" s="94">
        <v>1</v>
      </c>
      <c r="OD328" s="94">
        <v>1</v>
      </c>
      <c r="OE328" s="94">
        <v>1</v>
      </c>
      <c r="OF328" s="94">
        <v>1</v>
      </c>
      <c r="OG328" s="94">
        <v>1</v>
      </c>
      <c r="OH328" s="94">
        <v>1</v>
      </c>
      <c r="OI328" s="94">
        <v>1</v>
      </c>
      <c r="OJ328" s="94">
        <v>1</v>
      </c>
      <c r="OK328" s="94">
        <v>1</v>
      </c>
      <c r="OL328" s="92">
        <v>1</v>
      </c>
      <c r="OM328" s="92">
        <v>1</v>
      </c>
      <c r="ON328" s="92">
        <v>1</v>
      </c>
      <c r="OO328" s="92">
        <v>1</v>
      </c>
      <c r="OP328" s="94">
        <v>1</v>
      </c>
      <c r="OQ328" s="94">
        <v>1</v>
      </c>
      <c r="OR328" s="94">
        <v>1</v>
      </c>
      <c r="OS328" s="94">
        <v>1</v>
      </c>
      <c r="OT328" s="94">
        <v>1</v>
      </c>
      <c r="OU328" s="94">
        <v>1</v>
      </c>
      <c r="OV328" s="94">
        <v>1</v>
      </c>
      <c r="OW328" s="94">
        <v>1</v>
      </c>
      <c r="OX328" s="94">
        <v>1</v>
      </c>
      <c r="OY328" s="94">
        <v>1</v>
      </c>
      <c r="OZ328" s="94">
        <v>1</v>
      </c>
      <c r="PA328" s="94">
        <v>1</v>
      </c>
      <c r="PB328" s="94">
        <v>1</v>
      </c>
      <c r="PC328" s="94">
        <v>1</v>
      </c>
      <c r="PD328" s="94">
        <v>1</v>
      </c>
      <c r="PE328" s="94">
        <v>1</v>
      </c>
      <c r="PF328" s="94">
        <v>1</v>
      </c>
      <c r="PG328" s="94">
        <v>1</v>
      </c>
      <c r="PH328" s="94">
        <v>1</v>
      </c>
      <c r="PI328" s="94">
        <v>1</v>
      </c>
      <c r="PJ328" s="94">
        <v>1</v>
      </c>
      <c r="PK328" s="94">
        <v>1</v>
      </c>
      <c r="PL328" s="94">
        <v>1</v>
      </c>
      <c r="PM328" s="94">
        <v>1</v>
      </c>
      <c r="PN328" s="94">
        <v>1</v>
      </c>
      <c r="PO328" s="94">
        <v>1</v>
      </c>
      <c r="PP328" s="94">
        <v>1</v>
      </c>
      <c r="PQ328" s="94">
        <v>1</v>
      </c>
      <c r="PR328" s="94">
        <v>1</v>
      </c>
      <c r="PS328" s="94">
        <v>1</v>
      </c>
      <c r="PT328" s="94">
        <v>1</v>
      </c>
      <c r="PU328" s="94">
        <v>1</v>
      </c>
      <c r="PV328" s="94">
        <v>1</v>
      </c>
      <c r="PW328" s="94">
        <v>1</v>
      </c>
      <c r="PX328" s="94">
        <v>1</v>
      </c>
      <c r="PY328" s="94">
        <v>1</v>
      </c>
      <c r="PZ328" s="94">
        <v>1</v>
      </c>
      <c r="QA328" s="94">
        <v>1</v>
      </c>
      <c r="QB328" s="94">
        <v>1</v>
      </c>
      <c r="QC328" s="94">
        <v>1</v>
      </c>
      <c r="QD328" s="94">
        <v>1</v>
      </c>
    </row>
    <row r="329" spans="1:446" ht="13.5" customHeight="1">
      <c r="A329" s="2" t="s">
        <v>326</v>
      </c>
      <c r="B329" s="2"/>
      <c r="C329" s="2">
        <v>0.78</v>
      </c>
      <c r="D329" s="2">
        <v>0.78</v>
      </c>
      <c r="E329" s="2">
        <v>0.78</v>
      </c>
      <c r="F329" s="2">
        <v>0.78</v>
      </c>
      <c r="G329" s="2">
        <v>0.78</v>
      </c>
      <c r="H329" s="2">
        <v>0.78</v>
      </c>
      <c r="I329" s="2">
        <v>0.78</v>
      </c>
      <c r="J329" s="2">
        <v>0.78</v>
      </c>
      <c r="K329" s="2">
        <v>0.78</v>
      </c>
      <c r="L329" s="2">
        <v>0.78</v>
      </c>
      <c r="M329" s="2">
        <v>0.78</v>
      </c>
      <c r="N329" s="2">
        <v>0.78</v>
      </c>
      <c r="O329" s="2">
        <v>0.78</v>
      </c>
      <c r="P329" s="2">
        <v>0.78</v>
      </c>
      <c r="Q329" s="2">
        <v>0.78</v>
      </c>
      <c r="R329" s="2">
        <v>0.78</v>
      </c>
      <c r="S329" s="2">
        <v>0.78</v>
      </c>
      <c r="T329" s="2">
        <v>0.78</v>
      </c>
      <c r="U329" s="2">
        <v>0.78</v>
      </c>
      <c r="V329" s="2">
        <v>0.78</v>
      </c>
      <c r="W329" s="2">
        <v>0.78</v>
      </c>
      <c r="X329" s="2">
        <v>0.78</v>
      </c>
      <c r="Y329" s="2">
        <v>0.78</v>
      </c>
      <c r="Z329" s="2">
        <v>0.78</v>
      </c>
      <c r="AA329" s="2">
        <v>0.78</v>
      </c>
      <c r="AB329" s="2">
        <v>0.78</v>
      </c>
      <c r="AC329" s="2">
        <v>0.78</v>
      </c>
      <c r="AD329" s="2">
        <v>0.78</v>
      </c>
      <c r="AE329" s="2">
        <v>0.78</v>
      </c>
      <c r="AF329" s="2">
        <v>0.78</v>
      </c>
      <c r="AG329" s="2">
        <v>0.78</v>
      </c>
      <c r="AH329" s="2">
        <v>0.78</v>
      </c>
      <c r="AI329" s="2">
        <v>0.78</v>
      </c>
      <c r="AJ329" s="2">
        <v>0.78</v>
      </c>
      <c r="AK329" s="2">
        <v>0.78</v>
      </c>
      <c r="AL329" s="2">
        <v>0.78</v>
      </c>
      <c r="AM329" s="2">
        <v>0.78</v>
      </c>
      <c r="AN329" s="2">
        <v>0.78</v>
      </c>
      <c r="AO329" s="2">
        <v>0.78</v>
      </c>
      <c r="AP329" s="2">
        <v>0.78</v>
      </c>
      <c r="AQ329" s="2">
        <v>0.78</v>
      </c>
      <c r="AR329" s="2">
        <v>0.78</v>
      </c>
      <c r="AS329" s="2">
        <v>0.78</v>
      </c>
      <c r="AT329" s="2">
        <v>0.78</v>
      </c>
      <c r="AU329" s="2">
        <v>0.78</v>
      </c>
      <c r="AV329" s="2">
        <v>0.78</v>
      </c>
      <c r="AW329" s="2">
        <v>0.78</v>
      </c>
      <c r="AX329" s="2">
        <v>0.78</v>
      </c>
      <c r="AY329" s="2">
        <v>0.78</v>
      </c>
      <c r="AZ329" s="2">
        <v>0.78</v>
      </c>
      <c r="BA329" s="2">
        <v>0.78</v>
      </c>
      <c r="BB329" s="2">
        <v>0.78</v>
      </c>
      <c r="BC329" s="2">
        <v>0.78</v>
      </c>
      <c r="BD329" s="2">
        <v>0.78</v>
      </c>
      <c r="BE329" s="2">
        <v>0.78</v>
      </c>
      <c r="BF329" s="2">
        <v>0.78</v>
      </c>
      <c r="BG329" s="2">
        <v>0.78</v>
      </c>
      <c r="BH329" s="2">
        <v>0.78</v>
      </c>
      <c r="BI329" s="9">
        <v>0.78</v>
      </c>
      <c r="BJ329" s="9">
        <v>0.78</v>
      </c>
      <c r="BK329" s="9">
        <v>0.78</v>
      </c>
      <c r="BL329" s="9">
        <v>0.78</v>
      </c>
      <c r="BM329" s="9">
        <v>0.78</v>
      </c>
      <c r="BN329" s="9">
        <v>0.78</v>
      </c>
      <c r="BO329" s="9">
        <v>0.78</v>
      </c>
      <c r="BP329" s="9">
        <v>0.78</v>
      </c>
      <c r="BQ329" s="9">
        <v>0.78</v>
      </c>
      <c r="BR329" s="9">
        <v>0.78</v>
      </c>
      <c r="BS329" s="9">
        <v>0.78</v>
      </c>
      <c r="BT329" s="9">
        <v>0.78</v>
      </c>
      <c r="BU329" s="9">
        <v>0.78</v>
      </c>
      <c r="BV329" s="9">
        <v>0.78</v>
      </c>
      <c r="BW329" s="9">
        <v>0.78</v>
      </c>
      <c r="BX329" s="9">
        <v>0.78</v>
      </c>
      <c r="BY329" s="9">
        <v>0.78</v>
      </c>
      <c r="BZ329" s="9">
        <v>0.78</v>
      </c>
      <c r="CA329" s="9">
        <v>0.78</v>
      </c>
      <c r="CB329" s="9">
        <v>0.78</v>
      </c>
      <c r="CC329" s="9">
        <v>0.78</v>
      </c>
      <c r="CD329" s="9">
        <v>0.78</v>
      </c>
      <c r="CE329" s="9">
        <v>0.78</v>
      </c>
      <c r="CF329" s="9">
        <v>0.78</v>
      </c>
      <c r="CG329" s="9">
        <v>0.78</v>
      </c>
      <c r="CH329" s="9">
        <v>0.78</v>
      </c>
      <c r="CI329" s="9">
        <v>0.78</v>
      </c>
      <c r="CJ329" s="9">
        <v>0.78</v>
      </c>
      <c r="CK329" s="9">
        <v>0.78</v>
      </c>
      <c r="CL329" s="9">
        <v>0.78</v>
      </c>
      <c r="CM329" s="9">
        <v>0.78</v>
      </c>
      <c r="CN329" s="9">
        <v>0.78</v>
      </c>
      <c r="CO329" s="9">
        <v>0.78</v>
      </c>
      <c r="CP329" s="9">
        <v>0.78</v>
      </c>
      <c r="CQ329" s="9">
        <v>0.78</v>
      </c>
      <c r="CR329" s="9">
        <v>0.78</v>
      </c>
      <c r="CS329" s="9">
        <v>0.78</v>
      </c>
      <c r="CT329" s="9">
        <v>0.78</v>
      </c>
      <c r="CU329" s="9">
        <v>0.78</v>
      </c>
      <c r="CV329" s="81">
        <v>0.78</v>
      </c>
      <c r="CW329" s="81">
        <v>0.78</v>
      </c>
      <c r="CX329" s="9">
        <v>0.78</v>
      </c>
      <c r="CY329" s="9">
        <v>0.78</v>
      </c>
      <c r="CZ329" s="66">
        <v>0.78</v>
      </c>
      <c r="DA329" s="9">
        <v>0.78</v>
      </c>
      <c r="DB329" s="9">
        <v>0.78</v>
      </c>
      <c r="DC329" s="9">
        <v>0.78</v>
      </c>
      <c r="DD329" s="9">
        <v>0.78</v>
      </c>
      <c r="DE329" s="9">
        <v>0.78</v>
      </c>
      <c r="DF329" s="9">
        <v>0.78</v>
      </c>
      <c r="DG329" s="9">
        <v>0.78</v>
      </c>
      <c r="DH329" s="9">
        <v>0.78</v>
      </c>
      <c r="DI329" s="9">
        <v>0.78</v>
      </c>
      <c r="DJ329" s="9">
        <v>0.78</v>
      </c>
      <c r="DK329" s="9">
        <v>0.78</v>
      </c>
      <c r="DL329" s="9">
        <v>0.78</v>
      </c>
      <c r="DM329" s="9">
        <v>0.78</v>
      </c>
      <c r="DN329" s="9">
        <v>0.78</v>
      </c>
      <c r="DO329" s="9">
        <v>0.78</v>
      </c>
      <c r="DP329" s="9">
        <v>0.78</v>
      </c>
      <c r="DQ329" s="9">
        <v>0.78</v>
      </c>
      <c r="DR329" s="9">
        <v>0.78</v>
      </c>
      <c r="DS329" s="9">
        <v>0.78</v>
      </c>
      <c r="DT329" s="9">
        <v>0.78</v>
      </c>
      <c r="DU329" s="9">
        <v>0.78</v>
      </c>
      <c r="DV329" s="9">
        <v>0.78</v>
      </c>
      <c r="DW329" s="9">
        <v>0.78</v>
      </c>
      <c r="DX329" s="9">
        <v>0.78</v>
      </c>
      <c r="DY329" s="9">
        <v>0.78</v>
      </c>
      <c r="DZ329" s="9">
        <v>0.78</v>
      </c>
      <c r="EA329" s="9">
        <v>0.78</v>
      </c>
      <c r="EB329" s="9">
        <v>0.78</v>
      </c>
      <c r="EC329" s="9">
        <v>0.78</v>
      </c>
      <c r="ED329" s="9">
        <v>0.78</v>
      </c>
      <c r="EE329" s="9">
        <v>0.78</v>
      </c>
      <c r="EF329" s="9">
        <v>0.78</v>
      </c>
      <c r="EG329" s="9">
        <v>0.78</v>
      </c>
      <c r="EH329" s="9">
        <v>0.78</v>
      </c>
      <c r="EI329" s="9">
        <v>0.78</v>
      </c>
      <c r="EJ329" s="9">
        <v>0.78</v>
      </c>
      <c r="EK329" s="9">
        <v>0.78</v>
      </c>
      <c r="EL329" s="9">
        <v>0.78</v>
      </c>
      <c r="EM329" s="9">
        <v>0.78</v>
      </c>
      <c r="EN329" s="9">
        <v>0.78</v>
      </c>
      <c r="EO329" s="9">
        <v>0.78</v>
      </c>
      <c r="EP329" s="9">
        <v>0.78</v>
      </c>
      <c r="EQ329" s="9">
        <v>0.78</v>
      </c>
      <c r="ER329" s="9">
        <v>0.78</v>
      </c>
      <c r="ES329" s="9">
        <v>0.78</v>
      </c>
      <c r="ET329" s="9">
        <v>0.78</v>
      </c>
      <c r="EU329" s="9">
        <v>0.78</v>
      </c>
      <c r="EV329" s="9">
        <v>0.78</v>
      </c>
      <c r="EW329" s="9">
        <v>0.78</v>
      </c>
      <c r="EX329" s="9">
        <v>0.78</v>
      </c>
      <c r="EY329" s="9">
        <v>0.78</v>
      </c>
      <c r="EZ329" s="9">
        <v>0.78</v>
      </c>
      <c r="FA329" s="9">
        <v>0.78</v>
      </c>
      <c r="FB329" s="9">
        <v>0.78</v>
      </c>
      <c r="FC329" s="9">
        <v>0.78</v>
      </c>
      <c r="FD329" s="9">
        <v>0.78</v>
      </c>
      <c r="FE329" s="9">
        <v>0.78</v>
      </c>
      <c r="FF329" s="9">
        <v>0.78</v>
      </c>
      <c r="FG329" s="9">
        <v>0.78</v>
      </c>
      <c r="FH329" s="9">
        <v>0.78</v>
      </c>
      <c r="FI329" s="9">
        <v>0.78</v>
      </c>
      <c r="FJ329" s="9">
        <v>0.78</v>
      </c>
      <c r="FK329" s="9">
        <v>0.78</v>
      </c>
      <c r="FL329" s="9">
        <v>0.78</v>
      </c>
      <c r="FM329" s="9">
        <v>0.78</v>
      </c>
      <c r="FN329" s="9">
        <v>0.78</v>
      </c>
      <c r="FO329" s="9">
        <v>0.78</v>
      </c>
      <c r="FP329" s="2">
        <v>0.78</v>
      </c>
      <c r="FQ329" s="2">
        <v>0.78</v>
      </c>
      <c r="FR329" s="2">
        <v>0.78</v>
      </c>
      <c r="FS329" s="2">
        <v>0.78</v>
      </c>
      <c r="FT329" s="2">
        <v>0.78</v>
      </c>
      <c r="FU329" s="2">
        <v>0.78</v>
      </c>
      <c r="FV329" s="2">
        <v>0.78</v>
      </c>
      <c r="FW329" s="2">
        <v>0.78</v>
      </c>
      <c r="FX329" s="2">
        <v>0.78</v>
      </c>
      <c r="FY329" s="2">
        <v>0.78</v>
      </c>
      <c r="FZ329" s="2">
        <v>0.78</v>
      </c>
      <c r="GA329" s="2">
        <v>0.78</v>
      </c>
      <c r="GB329" s="2">
        <v>0.78</v>
      </c>
      <c r="GC329" s="2">
        <v>0.78</v>
      </c>
      <c r="GD329" s="2">
        <v>0.78</v>
      </c>
      <c r="GE329" s="2">
        <v>0.78</v>
      </c>
      <c r="GF329" s="2">
        <v>0.78</v>
      </c>
      <c r="GG329" s="2">
        <v>0.78</v>
      </c>
      <c r="GH329" s="2">
        <v>0.78</v>
      </c>
      <c r="GI329" s="2">
        <v>0.78</v>
      </c>
      <c r="GJ329" s="2">
        <v>0.78</v>
      </c>
      <c r="GK329" s="2">
        <v>0.78</v>
      </c>
      <c r="GL329" s="2">
        <v>0.78</v>
      </c>
      <c r="GM329" s="2">
        <v>0.78</v>
      </c>
      <c r="GN329" s="2">
        <v>0.78</v>
      </c>
      <c r="GO329" s="2">
        <v>0.78</v>
      </c>
      <c r="GP329" s="2">
        <v>0.78</v>
      </c>
      <c r="GQ329" s="2">
        <v>0.78</v>
      </c>
      <c r="GR329" s="9">
        <v>0.78</v>
      </c>
      <c r="GS329" s="9">
        <v>0.78</v>
      </c>
      <c r="GT329" s="9">
        <v>0.78</v>
      </c>
      <c r="GU329" s="9">
        <v>0.78</v>
      </c>
      <c r="GV329" s="9">
        <v>0.78</v>
      </c>
      <c r="GW329" s="9">
        <v>0.78</v>
      </c>
      <c r="GX329" s="9">
        <v>0.78</v>
      </c>
      <c r="GY329" s="9">
        <v>0.78</v>
      </c>
      <c r="GZ329" s="9">
        <v>0.78</v>
      </c>
      <c r="HA329" s="9">
        <v>0.78</v>
      </c>
      <c r="HB329" s="9">
        <v>0.78</v>
      </c>
      <c r="HC329" s="9">
        <v>0.78</v>
      </c>
      <c r="HD329" s="9">
        <v>0.78</v>
      </c>
      <c r="HE329" s="9">
        <v>0.78</v>
      </c>
      <c r="HF329" s="9">
        <v>0.78</v>
      </c>
      <c r="HG329" s="9">
        <v>0.78</v>
      </c>
      <c r="HH329" s="9">
        <v>0.78</v>
      </c>
      <c r="HI329" s="9">
        <v>0.78</v>
      </c>
      <c r="HJ329" s="9">
        <v>0.78</v>
      </c>
      <c r="HK329" s="9">
        <v>0.78</v>
      </c>
      <c r="HL329" s="9">
        <v>0.78</v>
      </c>
      <c r="HM329" s="9">
        <v>0.78</v>
      </c>
      <c r="HN329" s="9">
        <v>0.78</v>
      </c>
      <c r="HO329" s="9">
        <v>0.78</v>
      </c>
      <c r="HP329" s="9">
        <v>0.78</v>
      </c>
      <c r="HQ329" s="9">
        <v>0.78</v>
      </c>
      <c r="HR329" s="9">
        <v>0.78</v>
      </c>
      <c r="HS329" s="9">
        <v>0.78</v>
      </c>
      <c r="HT329" s="9">
        <v>0.78</v>
      </c>
      <c r="HU329" s="9">
        <v>0.78</v>
      </c>
      <c r="HV329" s="9">
        <v>0.78</v>
      </c>
      <c r="HW329" s="9">
        <v>0.78</v>
      </c>
      <c r="HX329" s="9">
        <v>0.78</v>
      </c>
      <c r="HY329" s="9">
        <v>0.78</v>
      </c>
      <c r="HZ329" s="9">
        <v>0.78</v>
      </c>
      <c r="IA329" s="9">
        <v>0.78</v>
      </c>
      <c r="IB329" s="9">
        <v>0.78</v>
      </c>
      <c r="IC329" s="9">
        <v>0.78</v>
      </c>
      <c r="ID329" s="9">
        <v>0.78</v>
      </c>
      <c r="IE329" s="9">
        <v>0.78</v>
      </c>
      <c r="IF329" s="9">
        <v>0.78</v>
      </c>
      <c r="IG329" s="9">
        <v>0.78</v>
      </c>
      <c r="IH329" s="92">
        <v>0.78</v>
      </c>
      <c r="II329" s="92">
        <v>0.78</v>
      </c>
      <c r="IJ329" s="92">
        <v>0.78</v>
      </c>
      <c r="IK329" s="92">
        <v>0.78</v>
      </c>
      <c r="IL329" s="92">
        <v>0.78</v>
      </c>
      <c r="IM329" s="92">
        <v>0.78</v>
      </c>
      <c r="IN329" s="92">
        <v>0.78</v>
      </c>
      <c r="IO329" s="92">
        <v>0.78</v>
      </c>
      <c r="IP329" s="92">
        <v>0.78</v>
      </c>
      <c r="IQ329" s="92">
        <v>0.78</v>
      </c>
      <c r="IR329" s="92">
        <v>0.78</v>
      </c>
      <c r="IS329" s="92">
        <v>0.78</v>
      </c>
      <c r="IT329" s="92">
        <v>0.78</v>
      </c>
      <c r="IU329" s="92">
        <v>0.78</v>
      </c>
      <c r="IV329" s="92">
        <v>0.78</v>
      </c>
      <c r="IW329" s="92">
        <v>0.78</v>
      </c>
      <c r="IX329" s="92">
        <v>0.78</v>
      </c>
      <c r="IY329" s="92">
        <v>0.78</v>
      </c>
      <c r="IZ329" s="92">
        <v>0.78</v>
      </c>
      <c r="JA329" s="92">
        <v>0.78</v>
      </c>
      <c r="JB329" s="92">
        <v>0.78</v>
      </c>
      <c r="JC329" s="92">
        <v>0.78</v>
      </c>
      <c r="JD329" s="92">
        <v>0.78</v>
      </c>
      <c r="JE329" s="92">
        <v>0.78</v>
      </c>
      <c r="JF329" s="92">
        <v>0.78</v>
      </c>
      <c r="JG329" s="92">
        <v>0.78</v>
      </c>
      <c r="JH329" s="92">
        <v>0.78</v>
      </c>
      <c r="JI329" s="92">
        <v>0.78</v>
      </c>
      <c r="JJ329" s="92">
        <v>0.78</v>
      </c>
      <c r="JK329" s="92">
        <v>0.78</v>
      </c>
      <c r="JL329" s="92">
        <v>0.78</v>
      </c>
      <c r="JM329" s="92">
        <v>0.78</v>
      </c>
      <c r="JN329" s="92">
        <v>0.78</v>
      </c>
      <c r="JO329" s="92">
        <v>0.78</v>
      </c>
      <c r="JP329" s="92">
        <v>0.78</v>
      </c>
      <c r="JQ329" s="92">
        <v>0.78</v>
      </c>
      <c r="JR329" s="92">
        <v>0.78</v>
      </c>
      <c r="JS329" s="92">
        <v>0.78</v>
      </c>
      <c r="JT329" s="92">
        <v>0.78</v>
      </c>
      <c r="JU329" s="92">
        <v>0.78</v>
      </c>
      <c r="JV329" s="92">
        <v>0.78</v>
      </c>
      <c r="JW329" s="92">
        <v>0.78</v>
      </c>
      <c r="JX329" s="92">
        <v>0.78</v>
      </c>
      <c r="JY329" s="92">
        <v>0.78</v>
      </c>
      <c r="JZ329" s="92">
        <v>0.78</v>
      </c>
      <c r="KA329" s="92">
        <v>0.78</v>
      </c>
      <c r="KB329" s="92">
        <v>0.78</v>
      </c>
      <c r="KC329" s="92">
        <v>0.78</v>
      </c>
      <c r="KD329" s="92">
        <v>0.78</v>
      </c>
      <c r="KE329" s="92">
        <v>0.78</v>
      </c>
      <c r="KF329" s="92">
        <v>0.78</v>
      </c>
      <c r="KG329" s="92">
        <v>0.78</v>
      </c>
      <c r="KH329" s="92">
        <v>0.78</v>
      </c>
      <c r="KI329" s="92">
        <v>0.78</v>
      </c>
      <c r="KJ329" s="92">
        <v>0.78</v>
      </c>
      <c r="KK329" s="92">
        <v>0.78</v>
      </c>
      <c r="KL329" s="92">
        <v>0.78</v>
      </c>
      <c r="KM329" s="92">
        <v>0.78</v>
      </c>
      <c r="KN329" s="92">
        <v>0.78</v>
      </c>
      <c r="KO329" s="92">
        <v>0.78</v>
      </c>
      <c r="KP329" s="92">
        <v>0.78</v>
      </c>
      <c r="KQ329" s="92">
        <v>0.78</v>
      </c>
      <c r="KR329" s="92">
        <v>0.78</v>
      </c>
      <c r="KS329" s="92">
        <v>0.78</v>
      </c>
      <c r="KT329" s="92">
        <v>0.78</v>
      </c>
      <c r="KU329" s="92">
        <v>0.78</v>
      </c>
      <c r="KV329" s="92">
        <v>0.78</v>
      </c>
      <c r="KW329" s="92">
        <v>0.78</v>
      </c>
      <c r="KX329" s="92">
        <v>0.78</v>
      </c>
      <c r="KY329" s="92">
        <v>0.78</v>
      </c>
      <c r="KZ329" s="92">
        <v>0.78</v>
      </c>
      <c r="LA329" s="92">
        <v>0.78</v>
      </c>
      <c r="LB329" s="92">
        <v>0.78</v>
      </c>
      <c r="LC329" s="92">
        <v>0.78</v>
      </c>
      <c r="LD329" s="92">
        <v>0.78</v>
      </c>
      <c r="LE329" s="92">
        <v>0.78</v>
      </c>
      <c r="LF329" s="92">
        <v>0.78</v>
      </c>
      <c r="LG329" s="92">
        <v>0.78</v>
      </c>
      <c r="LH329" s="92">
        <v>0.78</v>
      </c>
      <c r="LI329" s="92">
        <v>0.78</v>
      </c>
      <c r="LJ329" s="92">
        <v>0.78</v>
      </c>
      <c r="LK329" s="92">
        <v>0.78</v>
      </c>
      <c r="LL329" s="92">
        <v>0.78</v>
      </c>
      <c r="LM329" s="92">
        <v>0.78</v>
      </c>
      <c r="LN329" s="92">
        <v>0.78</v>
      </c>
      <c r="LO329" s="92">
        <v>0.78</v>
      </c>
      <c r="LP329" s="92">
        <v>0.78</v>
      </c>
      <c r="LQ329" s="92">
        <v>0.78</v>
      </c>
      <c r="LR329" s="92">
        <v>0.78</v>
      </c>
      <c r="LS329" s="92">
        <v>0.78</v>
      </c>
      <c r="LT329" s="92">
        <v>0.78</v>
      </c>
      <c r="LU329" s="92">
        <v>0.78</v>
      </c>
      <c r="LV329" s="92">
        <v>0.78</v>
      </c>
      <c r="LW329" s="92">
        <v>0.78</v>
      </c>
      <c r="LX329" s="92">
        <v>0.78</v>
      </c>
      <c r="LY329" s="92">
        <v>0.78</v>
      </c>
      <c r="LZ329" s="92">
        <v>0.78</v>
      </c>
      <c r="MA329" s="92">
        <v>0.78</v>
      </c>
      <c r="MB329" s="92">
        <v>0.78</v>
      </c>
      <c r="MC329" s="92">
        <v>0.78</v>
      </c>
      <c r="MD329" s="92">
        <v>0.78</v>
      </c>
      <c r="ME329" s="92">
        <v>0.78</v>
      </c>
      <c r="MF329" s="92">
        <v>0.78</v>
      </c>
      <c r="MG329" s="92">
        <v>0.78</v>
      </c>
      <c r="MH329" s="93">
        <v>0.78</v>
      </c>
      <c r="MI329" s="93">
        <v>0.78</v>
      </c>
      <c r="MJ329" s="93">
        <v>0.78</v>
      </c>
      <c r="MK329" s="93">
        <v>0.78</v>
      </c>
      <c r="ML329" s="93">
        <v>0.78</v>
      </c>
      <c r="MM329" s="93">
        <v>0.78</v>
      </c>
      <c r="MN329" s="93">
        <v>0.78</v>
      </c>
      <c r="MO329" s="93">
        <v>0.78</v>
      </c>
      <c r="MP329" s="93">
        <v>0.78</v>
      </c>
      <c r="MQ329" s="93">
        <v>0.78</v>
      </c>
      <c r="MR329" s="93">
        <v>0.78</v>
      </c>
      <c r="MS329" s="93">
        <v>0.78</v>
      </c>
      <c r="MT329" s="93">
        <v>0.78</v>
      </c>
      <c r="MU329" s="93">
        <v>0.78</v>
      </c>
      <c r="MV329" s="93">
        <v>0.78</v>
      </c>
      <c r="MW329" s="93">
        <v>0.78</v>
      </c>
      <c r="MX329" s="93">
        <v>0.78</v>
      </c>
      <c r="MY329" s="93">
        <v>0.78</v>
      </c>
      <c r="MZ329" s="93">
        <v>0.78</v>
      </c>
      <c r="NA329" s="93">
        <v>0.78</v>
      </c>
      <c r="NB329" s="93">
        <v>0.78</v>
      </c>
      <c r="NC329" s="92">
        <v>0.78</v>
      </c>
      <c r="ND329" s="92">
        <v>0.78</v>
      </c>
      <c r="NE329" s="92">
        <v>0.78</v>
      </c>
      <c r="NF329" s="92">
        <v>0.78</v>
      </c>
      <c r="NG329" s="92">
        <v>0.78</v>
      </c>
      <c r="NH329" s="92">
        <v>0.78</v>
      </c>
      <c r="NI329" s="92">
        <v>0.78</v>
      </c>
      <c r="NJ329" s="92">
        <v>0.78</v>
      </c>
      <c r="NK329" s="92">
        <v>0.78</v>
      </c>
      <c r="NL329" s="94">
        <v>0.78</v>
      </c>
      <c r="NM329" s="94">
        <v>0.78</v>
      </c>
      <c r="NN329" s="94">
        <v>0.78</v>
      </c>
      <c r="NO329" s="94">
        <v>0.78</v>
      </c>
      <c r="NP329" s="94">
        <v>0.78</v>
      </c>
      <c r="NQ329" s="94">
        <v>0.78</v>
      </c>
      <c r="NR329" s="94">
        <v>0.78</v>
      </c>
      <c r="NS329" s="94">
        <v>0.78</v>
      </c>
      <c r="NT329" s="94">
        <v>0.78</v>
      </c>
      <c r="NU329" s="94">
        <v>0.78</v>
      </c>
      <c r="NV329" s="94">
        <v>0.78</v>
      </c>
      <c r="NW329" s="94">
        <v>0.78</v>
      </c>
      <c r="NX329" s="94">
        <v>0.78</v>
      </c>
      <c r="NY329" s="94">
        <v>0.78</v>
      </c>
      <c r="NZ329" s="94">
        <v>0.78</v>
      </c>
      <c r="OA329" s="94">
        <v>0.78</v>
      </c>
      <c r="OB329" s="94">
        <v>0.78</v>
      </c>
      <c r="OC329" s="94">
        <v>0.78</v>
      </c>
      <c r="OD329" s="94">
        <v>0.78</v>
      </c>
      <c r="OE329" s="94">
        <v>0.78</v>
      </c>
      <c r="OF329" s="94">
        <v>0.78</v>
      </c>
      <c r="OG329" s="94">
        <v>0.78</v>
      </c>
      <c r="OH329" s="94">
        <v>0.78</v>
      </c>
      <c r="OI329" s="94">
        <v>0.78</v>
      </c>
      <c r="OJ329" s="94">
        <v>0.78</v>
      </c>
      <c r="OK329" s="94">
        <v>0.78</v>
      </c>
      <c r="OL329" s="92">
        <v>0.78</v>
      </c>
      <c r="OM329" s="92">
        <v>0.78</v>
      </c>
      <c r="ON329" s="92">
        <v>0.78</v>
      </c>
      <c r="OO329" s="92">
        <v>0.78</v>
      </c>
      <c r="OP329" s="94">
        <v>0.78</v>
      </c>
      <c r="OQ329" s="94">
        <v>0.78</v>
      </c>
      <c r="OR329" s="94">
        <v>0.78</v>
      </c>
      <c r="OS329" s="94">
        <v>0.78</v>
      </c>
      <c r="OT329" s="94">
        <v>0.78</v>
      </c>
      <c r="OU329" s="94">
        <v>0.78</v>
      </c>
      <c r="OV329" s="94">
        <v>0.78</v>
      </c>
      <c r="OW329" s="94">
        <v>0.78</v>
      </c>
      <c r="OX329" s="94">
        <v>0.78</v>
      </c>
      <c r="OY329" s="94">
        <v>0.78</v>
      </c>
      <c r="OZ329" s="94">
        <v>0.78</v>
      </c>
      <c r="PA329" s="94">
        <v>0.78</v>
      </c>
      <c r="PB329" s="94">
        <v>0.78</v>
      </c>
      <c r="PC329" s="94">
        <v>0.78</v>
      </c>
      <c r="PD329" s="94">
        <v>0.78</v>
      </c>
      <c r="PE329" s="94">
        <v>0.78</v>
      </c>
      <c r="PF329" s="94">
        <v>0.78</v>
      </c>
      <c r="PG329" s="94">
        <v>0.78</v>
      </c>
      <c r="PH329" s="94">
        <v>0.78</v>
      </c>
      <c r="PI329" s="94">
        <v>0.78</v>
      </c>
      <c r="PJ329" s="94">
        <v>0.78</v>
      </c>
      <c r="PK329" s="94">
        <v>0.78</v>
      </c>
      <c r="PL329" s="94">
        <v>0.78</v>
      </c>
      <c r="PM329" s="94">
        <v>0.78</v>
      </c>
      <c r="PN329" s="94">
        <v>0.78</v>
      </c>
      <c r="PO329" s="94">
        <v>0.78</v>
      </c>
      <c r="PP329" s="94">
        <v>0.78</v>
      </c>
      <c r="PQ329" s="94">
        <v>0.78</v>
      </c>
      <c r="PR329" s="94">
        <v>0.78</v>
      </c>
      <c r="PS329" s="94">
        <v>0.78</v>
      </c>
      <c r="PT329" s="94">
        <v>0.78</v>
      </c>
      <c r="PU329" s="94">
        <v>0.78</v>
      </c>
      <c r="PV329" s="94">
        <v>0.78</v>
      </c>
      <c r="PW329" s="94">
        <v>0.78</v>
      </c>
      <c r="PX329" s="94">
        <v>0.78</v>
      </c>
      <c r="PY329" s="94">
        <v>0.78</v>
      </c>
      <c r="PZ329" s="94">
        <v>0.78</v>
      </c>
      <c r="QA329" s="94">
        <v>0.78</v>
      </c>
      <c r="QB329" s="94">
        <v>0.78</v>
      </c>
      <c r="QC329" s="94">
        <v>0.78</v>
      </c>
      <c r="QD329" s="94">
        <v>0.78</v>
      </c>
    </row>
    <row r="330" spans="1:446" ht="13.5" customHeight="1">
      <c r="A330" s="2" t="s">
        <v>327</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9"/>
      <c r="BF330" s="2"/>
      <c r="BG330" s="9"/>
      <c r="BH330" s="2"/>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81"/>
      <c r="CW330" s="81"/>
      <c r="CX330" s="9"/>
      <c r="CY330" s="9"/>
      <c r="CZ330" s="66"/>
      <c r="DA330" s="20"/>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92"/>
      <c r="II330" s="92"/>
      <c r="IJ330" s="92"/>
      <c r="IK330" s="92"/>
      <c r="IL330" s="92"/>
      <c r="IM330" s="92"/>
      <c r="IN330" s="92"/>
      <c r="IO330" s="92"/>
      <c r="IP330" s="92"/>
      <c r="IQ330" s="92"/>
      <c r="IR330" s="92"/>
      <c r="IS330" s="92"/>
      <c r="IT330" s="92"/>
      <c r="IU330" s="92"/>
      <c r="IV330" s="92"/>
      <c r="IW330" s="92"/>
      <c r="IX330" s="92"/>
      <c r="IY330" s="92"/>
      <c r="IZ330" s="92"/>
      <c r="JA330" s="92"/>
      <c r="JB330" s="92"/>
      <c r="JC330" s="92"/>
      <c r="JD330" s="92"/>
      <c r="JE330" s="92"/>
      <c r="JF330" s="92"/>
      <c r="JG330" s="92"/>
      <c r="JH330" s="92"/>
      <c r="JI330" s="92"/>
      <c r="JJ330" s="92"/>
      <c r="JK330" s="92"/>
      <c r="JL330" s="92"/>
      <c r="JM330" s="92"/>
      <c r="JN330" s="92"/>
      <c r="JO330" s="92"/>
      <c r="JP330" s="92"/>
      <c r="JQ330" s="92"/>
      <c r="JR330" s="92"/>
      <c r="JS330" s="92"/>
      <c r="JT330" s="92"/>
      <c r="JU330" s="92"/>
      <c r="JV330" s="92"/>
      <c r="JW330" s="92"/>
      <c r="JX330" s="92"/>
      <c r="JY330" s="92"/>
      <c r="JZ330" s="92"/>
      <c r="KA330" s="92"/>
      <c r="KB330" s="92"/>
      <c r="KC330" s="92"/>
      <c r="KD330" s="92"/>
      <c r="KE330" s="92"/>
      <c r="KF330" s="92"/>
      <c r="KG330" s="92"/>
      <c r="KH330" s="92"/>
      <c r="KI330" s="92"/>
      <c r="KJ330" s="92"/>
      <c r="KK330" s="92"/>
      <c r="KL330" s="92"/>
      <c r="KM330" s="92"/>
      <c r="KN330" s="92"/>
      <c r="KO330" s="92"/>
      <c r="KP330" s="92"/>
      <c r="KQ330" s="92"/>
      <c r="KR330" s="92"/>
      <c r="KS330" s="92"/>
      <c r="KT330" s="92"/>
      <c r="KU330" s="92"/>
      <c r="KV330" s="92"/>
      <c r="KW330" s="92"/>
      <c r="KX330" s="92"/>
      <c r="KY330" s="92"/>
      <c r="KZ330" s="92"/>
      <c r="LA330" s="92"/>
      <c r="LB330" s="92"/>
      <c r="LC330" s="92"/>
      <c r="LD330" s="92"/>
      <c r="LE330" s="92"/>
      <c r="LF330" s="92"/>
      <c r="LG330" s="92"/>
      <c r="LH330" s="92"/>
      <c r="LI330" s="92"/>
      <c r="LJ330" s="92"/>
      <c r="LK330" s="92"/>
      <c r="LL330" s="92"/>
      <c r="LM330" s="92"/>
      <c r="LN330" s="92"/>
      <c r="LO330" s="92"/>
      <c r="LP330" s="92"/>
      <c r="LQ330" s="92"/>
      <c r="LR330" s="92"/>
      <c r="LS330" s="92"/>
      <c r="LT330" s="92"/>
      <c r="LU330" s="92"/>
      <c r="LV330" s="92"/>
      <c r="LW330" s="92"/>
      <c r="LX330" s="92"/>
      <c r="LY330" s="92"/>
      <c r="LZ330" s="92"/>
      <c r="MA330" s="92"/>
      <c r="MB330" s="92"/>
      <c r="MC330" s="92"/>
      <c r="MD330" s="92"/>
      <c r="ME330" s="92"/>
      <c r="MF330" s="92"/>
      <c r="MG330" s="92"/>
      <c r="MH330" s="93"/>
      <c r="MI330" s="93"/>
      <c r="MJ330" s="93"/>
      <c r="MK330" s="93"/>
      <c r="ML330" s="93"/>
      <c r="MM330" s="93"/>
      <c r="MN330" s="93"/>
      <c r="MO330" s="93"/>
      <c r="MP330" s="93"/>
      <c r="MQ330" s="93"/>
      <c r="MR330" s="93"/>
      <c r="MS330" s="93"/>
      <c r="MT330" s="93"/>
      <c r="MU330" s="93"/>
      <c r="MV330" s="93"/>
      <c r="MW330" s="93"/>
      <c r="MX330" s="93"/>
      <c r="MY330" s="93"/>
      <c r="MZ330" s="93"/>
      <c r="NA330" s="93"/>
      <c r="NB330" s="93"/>
      <c r="NC330" s="92"/>
      <c r="ND330" s="92"/>
      <c r="NE330" s="92"/>
      <c r="NF330" s="92"/>
      <c r="NG330" s="92"/>
      <c r="NH330" s="92"/>
      <c r="NI330" s="92"/>
      <c r="NJ330" s="92"/>
      <c r="NK330" s="92"/>
      <c r="NL330" s="94"/>
      <c r="NM330" s="94"/>
      <c r="NN330" s="94"/>
      <c r="NO330" s="94"/>
      <c r="NP330" s="94"/>
      <c r="NQ330" s="94"/>
      <c r="NR330" s="94"/>
      <c r="NS330" s="94"/>
      <c r="NT330" s="94"/>
      <c r="NU330" s="94"/>
      <c r="NV330" s="94"/>
      <c r="NW330" s="94"/>
      <c r="NX330" s="94"/>
      <c r="NY330" s="94"/>
      <c r="NZ330" s="94"/>
      <c r="OA330" s="94"/>
      <c r="OB330" s="94"/>
      <c r="OC330" s="94"/>
      <c r="OD330" s="94"/>
      <c r="OE330" s="94"/>
      <c r="OF330" s="94"/>
      <c r="OG330" s="94"/>
      <c r="OH330" s="94"/>
      <c r="OI330" s="94"/>
      <c r="OJ330" s="94"/>
      <c r="OK330" s="94"/>
      <c r="OL330" s="92"/>
      <c r="OM330" s="92"/>
      <c r="ON330" s="92"/>
      <c r="OO330" s="92"/>
      <c r="OP330" s="94"/>
      <c r="OQ330" s="94"/>
      <c r="OR330" s="94"/>
      <c r="OS330" s="94"/>
      <c r="OT330" s="94"/>
      <c r="OU330" s="94"/>
      <c r="OV330" s="94"/>
      <c r="OW330" s="94"/>
      <c r="OX330" s="94"/>
      <c r="OY330" s="94"/>
      <c r="OZ330" s="94"/>
      <c r="PA330" s="94"/>
      <c r="PB330" s="94"/>
      <c r="PC330" s="94"/>
      <c r="PD330" s="94"/>
      <c r="PE330" s="94"/>
      <c r="PF330" s="94"/>
      <c r="PG330" s="94"/>
      <c r="PH330" s="94"/>
      <c r="PI330" s="94"/>
      <c r="PJ330" s="94"/>
      <c r="PK330" s="94"/>
      <c r="PL330" s="94"/>
      <c r="PM330" s="94"/>
      <c r="PN330" s="94"/>
      <c r="PO330" s="94"/>
      <c r="PP330" s="94"/>
      <c r="PQ330" s="94"/>
      <c r="PR330" s="94"/>
      <c r="PS330" s="94"/>
      <c r="PT330" s="94"/>
      <c r="PU330" s="94"/>
      <c r="PV330" s="94"/>
      <c r="PW330" s="94"/>
      <c r="PX330" s="94"/>
      <c r="PY330" s="94"/>
      <c r="PZ330" s="94"/>
      <c r="QA330" s="94"/>
      <c r="QB330" s="94"/>
      <c r="QC330" s="94"/>
      <c r="QD330" s="94"/>
    </row>
    <row r="331" spans="1:446" ht="13.5" customHeight="1">
      <c r="A331" s="2" t="s">
        <v>328</v>
      </c>
      <c r="B331" s="2"/>
      <c r="C331" s="2">
        <v>0</v>
      </c>
      <c r="D331" s="2">
        <v>0</v>
      </c>
      <c r="E331" s="2">
        <v>0</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32">
        <v>3.7013805751547474E-2</v>
      </c>
      <c r="BF331" s="32">
        <v>3.3115018212384641E-3</v>
      </c>
      <c r="BG331" s="32">
        <v>3.3115018212384641E-3</v>
      </c>
      <c r="BH331" s="32">
        <v>7.7358854020734115E-3</v>
      </c>
      <c r="BI331" s="32">
        <v>3.9573070607553384E-2</v>
      </c>
      <c r="BJ331" s="32">
        <v>1.0771214960804465E-2</v>
      </c>
      <c r="BK331" s="32">
        <v>3.9573070607553384E-2</v>
      </c>
      <c r="BL331" s="32">
        <v>1.0771214960804465E-2</v>
      </c>
      <c r="BM331" s="32">
        <v>3.9573070607553384E-2</v>
      </c>
      <c r="BN331" s="32">
        <v>1.0771214960804465E-2</v>
      </c>
      <c r="BO331" s="32">
        <v>3.6840119760479038E-2</v>
      </c>
      <c r="BP331" s="32">
        <v>6.6834963768115943E-2</v>
      </c>
      <c r="BQ331" s="32">
        <v>3.6840119760479038E-2</v>
      </c>
      <c r="BR331" s="32">
        <v>6.6834963768115943E-2</v>
      </c>
      <c r="BS331" s="32">
        <v>3.6840119760479038E-2</v>
      </c>
      <c r="BT331" s="32">
        <v>6.6834963768115943E-2</v>
      </c>
      <c r="BU331" s="32">
        <v>5.8479532163742659E-2</v>
      </c>
      <c r="BV331" s="32">
        <v>4.3055555555555534E-2</v>
      </c>
      <c r="BW331" s="32">
        <v>5.8479532163742659E-2</v>
      </c>
      <c r="BX331" s="32">
        <v>4.3055555555555534E-2</v>
      </c>
      <c r="BY331" s="32">
        <v>5.8479532163742659E-2</v>
      </c>
      <c r="BZ331" s="32">
        <v>4.3055555555555534E-2</v>
      </c>
      <c r="CA331" s="32">
        <v>9.1999999999999998E-2</v>
      </c>
      <c r="CB331" s="9">
        <v>0</v>
      </c>
      <c r="CC331" s="32">
        <v>9.1999999999999998E-2</v>
      </c>
      <c r="CD331" s="9">
        <v>0</v>
      </c>
      <c r="CE331" s="32">
        <v>9.1999999999999998E-2</v>
      </c>
      <c r="CF331" s="9">
        <v>0</v>
      </c>
      <c r="CG331" s="32">
        <v>9.2065778595203512E-2</v>
      </c>
      <c r="CH331" s="9">
        <v>0</v>
      </c>
      <c r="CI331" s="32">
        <v>9.2065778595203512E-2</v>
      </c>
      <c r="CJ331" s="9">
        <v>0</v>
      </c>
      <c r="CK331" s="32">
        <v>9.2065778595203512E-2</v>
      </c>
      <c r="CL331" s="9">
        <v>0</v>
      </c>
      <c r="CM331" s="32">
        <v>8.6219845700276451E-2</v>
      </c>
      <c r="CN331" s="32">
        <v>4.9433106575963719E-2</v>
      </c>
      <c r="CO331" s="32">
        <v>8.6219845700276451E-2</v>
      </c>
      <c r="CP331" s="32">
        <v>4.9433106575963719E-2</v>
      </c>
      <c r="CQ331" s="32">
        <v>8.6219845700276451E-2</v>
      </c>
      <c r="CR331" s="32">
        <v>4.9433106575963719E-2</v>
      </c>
      <c r="CS331" s="9">
        <f>1-0.9639</f>
        <v>3.6100000000000021E-2</v>
      </c>
      <c r="CT331" s="9">
        <f>1-0.943</f>
        <v>5.7000000000000051E-2</v>
      </c>
      <c r="CU331" s="9">
        <f>1-0.9905</f>
        <v>9.4999999999999529E-3</v>
      </c>
      <c r="CV331" s="81">
        <f>0.0865/0.93</f>
        <v>9.3010752688172035E-2</v>
      </c>
      <c r="CW331" s="81">
        <v>0</v>
      </c>
      <c r="CX331" s="32">
        <f>0.12/1.71</f>
        <v>7.0175438596491224E-2</v>
      </c>
      <c r="CY331" s="32">
        <f>0.093</f>
        <v>9.2999999999999999E-2</v>
      </c>
      <c r="CZ331" s="66">
        <v>0</v>
      </c>
      <c r="DA331" s="42">
        <f t="shared" ref="DA331:DV331" si="34">0.42/4.97</f>
        <v>8.4507042253521125E-2</v>
      </c>
      <c r="DB331" s="42">
        <f t="shared" si="34"/>
        <v>8.4507042253521125E-2</v>
      </c>
      <c r="DC331" s="42">
        <f t="shared" si="34"/>
        <v>8.4507042253521125E-2</v>
      </c>
      <c r="DD331" s="42">
        <f t="shared" si="34"/>
        <v>8.4507042253521125E-2</v>
      </c>
      <c r="DE331" s="42">
        <f t="shared" si="34"/>
        <v>8.4507042253521125E-2</v>
      </c>
      <c r="DF331" s="42">
        <f t="shared" si="34"/>
        <v>8.4507042253521125E-2</v>
      </c>
      <c r="DG331" s="42">
        <f t="shared" si="34"/>
        <v>8.4507042253521125E-2</v>
      </c>
      <c r="DH331" s="42">
        <f t="shared" si="34"/>
        <v>8.4507042253521125E-2</v>
      </c>
      <c r="DI331" s="42">
        <f t="shared" si="34"/>
        <v>8.4507042253521125E-2</v>
      </c>
      <c r="DJ331" s="42">
        <f t="shared" si="34"/>
        <v>8.4507042253521125E-2</v>
      </c>
      <c r="DK331" s="42">
        <f t="shared" si="34"/>
        <v>8.4507042253521125E-2</v>
      </c>
      <c r="DL331" s="42">
        <f t="shared" si="34"/>
        <v>8.4507042253521125E-2</v>
      </c>
      <c r="DM331" s="42">
        <f t="shared" si="34"/>
        <v>8.4507042253521125E-2</v>
      </c>
      <c r="DN331" s="42">
        <f t="shared" si="34"/>
        <v>8.4507042253521125E-2</v>
      </c>
      <c r="DO331" s="42">
        <f t="shared" si="34"/>
        <v>8.4507042253521125E-2</v>
      </c>
      <c r="DP331" s="42">
        <f t="shared" si="34"/>
        <v>8.4507042253521125E-2</v>
      </c>
      <c r="DQ331" s="42">
        <f t="shared" si="34"/>
        <v>8.4507042253521125E-2</v>
      </c>
      <c r="DR331" s="42">
        <f t="shared" si="34"/>
        <v>8.4507042253521125E-2</v>
      </c>
      <c r="DS331" s="42">
        <f t="shared" si="34"/>
        <v>8.4507042253521125E-2</v>
      </c>
      <c r="DT331" s="42">
        <f t="shared" si="34"/>
        <v>8.4507042253521125E-2</v>
      </c>
      <c r="DU331" s="42">
        <f t="shared" si="34"/>
        <v>8.4507042253521125E-2</v>
      </c>
      <c r="DV331" s="42">
        <f t="shared" si="34"/>
        <v>8.4507042253521125E-2</v>
      </c>
      <c r="DW331" s="39">
        <f t="shared" ref="DW331:ER331" si="35">0.61/4.97</f>
        <v>0.1227364185110664</v>
      </c>
      <c r="DX331" s="39">
        <f t="shared" si="35"/>
        <v>0.1227364185110664</v>
      </c>
      <c r="DY331" s="39">
        <f t="shared" si="35"/>
        <v>0.1227364185110664</v>
      </c>
      <c r="DZ331" s="39">
        <f t="shared" si="35"/>
        <v>0.1227364185110664</v>
      </c>
      <c r="EA331" s="39">
        <f t="shared" si="35"/>
        <v>0.1227364185110664</v>
      </c>
      <c r="EB331" s="39">
        <f t="shared" si="35"/>
        <v>0.1227364185110664</v>
      </c>
      <c r="EC331" s="39">
        <f t="shared" si="35"/>
        <v>0.1227364185110664</v>
      </c>
      <c r="ED331" s="39">
        <f t="shared" si="35"/>
        <v>0.1227364185110664</v>
      </c>
      <c r="EE331" s="39">
        <f t="shared" si="35"/>
        <v>0.1227364185110664</v>
      </c>
      <c r="EF331" s="39">
        <f t="shared" si="35"/>
        <v>0.1227364185110664</v>
      </c>
      <c r="EG331" s="39">
        <f t="shared" si="35"/>
        <v>0.1227364185110664</v>
      </c>
      <c r="EH331" s="39">
        <f t="shared" si="35"/>
        <v>0.1227364185110664</v>
      </c>
      <c r="EI331" s="39">
        <f t="shared" si="35"/>
        <v>0.1227364185110664</v>
      </c>
      <c r="EJ331" s="39">
        <f t="shared" si="35"/>
        <v>0.1227364185110664</v>
      </c>
      <c r="EK331" s="39">
        <f t="shared" si="35"/>
        <v>0.1227364185110664</v>
      </c>
      <c r="EL331" s="39">
        <f t="shared" si="35"/>
        <v>0.1227364185110664</v>
      </c>
      <c r="EM331" s="39">
        <f t="shared" si="35"/>
        <v>0.1227364185110664</v>
      </c>
      <c r="EN331" s="39">
        <f t="shared" si="35"/>
        <v>0.1227364185110664</v>
      </c>
      <c r="EO331" s="39">
        <f t="shared" si="35"/>
        <v>0.1227364185110664</v>
      </c>
      <c r="EP331" s="39">
        <f t="shared" si="35"/>
        <v>0.1227364185110664</v>
      </c>
      <c r="EQ331" s="39">
        <f t="shared" si="35"/>
        <v>0.1227364185110664</v>
      </c>
      <c r="ER331" s="39">
        <f t="shared" si="35"/>
        <v>0.1227364185110664</v>
      </c>
      <c r="ES331" s="39">
        <f t="shared" ref="ES331:FN331" si="36">0.64/4.97</f>
        <v>0.12877263581488935</v>
      </c>
      <c r="ET331" s="39">
        <f t="shared" si="36"/>
        <v>0.12877263581488935</v>
      </c>
      <c r="EU331" s="39">
        <f t="shared" si="36"/>
        <v>0.12877263581488935</v>
      </c>
      <c r="EV331" s="39">
        <f t="shared" si="36"/>
        <v>0.12877263581488935</v>
      </c>
      <c r="EW331" s="39">
        <f t="shared" si="36"/>
        <v>0.12877263581488935</v>
      </c>
      <c r="EX331" s="39">
        <f t="shared" si="36"/>
        <v>0.12877263581488935</v>
      </c>
      <c r="EY331" s="39">
        <f t="shared" si="36"/>
        <v>0.12877263581488935</v>
      </c>
      <c r="EZ331" s="39">
        <f t="shared" si="36"/>
        <v>0.12877263581488935</v>
      </c>
      <c r="FA331" s="39">
        <f t="shared" si="36"/>
        <v>0.12877263581488935</v>
      </c>
      <c r="FB331" s="39">
        <f t="shared" si="36"/>
        <v>0.12877263581488935</v>
      </c>
      <c r="FC331" s="39">
        <f t="shared" si="36"/>
        <v>0.12877263581488935</v>
      </c>
      <c r="FD331" s="39">
        <f t="shared" si="36"/>
        <v>0.12877263581488935</v>
      </c>
      <c r="FE331" s="39">
        <f t="shared" si="36"/>
        <v>0.12877263581488935</v>
      </c>
      <c r="FF331" s="39">
        <f t="shared" si="36"/>
        <v>0.12877263581488935</v>
      </c>
      <c r="FG331" s="39">
        <f t="shared" si="36"/>
        <v>0.12877263581488935</v>
      </c>
      <c r="FH331" s="39">
        <f t="shared" si="36"/>
        <v>0.12877263581488935</v>
      </c>
      <c r="FI331" s="39">
        <f t="shared" si="36"/>
        <v>0.12877263581488935</v>
      </c>
      <c r="FJ331" s="39">
        <f t="shared" si="36"/>
        <v>0.12877263581488935</v>
      </c>
      <c r="FK331" s="39">
        <f t="shared" si="36"/>
        <v>0.12877263581488935</v>
      </c>
      <c r="FL331" s="39">
        <f t="shared" si="36"/>
        <v>0.12877263581488935</v>
      </c>
      <c r="FM331" s="39">
        <f t="shared" si="36"/>
        <v>0.12877263581488935</v>
      </c>
      <c r="FN331" s="39">
        <f t="shared" si="36"/>
        <v>0.12877263581488935</v>
      </c>
      <c r="FO331" s="2">
        <v>0</v>
      </c>
      <c r="FP331" s="9">
        <v>0</v>
      </c>
      <c r="FQ331" s="9">
        <v>0</v>
      </c>
      <c r="FR331" s="32">
        <f t="shared" ref="FR331:FS331" si="37">(5.695-5.6175)/5.695</f>
        <v>1.3608428446005367E-2</v>
      </c>
      <c r="FS331" s="32">
        <f t="shared" si="37"/>
        <v>1.3608428446005367E-2</v>
      </c>
      <c r="FT331" s="9">
        <v>0</v>
      </c>
      <c r="FU331" s="9">
        <v>0</v>
      </c>
      <c r="FV331" s="9">
        <v>0</v>
      </c>
      <c r="FW331" s="9">
        <v>0</v>
      </c>
      <c r="FX331" s="9">
        <v>0</v>
      </c>
      <c r="FY331" s="32">
        <f t="shared" ref="FY331:FZ331" si="38">(5.695-5.6826)/5.695</f>
        <v>2.1773485513609148E-3</v>
      </c>
      <c r="FZ331" s="32">
        <f t="shared" si="38"/>
        <v>2.1773485513609148E-3</v>
      </c>
      <c r="GA331" s="9">
        <v>0</v>
      </c>
      <c r="GB331" s="9">
        <v>0</v>
      </c>
      <c r="GC331" s="9">
        <v>0</v>
      </c>
      <c r="GD331" s="9">
        <v>0</v>
      </c>
      <c r="GE331" s="9">
        <v>0</v>
      </c>
      <c r="GF331" s="43">
        <f t="shared" ref="GF331:GI331" si="39">(5.695-5.6948)/5.695</f>
        <v>3.511852502202319E-5</v>
      </c>
      <c r="GG331" s="43">
        <f t="shared" si="39"/>
        <v>3.511852502202319E-5</v>
      </c>
      <c r="GH331" s="43">
        <f t="shared" si="39"/>
        <v>3.511852502202319E-5</v>
      </c>
      <c r="GI331" s="43">
        <f t="shared" si="39"/>
        <v>3.511852502202319E-5</v>
      </c>
      <c r="GJ331" s="9">
        <v>0</v>
      </c>
      <c r="GK331" s="9">
        <v>0</v>
      </c>
      <c r="GL331" s="9">
        <v>0</v>
      </c>
      <c r="GM331" s="9">
        <v>0</v>
      </c>
      <c r="GN331" s="9">
        <v>0</v>
      </c>
      <c r="GO331" s="9">
        <v>0</v>
      </c>
      <c r="GP331" s="9">
        <v>0</v>
      </c>
      <c r="GQ331" s="9">
        <v>0</v>
      </c>
      <c r="GR331" s="9">
        <v>0</v>
      </c>
      <c r="GS331" s="9">
        <v>0</v>
      </c>
      <c r="GT331" s="9">
        <f>1-0.968</f>
        <v>3.2000000000000028E-2</v>
      </c>
      <c r="GU331" s="9">
        <v>0</v>
      </c>
      <c r="GV331" s="9">
        <v>0</v>
      </c>
      <c r="GW331" s="32">
        <f t="shared" ref="GW331:GX331" si="40">0.3/4.52</f>
        <v>6.637168141592921E-2</v>
      </c>
      <c r="GX331" s="32">
        <f t="shared" si="40"/>
        <v>6.637168141592921E-2</v>
      </c>
      <c r="GY331" s="32">
        <f>0.3/4.84</f>
        <v>6.1983471074380167E-2</v>
      </c>
      <c r="GZ331" s="32">
        <f>0.79/7.02</f>
        <v>0.11253561253561255</v>
      </c>
      <c r="HA331" s="32">
        <f>0.62/4.97</f>
        <v>0.12474849094567406</v>
      </c>
      <c r="HB331" s="32">
        <f>0.79/7.02</f>
        <v>0.11253561253561255</v>
      </c>
      <c r="HC331" s="32">
        <f>0.62/4.97</f>
        <v>0.12474849094567406</v>
      </c>
      <c r="HD331" s="32">
        <f>0.79/7.02</f>
        <v>0.11253561253561255</v>
      </c>
      <c r="HE331" s="32">
        <f>0.62/4.97</f>
        <v>0.12474849094567406</v>
      </c>
      <c r="HF331" s="32">
        <f>0.79/7.02</f>
        <v>0.11253561253561255</v>
      </c>
      <c r="HG331" s="32">
        <f>0.62/4.97</f>
        <v>0.12474849094567406</v>
      </c>
      <c r="HH331" s="32">
        <f>0.79/7.02</f>
        <v>0.11253561253561255</v>
      </c>
      <c r="HI331" s="32">
        <f>0.62/4.97</f>
        <v>0.12474849094567406</v>
      </c>
      <c r="HJ331" s="32">
        <f>0.79/7.02</f>
        <v>0.11253561253561255</v>
      </c>
      <c r="HK331" s="32">
        <f>0.62/4.97</f>
        <v>0.12474849094567406</v>
      </c>
      <c r="HL331" s="32">
        <f>0.79/7.02</f>
        <v>0.11253561253561255</v>
      </c>
      <c r="HM331" s="32">
        <f>0.62/4.97</f>
        <v>0.12474849094567406</v>
      </c>
      <c r="HN331" s="39">
        <f t="shared" ref="HN331:HO331" si="41">1-0.8738</f>
        <v>0.12619999999999998</v>
      </c>
      <c r="HO331" s="39">
        <f t="shared" si="41"/>
        <v>0.12619999999999998</v>
      </c>
      <c r="HP331" s="39">
        <v>7.7375854630000004E-2</v>
      </c>
      <c r="HQ331" s="39">
        <v>7.215419008E-2</v>
      </c>
      <c r="HR331" s="39">
        <v>7.7375854630000004E-2</v>
      </c>
      <c r="HS331" s="39">
        <v>7.215419008E-2</v>
      </c>
      <c r="HT331" s="39">
        <v>7.7375854630000004E-2</v>
      </c>
      <c r="HU331" s="39">
        <v>7.215419008E-2</v>
      </c>
      <c r="HV331" s="39">
        <v>3.3000000000000002E-2</v>
      </c>
      <c r="HW331" s="9">
        <v>0</v>
      </c>
      <c r="HX331" s="32">
        <f>0.167/5.01</f>
        <v>3.333333333333334E-2</v>
      </c>
      <c r="HY331" s="9">
        <v>0</v>
      </c>
      <c r="HZ331" s="32">
        <f>0.167/5.01</f>
        <v>3.333333333333334E-2</v>
      </c>
      <c r="IA331" s="9">
        <v>0</v>
      </c>
      <c r="IB331" s="32">
        <f>0.13/1.9</f>
        <v>6.8421052631578952E-2</v>
      </c>
      <c r="IC331" s="32">
        <f>0.165/4.1</f>
        <v>4.0243902439024398E-2</v>
      </c>
      <c r="ID331" s="32">
        <f>0.13/1.9</f>
        <v>6.8421052631578952E-2</v>
      </c>
      <c r="IE331" s="32">
        <f>0.165/4.1</f>
        <v>4.0243902439024398E-2</v>
      </c>
      <c r="IF331" s="32">
        <f>0.13/1.9</f>
        <v>6.8421052631578952E-2</v>
      </c>
      <c r="IG331" s="32">
        <f>0.165/4.1</f>
        <v>4.0243902439024398E-2</v>
      </c>
      <c r="IH331" s="92">
        <v>9.3010752999999946E-2</v>
      </c>
      <c r="II331" s="92">
        <v>0</v>
      </c>
      <c r="IJ331" s="92">
        <v>0</v>
      </c>
      <c r="IK331" s="92">
        <v>0</v>
      </c>
      <c r="IL331" s="92">
        <v>0</v>
      </c>
      <c r="IM331" s="92">
        <v>0</v>
      </c>
      <c r="IN331" s="92">
        <v>0</v>
      </c>
      <c r="IO331" s="92">
        <v>0</v>
      </c>
      <c r="IP331" s="92">
        <v>0</v>
      </c>
      <c r="IQ331" s="92">
        <v>0</v>
      </c>
      <c r="IR331" s="92">
        <v>0</v>
      </c>
      <c r="IS331" s="92">
        <v>0</v>
      </c>
      <c r="IT331" s="92">
        <v>0</v>
      </c>
      <c r="IU331" s="92">
        <v>0</v>
      </c>
      <c r="IV331" s="92">
        <v>0</v>
      </c>
      <c r="IW331" s="92">
        <v>0</v>
      </c>
      <c r="IX331" s="92">
        <v>4.8214285709999999E-2</v>
      </c>
      <c r="IY331" s="92">
        <v>4.8214285709999999E-2</v>
      </c>
      <c r="IZ331" s="92">
        <v>5.5749128920000002E-2</v>
      </c>
      <c r="JA331" s="92">
        <v>4.3233466550000002E-2</v>
      </c>
      <c r="JB331" s="92">
        <v>4.3233466550000002E-2</v>
      </c>
      <c r="JC331" s="92">
        <v>5.9736102950000002E-2</v>
      </c>
      <c r="JD331" s="92">
        <v>5.9736102950000002E-2</v>
      </c>
      <c r="JE331" s="92">
        <v>5.1020408160000003E-2</v>
      </c>
      <c r="JF331" s="92">
        <v>4.628890662E-2</v>
      </c>
      <c r="JG331" s="92">
        <v>4.628890662E-2</v>
      </c>
      <c r="JH331" s="92">
        <v>4.628890662E-2</v>
      </c>
      <c r="JI331" s="92">
        <v>0</v>
      </c>
      <c r="JJ331" s="92">
        <v>0</v>
      </c>
      <c r="JK331" s="92">
        <v>0</v>
      </c>
      <c r="JL331" s="92">
        <v>0</v>
      </c>
      <c r="JM331" s="92">
        <v>0</v>
      </c>
      <c r="JN331" s="92">
        <v>0</v>
      </c>
      <c r="JO331" s="92">
        <v>0</v>
      </c>
      <c r="JP331" s="92">
        <v>0</v>
      </c>
      <c r="JQ331" s="92">
        <v>0</v>
      </c>
      <c r="JR331" s="92">
        <v>0</v>
      </c>
      <c r="JS331" s="92">
        <v>0</v>
      </c>
      <c r="JT331" s="92">
        <f t="shared" ref="JT331:KT331" si="42">1-0.9683</f>
        <v>3.169999999999995E-2</v>
      </c>
      <c r="JU331" s="92">
        <f t="shared" si="42"/>
        <v>3.169999999999995E-2</v>
      </c>
      <c r="JV331" s="92">
        <f t="shared" si="42"/>
        <v>3.169999999999995E-2</v>
      </c>
      <c r="JW331" s="92">
        <f t="shared" si="42"/>
        <v>3.169999999999995E-2</v>
      </c>
      <c r="JX331" s="92">
        <f t="shared" si="42"/>
        <v>3.169999999999995E-2</v>
      </c>
      <c r="JY331" s="92">
        <f t="shared" si="42"/>
        <v>3.169999999999995E-2</v>
      </c>
      <c r="JZ331" s="92">
        <f t="shared" si="42"/>
        <v>3.169999999999995E-2</v>
      </c>
      <c r="KA331" s="92">
        <f t="shared" si="42"/>
        <v>3.169999999999995E-2</v>
      </c>
      <c r="KB331" s="92">
        <f t="shared" si="42"/>
        <v>3.169999999999995E-2</v>
      </c>
      <c r="KC331" s="92">
        <f t="shared" si="42"/>
        <v>3.169999999999995E-2</v>
      </c>
      <c r="KD331" s="92">
        <f t="shared" si="42"/>
        <v>3.169999999999995E-2</v>
      </c>
      <c r="KE331" s="92">
        <f t="shared" si="42"/>
        <v>3.169999999999995E-2</v>
      </c>
      <c r="KF331" s="92">
        <f t="shared" si="42"/>
        <v>3.169999999999995E-2</v>
      </c>
      <c r="KG331" s="92">
        <f t="shared" si="42"/>
        <v>3.169999999999995E-2</v>
      </c>
      <c r="KH331" s="92">
        <f t="shared" si="42"/>
        <v>3.169999999999995E-2</v>
      </c>
      <c r="KI331" s="92">
        <f t="shared" si="42"/>
        <v>3.169999999999995E-2</v>
      </c>
      <c r="KJ331" s="92">
        <f t="shared" si="42"/>
        <v>3.169999999999995E-2</v>
      </c>
      <c r="KK331" s="92">
        <f t="shared" si="42"/>
        <v>3.169999999999995E-2</v>
      </c>
      <c r="KL331" s="92">
        <f t="shared" si="42"/>
        <v>3.169999999999995E-2</v>
      </c>
      <c r="KM331" s="92">
        <f t="shared" si="42"/>
        <v>3.169999999999995E-2</v>
      </c>
      <c r="KN331" s="92">
        <f t="shared" si="42"/>
        <v>3.169999999999995E-2</v>
      </c>
      <c r="KO331" s="92">
        <f t="shared" si="42"/>
        <v>3.169999999999995E-2</v>
      </c>
      <c r="KP331" s="92">
        <f t="shared" si="42"/>
        <v>3.169999999999995E-2</v>
      </c>
      <c r="KQ331" s="92">
        <f t="shared" si="42"/>
        <v>3.169999999999995E-2</v>
      </c>
      <c r="KR331" s="92">
        <f t="shared" si="42"/>
        <v>3.169999999999995E-2</v>
      </c>
      <c r="KS331" s="92">
        <f t="shared" si="42"/>
        <v>3.169999999999995E-2</v>
      </c>
      <c r="KT331" s="92">
        <f t="shared" si="42"/>
        <v>3.169999999999995E-2</v>
      </c>
      <c r="KU331" s="92">
        <f t="shared" ref="KU331:LU331" si="43">1-0.9187</f>
        <v>8.1300000000000039E-2</v>
      </c>
      <c r="KV331" s="92">
        <f t="shared" si="43"/>
        <v>8.1300000000000039E-2</v>
      </c>
      <c r="KW331" s="92">
        <f t="shared" si="43"/>
        <v>8.1300000000000039E-2</v>
      </c>
      <c r="KX331" s="92">
        <f t="shared" si="43"/>
        <v>8.1300000000000039E-2</v>
      </c>
      <c r="KY331" s="92">
        <f t="shared" si="43"/>
        <v>8.1300000000000039E-2</v>
      </c>
      <c r="KZ331" s="92">
        <f t="shared" si="43"/>
        <v>8.1300000000000039E-2</v>
      </c>
      <c r="LA331" s="92">
        <f t="shared" si="43"/>
        <v>8.1300000000000039E-2</v>
      </c>
      <c r="LB331" s="92">
        <f t="shared" si="43"/>
        <v>8.1300000000000039E-2</v>
      </c>
      <c r="LC331" s="92">
        <f t="shared" si="43"/>
        <v>8.1300000000000039E-2</v>
      </c>
      <c r="LD331" s="92">
        <f t="shared" si="43"/>
        <v>8.1300000000000039E-2</v>
      </c>
      <c r="LE331" s="92">
        <f t="shared" si="43"/>
        <v>8.1300000000000039E-2</v>
      </c>
      <c r="LF331" s="92">
        <f t="shared" si="43"/>
        <v>8.1300000000000039E-2</v>
      </c>
      <c r="LG331" s="92">
        <f t="shared" si="43"/>
        <v>8.1300000000000039E-2</v>
      </c>
      <c r="LH331" s="92">
        <f t="shared" si="43"/>
        <v>8.1300000000000039E-2</v>
      </c>
      <c r="LI331" s="92">
        <f t="shared" si="43"/>
        <v>8.1300000000000039E-2</v>
      </c>
      <c r="LJ331" s="92">
        <f t="shared" si="43"/>
        <v>8.1300000000000039E-2</v>
      </c>
      <c r="LK331" s="92">
        <f t="shared" si="43"/>
        <v>8.1300000000000039E-2</v>
      </c>
      <c r="LL331" s="92">
        <f t="shared" si="43"/>
        <v>8.1300000000000039E-2</v>
      </c>
      <c r="LM331" s="92">
        <f t="shared" si="43"/>
        <v>8.1300000000000039E-2</v>
      </c>
      <c r="LN331" s="92">
        <f t="shared" si="43"/>
        <v>8.1300000000000039E-2</v>
      </c>
      <c r="LO331" s="92">
        <f t="shared" si="43"/>
        <v>8.1300000000000039E-2</v>
      </c>
      <c r="LP331" s="92">
        <f t="shared" si="43"/>
        <v>8.1300000000000039E-2</v>
      </c>
      <c r="LQ331" s="92">
        <f t="shared" si="43"/>
        <v>8.1300000000000039E-2</v>
      </c>
      <c r="LR331" s="92">
        <f t="shared" si="43"/>
        <v>8.1300000000000039E-2</v>
      </c>
      <c r="LS331" s="92">
        <f t="shared" si="43"/>
        <v>8.1300000000000039E-2</v>
      </c>
      <c r="LT331" s="92">
        <f t="shared" si="43"/>
        <v>8.1300000000000039E-2</v>
      </c>
      <c r="LU331" s="92">
        <f t="shared" si="43"/>
        <v>8.1300000000000039E-2</v>
      </c>
      <c r="LV331" s="92">
        <v>0</v>
      </c>
      <c r="LW331" s="92">
        <v>0</v>
      </c>
      <c r="LX331" s="92">
        <v>0</v>
      </c>
      <c r="LY331" s="92">
        <v>0</v>
      </c>
      <c r="LZ331" s="92">
        <v>0</v>
      </c>
      <c r="MA331" s="92">
        <v>0</v>
      </c>
      <c r="MB331" s="92">
        <v>0</v>
      </c>
      <c r="MC331" s="92">
        <v>0</v>
      </c>
      <c r="MD331" s="92">
        <v>0.14342944320000001</v>
      </c>
      <c r="ME331" s="92">
        <f t="shared" ref="ME331:MG331" si="44">(1-0.844)</f>
        <v>0.15600000000000003</v>
      </c>
      <c r="MF331" s="92">
        <f t="shared" si="44"/>
        <v>0.15600000000000003</v>
      </c>
      <c r="MG331" s="92">
        <f t="shared" si="44"/>
        <v>0.15600000000000003</v>
      </c>
      <c r="MH331" s="93">
        <v>0</v>
      </c>
      <c r="MI331" s="93">
        <v>0</v>
      </c>
      <c r="MJ331" s="93">
        <v>0</v>
      </c>
      <c r="MK331" s="93">
        <v>0</v>
      </c>
      <c r="ML331" s="93">
        <v>0</v>
      </c>
      <c r="MM331" s="93">
        <v>0</v>
      </c>
      <c r="MN331" s="93">
        <v>0</v>
      </c>
      <c r="MO331" s="93">
        <v>0</v>
      </c>
      <c r="MP331" s="93">
        <v>0</v>
      </c>
      <c r="MQ331" s="93">
        <v>0</v>
      </c>
      <c r="MR331" s="93">
        <v>0</v>
      </c>
      <c r="MS331" s="93">
        <v>0</v>
      </c>
      <c r="MT331" s="93">
        <v>0</v>
      </c>
      <c r="MU331" s="93">
        <v>0</v>
      </c>
      <c r="MV331" s="93">
        <v>0</v>
      </c>
      <c r="MW331" s="93">
        <v>0</v>
      </c>
      <c r="MX331" s="93">
        <v>0</v>
      </c>
      <c r="MY331" s="93">
        <v>0</v>
      </c>
      <c r="MZ331" s="93">
        <v>0</v>
      </c>
      <c r="NA331" s="93">
        <v>0</v>
      </c>
      <c r="NB331" s="93">
        <v>0</v>
      </c>
      <c r="NC331" s="92">
        <f>(1-0.7080128194)</f>
        <v>0.29198718059999995</v>
      </c>
      <c r="ND331" s="92">
        <f>(1-0.9476247468)</f>
        <v>5.2375253200000027E-2</v>
      </c>
      <c r="NE331" s="92">
        <f>(1-0.7080128194)</f>
        <v>0.29198718059999995</v>
      </c>
      <c r="NF331" s="92">
        <f>(1-0.9476247468)</f>
        <v>5.2375253200000027E-2</v>
      </c>
      <c r="NG331" s="92">
        <v>0</v>
      </c>
      <c r="NH331" s="92">
        <f>1-0.987574109322198</f>
        <v>1.2425890677801976E-2</v>
      </c>
      <c r="NI331" s="92">
        <f>1-0.85894862794</f>
        <v>0.14105137205999996</v>
      </c>
      <c r="NJ331" s="92">
        <f>1-0.86451771632</f>
        <v>0.13548228368000004</v>
      </c>
      <c r="NK331" s="92">
        <f>1-0.66174160433</f>
        <v>0.33825839567000004</v>
      </c>
      <c r="NL331" s="94">
        <f t="shared" ref="NL331:NN331" si="45">1-0.9676</f>
        <v>3.2399999999999984E-2</v>
      </c>
      <c r="NM331" s="94">
        <f t="shared" si="45"/>
        <v>3.2399999999999984E-2</v>
      </c>
      <c r="NN331" s="94">
        <f t="shared" si="45"/>
        <v>3.2399999999999984E-2</v>
      </c>
      <c r="NO331" s="94">
        <v>0</v>
      </c>
      <c r="NP331" s="94">
        <v>0</v>
      </c>
      <c r="NQ331" s="94">
        <v>0</v>
      </c>
      <c r="NR331" s="94">
        <v>0</v>
      </c>
      <c r="NS331" s="94">
        <v>0</v>
      </c>
      <c r="NT331" s="94">
        <v>0</v>
      </c>
      <c r="NU331" s="94">
        <f>1-0.99788</f>
        <v>2.1200000000000108E-3</v>
      </c>
      <c r="NV331" s="94">
        <f t="shared" ref="NV331:NW331" si="46">1-0.99524</f>
        <v>4.7599999999999865E-3</v>
      </c>
      <c r="NW331" s="94">
        <f t="shared" si="46"/>
        <v>4.7599999999999865E-3</v>
      </c>
      <c r="NX331" s="94">
        <v>0</v>
      </c>
      <c r="NY331" s="94">
        <v>0</v>
      </c>
      <c r="NZ331" s="94">
        <v>0</v>
      </c>
      <c r="OA331" s="94">
        <v>0</v>
      </c>
      <c r="OB331" s="94">
        <v>0</v>
      </c>
      <c r="OC331" s="94">
        <v>0</v>
      </c>
      <c r="OD331" s="94">
        <f>1-0.99524</f>
        <v>4.7599999999999865E-3</v>
      </c>
      <c r="OE331" s="94">
        <f>1-0.99788</f>
        <v>2.1200000000000108E-3</v>
      </c>
      <c r="OF331" s="94">
        <f>1-0.99524</f>
        <v>4.7599999999999865E-3</v>
      </c>
      <c r="OG331" s="94">
        <v>0</v>
      </c>
      <c r="OH331" s="94">
        <v>0</v>
      </c>
      <c r="OI331" s="94">
        <v>0</v>
      </c>
      <c r="OJ331" s="94">
        <f>1-0.99524</f>
        <v>4.7599999999999865E-3</v>
      </c>
      <c r="OK331" s="94">
        <f>1-0.99788</f>
        <v>2.1200000000000108E-3</v>
      </c>
      <c r="OL331" s="92">
        <f t="shared" ref="OL331:OO331" si="47">1-0.99524</f>
        <v>4.7599999999999865E-3</v>
      </c>
      <c r="OM331" s="92">
        <f t="shared" si="47"/>
        <v>4.7599999999999865E-3</v>
      </c>
      <c r="ON331" s="92">
        <f t="shared" si="47"/>
        <v>4.7599999999999865E-3</v>
      </c>
      <c r="OO331" s="92">
        <f t="shared" si="47"/>
        <v>4.7599999999999865E-3</v>
      </c>
      <c r="OP331" s="94">
        <v>0</v>
      </c>
      <c r="OQ331" s="94">
        <v>0</v>
      </c>
      <c r="OR331" s="94">
        <v>0</v>
      </c>
      <c r="OS331" s="94">
        <v>0</v>
      </c>
      <c r="OT331" s="94">
        <v>0</v>
      </c>
      <c r="OU331" s="94">
        <v>0</v>
      </c>
      <c r="OV331" s="94">
        <v>0</v>
      </c>
      <c r="OW331" s="94">
        <v>0</v>
      </c>
      <c r="OX331" s="94">
        <v>0</v>
      </c>
      <c r="OY331" s="94">
        <v>0</v>
      </c>
      <c r="OZ331" s="94">
        <v>0</v>
      </c>
      <c r="PA331" s="94">
        <v>0</v>
      </c>
      <c r="PB331" s="94">
        <v>0</v>
      </c>
      <c r="PC331" s="94">
        <v>0</v>
      </c>
      <c r="PD331" s="94">
        <v>0</v>
      </c>
      <c r="PE331" s="94">
        <v>0</v>
      </c>
      <c r="PF331" s="94">
        <v>0</v>
      </c>
      <c r="PG331" s="94">
        <v>0</v>
      </c>
      <c r="PH331" s="94">
        <v>0</v>
      </c>
      <c r="PI331" s="94">
        <v>0</v>
      </c>
      <c r="PJ331" s="94">
        <v>0</v>
      </c>
      <c r="PK331" s="94">
        <v>0</v>
      </c>
      <c r="PL331" s="94">
        <v>0</v>
      </c>
      <c r="PM331" s="94">
        <v>0</v>
      </c>
      <c r="PN331" s="94">
        <v>0</v>
      </c>
      <c r="PO331" s="94">
        <v>0</v>
      </c>
      <c r="PP331" s="94">
        <v>0</v>
      </c>
      <c r="PQ331" s="94">
        <v>0</v>
      </c>
      <c r="PR331" s="94">
        <v>0</v>
      </c>
      <c r="PS331" s="94">
        <v>0</v>
      </c>
      <c r="PT331" s="94">
        <v>0</v>
      </c>
      <c r="PU331" s="94">
        <v>0</v>
      </c>
      <c r="PV331" s="94">
        <v>0</v>
      </c>
      <c r="PW331" s="94">
        <v>0</v>
      </c>
      <c r="PX331" s="94">
        <v>0</v>
      </c>
      <c r="PY331" s="94">
        <v>0</v>
      </c>
      <c r="PZ331" s="94">
        <v>0</v>
      </c>
      <c r="QA331" s="94">
        <v>0</v>
      </c>
      <c r="QB331" s="94">
        <v>0</v>
      </c>
      <c r="QC331" s="94">
        <v>0</v>
      </c>
      <c r="QD331" s="94">
        <v>0</v>
      </c>
    </row>
    <row r="332" spans="1:446" ht="13.5" customHeight="1">
      <c r="A332" s="12" t="s">
        <v>329</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69"/>
      <c r="DA332" s="19"/>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row>
    <row r="333" spans="1:446" ht="15" customHeight="1">
      <c r="CT333" s="14"/>
      <c r="CU333" s="14"/>
      <c r="CV333" s="14"/>
      <c r="CW333" s="14"/>
      <c r="CX333" s="14"/>
      <c r="CY333" s="14"/>
      <c r="CZ333" s="69"/>
    </row>
    <row r="334" spans="1:446" ht="15" customHeight="1">
      <c r="CT334" s="14"/>
      <c r="CU334" s="14"/>
      <c r="CV334" s="14"/>
      <c r="CW334" s="14"/>
      <c r="CX334" s="14"/>
      <c r="CY334" s="14"/>
      <c r="CZ334" s="69"/>
    </row>
  </sheetData>
  <phoneticPr fontId="15"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baseColWidth="10" defaultColWidth="11.1640625" defaultRowHeight="15" customHeight="1"/>
  <cols>
    <col min="1" max="1" width="9" customWidth="1"/>
    <col min="2" max="2" width="15.33203125" customWidth="1"/>
    <col min="3" max="6" width="9" customWidth="1"/>
    <col min="7" max="7" width="9.5" customWidth="1"/>
    <col min="8" max="8" width="16.6640625" customWidth="1"/>
    <col min="9" max="26" width="9" customWidth="1"/>
  </cols>
  <sheetData>
    <row r="1" spans="1:17" ht="17.25" customHeight="1">
      <c r="A1" s="44" t="s">
        <v>473</v>
      </c>
      <c r="C1" s="44" t="s">
        <v>474</v>
      </c>
      <c r="G1" s="116" t="s">
        <v>475</v>
      </c>
      <c r="H1" s="117"/>
      <c r="I1" s="117"/>
      <c r="J1" s="117"/>
      <c r="K1" s="117"/>
      <c r="L1" s="118"/>
    </row>
    <row r="2" spans="1:17" ht="17.25" customHeight="1">
      <c r="A2" s="1" t="s">
        <v>476</v>
      </c>
      <c r="C2" s="1" t="s">
        <v>476</v>
      </c>
      <c r="G2" s="19"/>
      <c r="H2" s="19"/>
    </row>
    <row r="3" spans="1:17" ht="17.25" customHeight="1">
      <c r="A3" s="1">
        <f>A4*1000/365</f>
        <v>1.726027397260274</v>
      </c>
      <c r="B3" s="1" t="s">
        <v>477</v>
      </c>
      <c r="C3" s="1">
        <f>C4*1000/365</f>
        <v>0.85470085470085466</v>
      </c>
      <c r="D3" s="1" t="s">
        <v>477</v>
      </c>
      <c r="G3" s="45" t="s">
        <v>473</v>
      </c>
      <c r="H3" s="19"/>
    </row>
    <row r="4" spans="1:17" ht="17.25" customHeight="1">
      <c r="A4" s="1">
        <v>0.63</v>
      </c>
      <c r="B4" s="1" t="s">
        <v>478</v>
      </c>
      <c r="C4" s="1">
        <f>(C7/10^6)/C5/C6*365</f>
        <v>0.31196581196581197</v>
      </c>
      <c r="D4" s="1" t="s">
        <v>478</v>
      </c>
      <c r="G4" s="1">
        <v>2.5378514780100945</v>
      </c>
      <c r="H4" s="1" t="s">
        <v>477</v>
      </c>
      <c r="I4" s="1" t="s">
        <v>479</v>
      </c>
      <c r="M4" s="10">
        <f>0.8*1000/365*4.4</f>
        <v>9.6438356164383556</v>
      </c>
      <c r="N4" s="1" t="s">
        <v>480</v>
      </c>
      <c r="O4" s="1" t="s">
        <v>354</v>
      </c>
      <c r="P4" s="1">
        <f t="shared" ref="P4:P5" si="0">M4/3.8</f>
        <v>2.5378514780100936</v>
      </c>
      <c r="Q4" s="1" t="s">
        <v>477</v>
      </c>
    </row>
    <row r="5" spans="1:17" ht="17.25" customHeight="1">
      <c r="A5" s="1">
        <v>0.15</v>
      </c>
      <c r="B5" s="1" t="s">
        <v>481</v>
      </c>
      <c r="C5" s="1">
        <v>0.15</v>
      </c>
      <c r="D5" s="1" t="s">
        <v>481</v>
      </c>
      <c r="G5" s="1">
        <v>6.3446286950252354E-2</v>
      </c>
      <c r="H5" s="1" t="s">
        <v>477</v>
      </c>
      <c r="I5" s="1" t="s">
        <v>482</v>
      </c>
      <c r="M5" s="10">
        <f>0.02*4.4*1000/365</f>
        <v>0.24109589041095894</v>
      </c>
      <c r="N5" s="1" t="s">
        <v>480</v>
      </c>
      <c r="O5" s="1" t="s">
        <v>388</v>
      </c>
      <c r="P5" s="1">
        <f t="shared" si="0"/>
        <v>6.3446286950252354E-2</v>
      </c>
      <c r="Q5" s="1" t="s">
        <v>477</v>
      </c>
    </row>
    <row r="6" spans="1:17" ht="17.25" customHeight="1">
      <c r="A6" s="1">
        <v>1.5599999999999999E-2</v>
      </c>
      <c r="B6" s="1" t="s">
        <v>344</v>
      </c>
      <c r="C6" s="1">
        <v>1.5599999999999999E-2</v>
      </c>
      <c r="D6" s="1" t="s">
        <v>344</v>
      </c>
    </row>
    <row r="7" spans="1:17" ht="17.25" customHeight="1">
      <c r="A7" s="1">
        <f>A4/365*A5*A6*10^6</f>
        <v>4.0389041095890414</v>
      </c>
      <c r="B7" s="1" t="s">
        <v>483</v>
      </c>
      <c r="C7" s="1">
        <v>2</v>
      </c>
      <c r="D7" s="1" t="s">
        <v>483</v>
      </c>
      <c r="N7" s="46"/>
    </row>
    <row r="8" spans="1:17" ht="17.25" customHeight="1">
      <c r="G8" s="1">
        <f>G4*365/1000</f>
        <v>0.92631578947368454</v>
      </c>
      <c r="H8" s="1" t="s">
        <v>478</v>
      </c>
      <c r="I8" s="1" t="s">
        <v>484</v>
      </c>
    </row>
    <row r="9" spans="1:17" ht="17.25" customHeight="1">
      <c r="G9" s="1">
        <f>G8/365*A5*A6*10^6</f>
        <v>5.9385724585436206</v>
      </c>
      <c r="H9" s="1" t="s">
        <v>485</v>
      </c>
      <c r="I9" s="46">
        <f>G9/(G9+G13)</f>
        <v>0.92696211933646944</v>
      </c>
      <c r="J9" s="1">
        <f>4*I9</f>
        <v>3.7078484773458777</v>
      </c>
      <c r="K9" s="1">
        <f>J9/A5/A6/(10^6)*1000</f>
        <v>1.5845506313443922</v>
      </c>
      <c r="L9" s="1" t="s">
        <v>477</v>
      </c>
      <c r="M9" s="1">
        <f>K9*3.8</f>
        <v>6.02129239910869</v>
      </c>
      <c r="N9" s="1" t="s">
        <v>480</v>
      </c>
    </row>
    <row r="10" spans="1:17" ht="17.25" customHeight="1">
      <c r="A10" s="44" t="s">
        <v>486</v>
      </c>
      <c r="B10" s="44"/>
      <c r="C10" s="44" t="s">
        <v>486</v>
      </c>
    </row>
    <row r="11" spans="1:17" ht="17.25" customHeight="1">
      <c r="A11" s="1">
        <f>A12*1000/365</f>
        <v>0.5423728813559322</v>
      </c>
      <c r="B11" s="1" t="s">
        <v>477</v>
      </c>
      <c r="C11" s="1">
        <f>C12*1000/365</f>
        <v>0.2711864406779661</v>
      </c>
      <c r="D11" s="1" t="s">
        <v>477</v>
      </c>
      <c r="N11" s="46"/>
    </row>
    <row r="12" spans="1:17" ht="17.25" customHeight="1">
      <c r="A12" s="1">
        <f>(A15/10^6)/A13/A14*365</f>
        <v>0.19796610169491524</v>
      </c>
      <c r="B12" s="1" t="s">
        <v>478</v>
      </c>
      <c r="C12" s="1">
        <f>(C15/10^6)/C13/C14*365</f>
        <v>9.8983050847457621E-2</v>
      </c>
      <c r="D12" s="1" t="s">
        <v>478</v>
      </c>
      <c r="G12" s="1">
        <f>G5*365/1000</f>
        <v>2.315789473684211E-2</v>
      </c>
    </row>
    <row r="13" spans="1:17" ht="17.25" customHeight="1">
      <c r="A13" s="1">
        <v>0.25</v>
      </c>
      <c r="B13" s="1" t="s">
        <v>481</v>
      </c>
      <c r="C13" s="1">
        <v>0.25</v>
      </c>
      <c r="D13" s="1" t="s">
        <v>481</v>
      </c>
      <c r="G13" s="1">
        <f>G12/365*A13*A14*10^6</f>
        <v>0.46791636625811106</v>
      </c>
      <c r="H13" s="1" t="s">
        <v>485</v>
      </c>
      <c r="I13" s="46">
        <f>G13/(G13+G9)</f>
        <v>7.3037880663530577E-2</v>
      </c>
      <c r="J13" s="1">
        <f>4*I13</f>
        <v>0.29215152265412231</v>
      </c>
      <c r="K13" s="1">
        <f>J13/A13/A14/(10^6)*1000</f>
        <v>3.9613765783609804E-2</v>
      </c>
      <c r="L13" s="1" t="s">
        <v>477</v>
      </c>
    </row>
    <row r="14" spans="1:17" ht="17.25" customHeight="1">
      <c r="A14" s="1">
        <v>2.9499999999999998E-2</v>
      </c>
      <c r="B14" s="1" t="s">
        <v>344</v>
      </c>
      <c r="C14" s="1">
        <v>2.9499999999999998E-2</v>
      </c>
      <c r="D14" s="1" t="s">
        <v>344</v>
      </c>
    </row>
    <row r="15" spans="1:17" ht="17.25" customHeight="1">
      <c r="A15" s="1">
        <v>4</v>
      </c>
      <c r="B15" s="1" t="s">
        <v>483</v>
      </c>
      <c r="C15" s="1">
        <v>2</v>
      </c>
      <c r="D15" s="1" t="s">
        <v>483</v>
      </c>
    </row>
    <row r="16" spans="1:17" ht="17.25" customHeight="1">
      <c r="G16" s="44" t="s">
        <v>474</v>
      </c>
    </row>
    <row r="17" spans="1:9" ht="17.25" customHeight="1">
      <c r="G17" s="1">
        <v>0.54</v>
      </c>
      <c r="H17" s="1" t="s">
        <v>487</v>
      </c>
    </row>
    <row r="18" spans="1:9" ht="17.25" customHeight="1">
      <c r="A18" s="44" t="s">
        <v>488</v>
      </c>
      <c r="B18" s="44"/>
      <c r="C18" s="44" t="s">
        <v>488</v>
      </c>
      <c r="G18" s="1">
        <f>G17/3.8</f>
        <v>0.14210526315789476</v>
      </c>
      <c r="H18" s="1" t="s">
        <v>489</v>
      </c>
      <c r="I18" s="1" t="s">
        <v>490</v>
      </c>
    </row>
    <row r="19" spans="1:9" ht="17.25" customHeight="1">
      <c r="A19" s="1">
        <f>A20*1000/365</f>
        <v>0.19792182088075214</v>
      </c>
      <c r="B19" s="1" t="s">
        <v>477</v>
      </c>
      <c r="C19" s="1">
        <f>C20*1000/365</f>
        <v>9.8960910440376068E-2</v>
      </c>
      <c r="D19" s="1" t="s">
        <v>477</v>
      </c>
    </row>
    <row r="20" spans="1:9" ht="17.25" customHeight="1">
      <c r="A20" s="1">
        <f>(A23/10^6)/A21/A22*365</f>
        <v>7.224146462147453E-2</v>
      </c>
      <c r="B20" s="1" t="s">
        <v>478</v>
      </c>
      <c r="C20" s="1">
        <f>(C23/10^6)/C21/C22*365</f>
        <v>3.6120732310737265E-2</v>
      </c>
      <c r="D20" s="1" t="s">
        <v>478</v>
      </c>
      <c r="G20" s="1">
        <f>C33*3.8</f>
        <v>0.76487454547833356</v>
      </c>
      <c r="H20" s="1" t="s">
        <v>487</v>
      </c>
      <c r="I20" s="1" t="s">
        <v>491</v>
      </c>
    </row>
    <row r="21" spans="1:9" ht="17.25" customHeight="1">
      <c r="A21" s="1">
        <v>0.47</v>
      </c>
      <c r="B21" s="1" t="s">
        <v>481</v>
      </c>
      <c r="C21" s="1">
        <v>0.47</v>
      </c>
      <c r="D21" s="1" t="s">
        <v>481</v>
      </c>
    </row>
    <row r="22" spans="1:9" ht="17.25" customHeight="1">
      <c r="A22" s="1">
        <v>4.2999999999999997E-2</v>
      </c>
      <c r="B22" s="1" t="s">
        <v>344</v>
      </c>
      <c r="C22" s="1">
        <v>4.2999999999999997E-2</v>
      </c>
      <c r="D22" s="1" t="s">
        <v>344</v>
      </c>
    </row>
    <row r="23" spans="1:9" ht="17.25" customHeight="1">
      <c r="A23" s="1">
        <v>4</v>
      </c>
      <c r="B23" s="1" t="s">
        <v>483</v>
      </c>
      <c r="C23" s="1">
        <v>2</v>
      </c>
      <c r="D23" s="1" t="s">
        <v>483</v>
      </c>
    </row>
    <row r="24" spans="1:9" ht="17.25" customHeight="1"/>
    <row r="25" spans="1:9" ht="17.25" customHeight="1">
      <c r="A25" s="44" t="s">
        <v>492</v>
      </c>
      <c r="B25" s="44"/>
      <c r="C25" s="44" t="s">
        <v>492</v>
      </c>
    </row>
    <row r="26" spans="1:9" ht="17.25" customHeight="1">
      <c r="A26" s="1">
        <f>A27*1000/365</f>
        <v>0.17777777777777781</v>
      </c>
      <c r="B26" s="1" t="s">
        <v>477</v>
      </c>
      <c r="C26" s="1">
        <f>C27*1000/365</f>
        <v>8.8888888888888906E-2</v>
      </c>
      <c r="D26" s="1" t="s">
        <v>477</v>
      </c>
    </row>
    <row r="27" spans="1:9" ht="17.25" customHeight="1">
      <c r="A27" s="1">
        <f>(A30/10^6)/A28/A29*365</f>
        <v>6.4888888888888899E-2</v>
      </c>
      <c r="B27" s="1" t="s">
        <v>478</v>
      </c>
      <c r="C27" s="1">
        <f>(C30/10^6)/C28/C29*365</f>
        <v>3.2444444444444449E-2</v>
      </c>
      <c r="D27" s="1" t="s">
        <v>478</v>
      </c>
    </row>
    <row r="28" spans="1:9" ht="17.25" customHeight="1">
      <c r="A28" s="1">
        <v>0.5</v>
      </c>
      <c r="B28" s="1" t="s">
        <v>481</v>
      </c>
      <c r="C28" s="1">
        <v>0.5</v>
      </c>
      <c r="D28" s="1" t="s">
        <v>481</v>
      </c>
    </row>
    <row r="29" spans="1:9" ht="17.25" customHeight="1">
      <c r="A29" s="1">
        <v>4.4999999999999998E-2</v>
      </c>
      <c r="B29" s="1" t="s">
        <v>344</v>
      </c>
      <c r="C29" s="1">
        <v>4.4999999999999998E-2</v>
      </c>
      <c r="D29" s="1" t="s">
        <v>344</v>
      </c>
    </row>
    <row r="30" spans="1:9" ht="17.25" customHeight="1">
      <c r="A30" s="1">
        <v>4</v>
      </c>
      <c r="B30" s="1" t="s">
        <v>483</v>
      </c>
      <c r="C30" s="1">
        <v>2</v>
      </c>
      <c r="D30" s="1" t="s">
        <v>483</v>
      </c>
    </row>
    <row r="31" spans="1:9" ht="17.25" customHeight="1"/>
    <row r="32" spans="1:9" ht="17.25" customHeight="1">
      <c r="C32" s="44" t="s">
        <v>493</v>
      </c>
    </row>
    <row r="33" spans="3:4" ht="17.25" customHeight="1">
      <c r="C33" s="1">
        <f>C34/0.783</f>
        <v>0.20128277512587725</v>
      </c>
      <c r="D33" s="1" t="s">
        <v>494</v>
      </c>
    </row>
    <row r="34" spans="3:4" ht="17.25" customHeight="1">
      <c r="C34" s="1">
        <f>C35*1000/365</f>
        <v>0.15760441292356189</v>
      </c>
      <c r="D34" s="1" t="s">
        <v>477</v>
      </c>
    </row>
    <row r="35" spans="3:4" ht="17.25" customHeight="1">
      <c r="C35" s="1">
        <f>(C38/10^6)/C36/C37*365</f>
        <v>5.7525610717100086E-2</v>
      </c>
      <c r="D35" s="1" t="s">
        <v>478</v>
      </c>
    </row>
    <row r="36" spans="3:4" ht="17.25" customHeight="1">
      <c r="C36" s="1">
        <v>0.47</v>
      </c>
      <c r="D36" s="1" t="s">
        <v>481</v>
      </c>
    </row>
    <row r="37" spans="3:4" ht="17.25" customHeight="1">
      <c r="C37" s="1">
        <v>2.7E-2</v>
      </c>
      <c r="D37" s="1" t="s">
        <v>344</v>
      </c>
    </row>
    <row r="38" spans="3:4" ht="17.25" customHeight="1">
      <c r="C38" s="1">
        <v>2</v>
      </c>
      <c r="D38" s="1" t="s">
        <v>483</v>
      </c>
    </row>
    <row r="39" spans="3:4" ht="17.25" customHeight="1"/>
    <row r="40" spans="3:4" ht="17.25" customHeight="1">
      <c r="C40" s="44" t="s">
        <v>495</v>
      </c>
    </row>
    <row r="41" spans="3:4" ht="17.25" customHeight="1">
      <c r="C41" s="1">
        <f>C42*1000/365</f>
        <v>0.23529411764705879</v>
      </c>
      <c r="D41" s="1" t="s">
        <v>477</v>
      </c>
    </row>
    <row r="42" spans="3:4" ht="17.25" customHeight="1">
      <c r="C42" s="1">
        <f>(C45/10^6)/C43/C44*365</f>
        <v>8.5882352941176465E-2</v>
      </c>
      <c r="D42" s="1" t="s">
        <v>478</v>
      </c>
    </row>
    <row r="43" spans="3:4" ht="17.25" customHeight="1">
      <c r="C43" s="1">
        <v>0.5</v>
      </c>
      <c r="D43" s="1" t="s">
        <v>481</v>
      </c>
    </row>
    <row r="44" spans="3:4" ht="17.25" customHeight="1">
      <c r="C44" s="1">
        <v>1.7000000000000001E-2</v>
      </c>
      <c r="D44" s="1" t="s">
        <v>344</v>
      </c>
    </row>
    <row r="45" spans="3:4" ht="17.25" customHeight="1">
      <c r="C45" s="1">
        <v>2</v>
      </c>
      <c r="D45" s="1" t="s">
        <v>483</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honeticPr fontId="15"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baseColWidth="10" defaultColWidth="11.1640625" defaultRowHeight="15" customHeight="1"/>
  <cols>
    <col min="1" max="1" width="29.6640625" customWidth="1"/>
    <col min="2" max="2" width="9" customWidth="1"/>
    <col min="3" max="3" width="12.5" customWidth="1"/>
    <col min="4" max="4" width="20.1640625" customWidth="1"/>
    <col min="5" max="26" width="9" customWidth="1"/>
  </cols>
  <sheetData>
    <row r="1" spans="1:6" ht="85.5" customHeight="1">
      <c r="A1" s="119" t="s">
        <v>496</v>
      </c>
      <c r="B1" s="120"/>
      <c r="C1" s="120"/>
      <c r="D1" s="120"/>
      <c r="E1" s="120"/>
      <c r="F1" s="120"/>
    </row>
    <row r="2" spans="1:6" ht="17.25" customHeight="1">
      <c r="A2" s="121" t="s">
        <v>497</v>
      </c>
      <c r="B2" s="120"/>
      <c r="C2" s="120"/>
      <c r="D2" s="120"/>
      <c r="E2" s="120"/>
      <c r="F2" s="120"/>
    </row>
    <row r="3" spans="1:6" ht="60" customHeight="1">
      <c r="A3" s="122" t="s">
        <v>498</v>
      </c>
      <c r="B3" s="120"/>
      <c r="C3" s="120"/>
      <c r="D3" s="120"/>
      <c r="E3" s="120"/>
      <c r="F3" s="120"/>
    </row>
    <row r="4" spans="1:6" ht="39.75" customHeight="1">
      <c r="A4" s="123" t="s">
        <v>499</v>
      </c>
      <c r="B4" s="120"/>
      <c r="C4" s="120"/>
      <c r="D4" s="120"/>
      <c r="E4" s="120"/>
      <c r="F4" s="120"/>
    </row>
    <row r="5" spans="1:6" ht="34.5" customHeight="1">
      <c r="A5" s="124" t="s">
        <v>500</v>
      </c>
      <c r="B5" s="120"/>
      <c r="C5" s="120"/>
      <c r="D5" s="120"/>
      <c r="E5" s="120"/>
      <c r="F5" s="120"/>
    </row>
    <row r="6" spans="1:6" ht="17.25" customHeight="1"/>
    <row r="7" spans="1:6" ht="17.25" customHeight="1"/>
    <row r="8" spans="1:6" ht="17.25" customHeight="1">
      <c r="A8" s="119" t="s">
        <v>501</v>
      </c>
      <c r="B8" s="120"/>
      <c r="C8" s="120"/>
      <c r="D8" s="120"/>
      <c r="E8" s="120"/>
    </row>
    <row r="9" spans="1:6" ht="17.25" customHeight="1">
      <c r="A9" s="47" t="s">
        <v>502</v>
      </c>
      <c r="B9" s="47" t="s">
        <v>503</v>
      </c>
      <c r="C9" s="47" t="s">
        <v>504</v>
      </c>
      <c r="D9" s="47"/>
      <c r="E9" s="47"/>
    </row>
    <row r="10" spans="1:6" ht="17.25" customHeight="1">
      <c r="A10" s="1" t="s">
        <v>471</v>
      </c>
      <c r="C10" s="1" t="s">
        <v>505</v>
      </c>
    </row>
    <row r="11" spans="1:6" ht="17.25" customHeight="1">
      <c r="A11" s="48" t="s">
        <v>0</v>
      </c>
      <c r="C11" s="1" t="s">
        <v>506</v>
      </c>
      <c r="D11" s="49"/>
    </row>
    <row r="12" spans="1:6" ht="17.25" customHeight="1">
      <c r="A12" s="1" t="s">
        <v>1</v>
      </c>
      <c r="C12" s="1" t="s">
        <v>507</v>
      </c>
    </row>
    <row r="13" spans="1:6" ht="17.25" customHeight="1">
      <c r="A13" s="1" t="s">
        <v>2</v>
      </c>
      <c r="C13" s="1" t="s">
        <v>508</v>
      </c>
    </row>
    <row r="14" spans="1:6" ht="17.25" customHeight="1">
      <c r="A14" s="1" t="s">
        <v>3</v>
      </c>
      <c r="C14" s="1" t="s">
        <v>509</v>
      </c>
    </row>
    <row r="15" spans="1:6" ht="17.25" customHeight="1">
      <c r="A15" s="50" t="s">
        <v>4</v>
      </c>
      <c r="B15" s="1" t="s">
        <v>331</v>
      </c>
      <c r="C15" s="50" t="s">
        <v>510</v>
      </c>
    </row>
    <row r="16" spans="1:6" ht="17.25" customHeight="1">
      <c r="A16" s="1" t="s">
        <v>5</v>
      </c>
      <c r="C16" s="1" t="s">
        <v>511</v>
      </c>
    </row>
    <row r="17" spans="1:3" ht="17.25" customHeight="1">
      <c r="A17" s="1" t="s">
        <v>6</v>
      </c>
      <c r="B17" s="1" t="s">
        <v>331</v>
      </c>
      <c r="C17" s="1" t="s">
        <v>512</v>
      </c>
    </row>
    <row r="18" spans="1:3" ht="17.25" customHeight="1">
      <c r="A18" s="1" t="s">
        <v>7</v>
      </c>
      <c r="B18" s="1" t="s">
        <v>332</v>
      </c>
      <c r="C18" s="1" t="s">
        <v>513</v>
      </c>
    </row>
    <row r="19" spans="1:3" ht="17.25" customHeight="1">
      <c r="A19" s="1" t="s">
        <v>9</v>
      </c>
      <c r="C19" s="1" t="s">
        <v>514</v>
      </c>
    </row>
    <row r="20" spans="1:3" ht="17.25" customHeight="1">
      <c r="A20" s="1" t="s">
        <v>10</v>
      </c>
      <c r="B20" s="1" t="s">
        <v>333</v>
      </c>
      <c r="C20" s="1" t="s">
        <v>515</v>
      </c>
    </row>
    <row r="21" spans="1:3" ht="17.25" customHeight="1">
      <c r="A21" s="1" t="s">
        <v>11</v>
      </c>
      <c r="C21" s="1" t="s">
        <v>516</v>
      </c>
    </row>
    <row r="22" spans="1:3" ht="17.25" customHeight="1">
      <c r="A22" s="1" t="s">
        <v>12</v>
      </c>
      <c r="C22" s="1" t="s">
        <v>517</v>
      </c>
    </row>
    <row r="23" spans="1:3" ht="17.25" customHeight="1">
      <c r="A23" s="1" t="s">
        <v>13</v>
      </c>
      <c r="C23" s="1" t="s">
        <v>518</v>
      </c>
    </row>
    <row r="24" spans="1:3" ht="17.25" customHeight="1">
      <c r="A24" s="1" t="s">
        <v>14</v>
      </c>
      <c r="B24" s="1" t="s">
        <v>334</v>
      </c>
      <c r="C24" s="1" t="s">
        <v>519</v>
      </c>
    </row>
    <row r="25" spans="1:3" ht="17.25" customHeight="1">
      <c r="A25" s="1" t="s">
        <v>15</v>
      </c>
      <c r="B25" s="1" t="s">
        <v>335</v>
      </c>
      <c r="C25" s="1" t="s">
        <v>520</v>
      </c>
    </row>
    <row r="26" spans="1:3" ht="17.25" customHeight="1">
      <c r="A26" s="1" t="s">
        <v>16</v>
      </c>
      <c r="B26" s="1" t="s">
        <v>335</v>
      </c>
      <c r="C26" s="1" t="s">
        <v>521</v>
      </c>
    </row>
    <row r="27" spans="1:3" ht="17.25" customHeight="1">
      <c r="A27" s="1" t="s">
        <v>522</v>
      </c>
      <c r="B27" s="1" t="s">
        <v>335</v>
      </c>
      <c r="C27" s="1" t="s">
        <v>523</v>
      </c>
    </row>
    <row r="28" spans="1:3" ht="17.25" customHeight="1">
      <c r="A28" s="1" t="s">
        <v>18</v>
      </c>
      <c r="B28" s="1" t="s">
        <v>336</v>
      </c>
      <c r="C28" s="1" t="s">
        <v>524</v>
      </c>
    </row>
    <row r="29" spans="1:3" ht="17.25" customHeight="1">
      <c r="A29" s="1" t="s">
        <v>19</v>
      </c>
      <c r="B29" s="1" t="s">
        <v>337</v>
      </c>
      <c r="C29" s="1" t="s">
        <v>525</v>
      </c>
    </row>
    <row r="30" spans="1:3" ht="17.25" customHeight="1">
      <c r="A30" s="1" t="s">
        <v>20</v>
      </c>
      <c r="B30" s="1" t="s">
        <v>338</v>
      </c>
      <c r="C30" s="1" t="s">
        <v>526</v>
      </c>
    </row>
    <row r="31" spans="1:3" ht="17.25" customHeight="1">
      <c r="A31" s="1" t="s">
        <v>21</v>
      </c>
      <c r="B31" s="1" t="s">
        <v>338</v>
      </c>
      <c r="C31" s="1" t="s">
        <v>527</v>
      </c>
    </row>
    <row r="32" spans="1:3" ht="17.25" customHeight="1">
      <c r="A32" s="1" t="s">
        <v>23</v>
      </c>
      <c r="B32" s="1" t="s">
        <v>335</v>
      </c>
      <c r="C32" s="1" t="s">
        <v>528</v>
      </c>
    </row>
    <row r="33" spans="1:3" ht="17.25" customHeight="1">
      <c r="A33" s="1" t="s">
        <v>24</v>
      </c>
      <c r="B33" s="1" t="s">
        <v>335</v>
      </c>
      <c r="C33" s="1" t="s">
        <v>529</v>
      </c>
    </row>
    <row r="34" spans="1:3" ht="17.25" customHeight="1">
      <c r="A34" s="1" t="s">
        <v>25</v>
      </c>
      <c r="B34" s="1" t="s">
        <v>335</v>
      </c>
      <c r="C34" s="1" t="s">
        <v>530</v>
      </c>
    </row>
    <row r="35" spans="1:3" ht="17.25" customHeight="1">
      <c r="A35" s="1" t="s">
        <v>26</v>
      </c>
      <c r="B35" s="1" t="s">
        <v>335</v>
      </c>
      <c r="C35" s="1" t="s">
        <v>531</v>
      </c>
    </row>
    <row r="36" spans="1:3" ht="17.25" customHeight="1">
      <c r="A36" s="1" t="s">
        <v>27</v>
      </c>
      <c r="B36" s="1" t="s">
        <v>335</v>
      </c>
      <c r="C36" s="1" t="s">
        <v>532</v>
      </c>
    </row>
    <row r="37" spans="1:3" ht="17.25" customHeight="1">
      <c r="A37" s="1" t="s">
        <v>28</v>
      </c>
      <c r="B37" s="1" t="s">
        <v>335</v>
      </c>
      <c r="C37" s="1" t="s">
        <v>533</v>
      </c>
    </row>
    <row r="38" spans="1:3" ht="17.25" customHeight="1">
      <c r="A38" s="1" t="s">
        <v>29</v>
      </c>
      <c r="B38" s="1" t="s">
        <v>335</v>
      </c>
      <c r="C38" s="1" t="s">
        <v>534</v>
      </c>
    </row>
    <row r="39" spans="1:3" ht="17.25" customHeight="1">
      <c r="A39" s="1" t="s">
        <v>30</v>
      </c>
      <c r="B39" s="1" t="s">
        <v>335</v>
      </c>
      <c r="C39" s="1" t="s">
        <v>535</v>
      </c>
    </row>
    <row r="40" spans="1:3" ht="17.25" customHeight="1">
      <c r="A40" s="1" t="s">
        <v>31</v>
      </c>
      <c r="B40" s="1" t="s">
        <v>335</v>
      </c>
      <c r="C40" s="1" t="s">
        <v>536</v>
      </c>
    </row>
    <row r="41" spans="1:3" ht="17.25" customHeight="1">
      <c r="A41" s="1" t="s">
        <v>32</v>
      </c>
      <c r="B41" s="1" t="s">
        <v>335</v>
      </c>
      <c r="C41" s="1" t="s">
        <v>537</v>
      </c>
    </row>
    <row r="42" spans="1:3" ht="17.25" customHeight="1">
      <c r="A42" s="1" t="s">
        <v>33</v>
      </c>
      <c r="B42" s="1" t="s">
        <v>335</v>
      </c>
      <c r="C42" s="1" t="s">
        <v>538</v>
      </c>
    </row>
    <row r="43" spans="1:3" ht="17.25" customHeight="1">
      <c r="A43" s="1" t="s">
        <v>34</v>
      </c>
      <c r="B43" s="1" t="s">
        <v>335</v>
      </c>
      <c r="C43" s="1" t="s">
        <v>539</v>
      </c>
    </row>
    <row r="44" spans="1:3" ht="17.25" customHeight="1">
      <c r="A44" s="1" t="s">
        <v>35</v>
      </c>
      <c r="B44" s="1" t="s">
        <v>335</v>
      </c>
      <c r="C44" s="1" t="s">
        <v>540</v>
      </c>
    </row>
    <row r="45" spans="1:3" ht="17.25" customHeight="1">
      <c r="A45" s="1" t="s">
        <v>36</v>
      </c>
      <c r="B45" s="1" t="s">
        <v>335</v>
      </c>
      <c r="C45" s="1" t="s">
        <v>541</v>
      </c>
    </row>
    <row r="46" spans="1:3" ht="17.25" customHeight="1">
      <c r="A46" s="1" t="s">
        <v>37</v>
      </c>
      <c r="B46" s="1" t="s">
        <v>339</v>
      </c>
      <c r="C46" s="1" t="s">
        <v>542</v>
      </c>
    </row>
    <row r="47" spans="1:3" ht="17.25" customHeight="1">
      <c r="A47" s="1" t="s">
        <v>38</v>
      </c>
      <c r="B47" s="1" t="s">
        <v>339</v>
      </c>
      <c r="C47" s="1" t="s">
        <v>543</v>
      </c>
    </row>
    <row r="48" spans="1:3" ht="17.25" customHeight="1">
      <c r="A48" s="1" t="s">
        <v>39</v>
      </c>
      <c r="B48" s="1" t="s">
        <v>339</v>
      </c>
      <c r="C48" s="1" t="s">
        <v>544</v>
      </c>
    </row>
    <row r="49" spans="1:3" ht="17.25" customHeight="1">
      <c r="A49" s="1" t="s">
        <v>40</v>
      </c>
      <c r="B49" s="1" t="s">
        <v>339</v>
      </c>
      <c r="C49" s="1" t="s">
        <v>545</v>
      </c>
    </row>
    <row r="50" spans="1:3" ht="17.25" customHeight="1">
      <c r="A50" s="1" t="s">
        <v>41</v>
      </c>
      <c r="B50" s="1" t="s">
        <v>340</v>
      </c>
      <c r="C50" s="1" t="s">
        <v>546</v>
      </c>
    </row>
    <row r="51" spans="1:3" ht="17.25" customHeight="1">
      <c r="A51" s="1" t="s">
        <v>42</v>
      </c>
      <c r="B51" s="1" t="s">
        <v>341</v>
      </c>
      <c r="C51" s="1" t="s">
        <v>547</v>
      </c>
    </row>
    <row r="52" spans="1:3" ht="17.25" customHeight="1">
      <c r="A52" s="1" t="s">
        <v>43</v>
      </c>
      <c r="B52" s="1" t="s">
        <v>339</v>
      </c>
      <c r="C52" s="1" t="s">
        <v>548</v>
      </c>
    </row>
    <row r="53" spans="1:3" ht="17.25" customHeight="1">
      <c r="A53" s="1" t="s">
        <v>44</v>
      </c>
      <c r="B53" s="1" t="s">
        <v>342</v>
      </c>
      <c r="C53" s="1" t="s">
        <v>549</v>
      </c>
    </row>
    <row r="54" spans="1:3" ht="17.25" customHeight="1">
      <c r="A54" s="1" t="s">
        <v>45</v>
      </c>
      <c r="B54" s="1" t="s">
        <v>343</v>
      </c>
      <c r="C54" s="1" t="s">
        <v>550</v>
      </c>
    </row>
    <row r="55" spans="1:3" ht="17.25" customHeight="1">
      <c r="A55" s="1" t="s">
        <v>46</v>
      </c>
      <c r="B55" s="1" t="s">
        <v>339</v>
      </c>
      <c r="C55" s="1" t="s">
        <v>551</v>
      </c>
    </row>
    <row r="56" spans="1:3" ht="17.25" customHeight="1">
      <c r="A56" s="1" t="s">
        <v>47</v>
      </c>
      <c r="B56" s="1" t="s">
        <v>339</v>
      </c>
      <c r="C56" s="1" t="s">
        <v>552</v>
      </c>
    </row>
    <row r="57" spans="1:3" ht="17.25" customHeight="1">
      <c r="A57" s="1" t="s">
        <v>48</v>
      </c>
      <c r="B57" s="1" t="s">
        <v>339</v>
      </c>
      <c r="C57" s="1" t="s">
        <v>553</v>
      </c>
    </row>
    <row r="58" spans="1:3" ht="17.25" customHeight="1">
      <c r="A58" s="1" t="s">
        <v>49</v>
      </c>
      <c r="B58" s="1" t="s">
        <v>339</v>
      </c>
      <c r="C58" s="1" t="s">
        <v>554</v>
      </c>
    </row>
    <row r="59" spans="1:3" ht="17.25" customHeight="1">
      <c r="A59" s="1" t="s">
        <v>50</v>
      </c>
      <c r="B59" s="1" t="s">
        <v>340</v>
      </c>
      <c r="C59" s="1" t="s">
        <v>555</v>
      </c>
    </row>
    <row r="60" spans="1:3" ht="17.25" customHeight="1">
      <c r="A60" s="1" t="s">
        <v>51</v>
      </c>
      <c r="B60" s="1" t="s">
        <v>341</v>
      </c>
      <c r="C60" s="1" t="s">
        <v>556</v>
      </c>
    </row>
    <row r="61" spans="1:3" ht="17.25" customHeight="1">
      <c r="A61" s="1" t="s">
        <v>52</v>
      </c>
      <c r="B61" s="1" t="s">
        <v>339</v>
      </c>
      <c r="C61" s="1" t="s">
        <v>557</v>
      </c>
    </row>
    <row r="62" spans="1:3" ht="17.25" customHeight="1">
      <c r="A62" s="1" t="s">
        <v>53</v>
      </c>
      <c r="B62" s="1" t="s">
        <v>335</v>
      </c>
      <c r="C62" s="1" t="s">
        <v>558</v>
      </c>
    </row>
    <row r="63" spans="1:3" ht="17.25" customHeight="1">
      <c r="A63" s="1" t="s">
        <v>54</v>
      </c>
      <c r="B63" s="1" t="s">
        <v>335</v>
      </c>
      <c r="C63" s="1" t="s">
        <v>559</v>
      </c>
    </row>
    <row r="64" spans="1:3" ht="17.25" customHeight="1">
      <c r="A64" s="1" t="s">
        <v>55</v>
      </c>
      <c r="B64" s="1" t="s">
        <v>335</v>
      </c>
      <c r="C64" s="1" t="s">
        <v>560</v>
      </c>
    </row>
    <row r="65" spans="1:3" ht="17.25" customHeight="1">
      <c r="A65" s="1" t="s">
        <v>56</v>
      </c>
      <c r="B65" s="1" t="s">
        <v>335</v>
      </c>
      <c r="C65" s="1" t="s">
        <v>561</v>
      </c>
    </row>
    <row r="66" spans="1:3" ht="17.25" customHeight="1">
      <c r="A66" s="1" t="s">
        <v>57</v>
      </c>
      <c r="B66" s="1" t="s">
        <v>335</v>
      </c>
      <c r="C66" s="1" t="s">
        <v>562</v>
      </c>
    </row>
    <row r="67" spans="1:3" ht="17.25" customHeight="1">
      <c r="A67" s="1" t="s">
        <v>58</v>
      </c>
      <c r="B67" s="1" t="s">
        <v>335</v>
      </c>
      <c r="C67" s="1" t="s">
        <v>563</v>
      </c>
    </row>
    <row r="68" spans="1:3" ht="17.25" customHeight="1">
      <c r="A68" s="1" t="s">
        <v>59</v>
      </c>
      <c r="B68" s="1" t="s">
        <v>335</v>
      </c>
      <c r="C68" s="1" t="s">
        <v>564</v>
      </c>
    </row>
    <row r="69" spans="1:3" ht="17.25" customHeight="1">
      <c r="A69" s="1" t="s">
        <v>60</v>
      </c>
      <c r="B69" s="1" t="s">
        <v>335</v>
      </c>
      <c r="C69" s="1" t="s">
        <v>565</v>
      </c>
    </row>
    <row r="70" spans="1:3" ht="17.25" customHeight="1">
      <c r="A70" s="1" t="s">
        <v>61</v>
      </c>
      <c r="B70" s="1" t="s">
        <v>335</v>
      </c>
      <c r="C70" s="1" t="s">
        <v>566</v>
      </c>
    </row>
    <row r="71" spans="1:3" ht="17.25" customHeight="1">
      <c r="A71" s="1" t="s">
        <v>62</v>
      </c>
      <c r="B71" s="1" t="s">
        <v>335</v>
      </c>
      <c r="C71" s="1" t="s">
        <v>567</v>
      </c>
    </row>
    <row r="72" spans="1:3" ht="17.25" customHeight="1">
      <c r="A72" s="1" t="s">
        <v>63</v>
      </c>
      <c r="B72" s="1" t="s">
        <v>335</v>
      </c>
      <c r="C72" s="1" t="s">
        <v>568</v>
      </c>
    </row>
    <row r="73" spans="1:3" ht="17.25" customHeight="1">
      <c r="A73" s="1" t="s">
        <v>64</v>
      </c>
      <c r="B73" s="1" t="s">
        <v>335</v>
      </c>
      <c r="C73" s="1" t="s">
        <v>569</v>
      </c>
    </row>
    <row r="74" spans="1:3" ht="17.25" customHeight="1">
      <c r="A74" s="1" t="s">
        <v>65</v>
      </c>
      <c r="B74" s="1" t="s">
        <v>335</v>
      </c>
      <c r="C74" s="1" t="s">
        <v>570</v>
      </c>
    </row>
    <row r="75" spans="1:3" ht="17.25" customHeight="1">
      <c r="A75" s="1" t="s">
        <v>66</v>
      </c>
      <c r="B75" s="1" t="s">
        <v>335</v>
      </c>
      <c r="C75" s="1" t="s">
        <v>571</v>
      </c>
    </row>
    <row r="76" spans="1:3" ht="17.25" customHeight="1">
      <c r="A76" s="1" t="s">
        <v>67</v>
      </c>
      <c r="B76" s="1" t="s">
        <v>344</v>
      </c>
      <c r="C76" s="1" t="s">
        <v>572</v>
      </c>
    </row>
    <row r="77" spans="1:3" ht="17.25" customHeight="1">
      <c r="A77" s="1" t="s">
        <v>68</v>
      </c>
      <c r="B77" s="1" t="s">
        <v>344</v>
      </c>
      <c r="C77" s="1" t="s">
        <v>573</v>
      </c>
    </row>
    <row r="78" spans="1:3" ht="17.25" customHeight="1">
      <c r="A78" s="1" t="s">
        <v>69</v>
      </c>
      <c r="B78" s="1" t="s">
        <v>344</v>
      </c>
      <c r="C78" s="1" t="s">
        <v>574</v>
      </c>
    </row>
    <row r="79" spans="1:3" ht="17.25" customHeight="1">
      <c r="A79" s="1" t="s">
        <v>70</v>
      </c>
      <c r="B79" s="1" t="s">
        <v>344</v>
      </c>
      <c r="C79" s="1" t="s">
        <v>575</v>
      </c>
    </row>
    <row r="80" spans="1:3" ht="17.25" customHeight="1">
      <c r="A80" s="1" t="s">
        <v>71</v>
      </c>
      <c r="B80" s="1" t="s">
        <v>344</v>
      </c>
      <c r="C80" s="1" t="s">
        <v>576</v>
      </c>
    </row>
    <row r="81" spans="1:3" ht="17.25" customHeight="1">
      <c r="A81" s="1" t="s">
        <v>72</v>
      </c>
      <c r="B81" s="1" t="s">
        <v>344</v>
      </c>
      <c r="C81" s="1" t="s">
        <v>577</v>
      </c>
    </row>
    <row r="82" spans="1:3" ht="17.25" customHeight="1">
      <c r="A82" s="1" t="s">
        <v>73</v>
      </c>
      <c r="B82" s="1" t="s">
        <v>345</v>
      </c>
      <c r="C82" s="1" t="s">
        <v>578</v>
      </c>
    </row>
    <row r="83" spans="1:3" ht="17.25" customHeight="1">
      <c r="A83" s="1" t="s">
        <v>74</v>
      </c>
      <c r="B83" s="1" t="s">
        <v>345</v>
      </c>
      <c r="C83" s="1" t="s">
        <v>579</v>
      </c>
    </row>
    <row r="84" spans="1:3" ht="17.25" customHeight="1">
      <c r="A84" s="1" t="s">
        <v>75</v>
      </c>
      <c r="B84" s="1" t="s">
        <v>345</v>
      </c>
      <c r="C84" s="1" t="s">
        <v>580</v>
      </c>
    </row>
    <row r="85" spans="1:3" ht="17.25" customHeight="1">
      <c r="A85" s="1" t="s">
        <v>76</v>
      </c>
      <c r="B85" s="1" t="s">
        <v>345</v>
      </c>
      <c r="C85" s="1" t="s">
        <v>581</v>
      </c>
    </row>
    <row r="86" spans="1:3" ht="17.25" customHeight="1">
      <c r="A86" s="1" t="s">
        <v>77</v>
      </c>
      <c r="B86" s="1" t="s">
        <v>345</v>
      </c>
      <c r="C86" s="1" t="s">
        <v>582</v>
      </c>
    </row>
    <row r="87" spans="1:3" ht="17.25" customHeight="1">
      <c r="A87" s="1" t="s">
        <v>78</v>
      </c>
      <c r="B87" s="1" t="s">
        <v>345</v>
      </c>
      <c r="C87" s="1" t="s">
        <v>583</v>
      </c>
    </row>
    <row r="88" spans="1:3" ht="17.25" customHeight="1">
      <c r="A88" s="1" t="s">
        <v>79</v>
      </c>
      <c r="B88" s="1" t="s">
        <v>345</v>
      </c>
      <c r="C88" s="1" t="s">
        <v>584</v>
      </c>
    </row>
    <row r="89" spans="1:3" ht="17.25" customHeight="1">
      <c r="A89" s="1" t="s">
        <v>80</v>
      </c>
      <c r="B89" s="1" t="s">
        <v>346</v>
      </c>
      <c r="C89" s="1" t="s">
        <v>585</v>
      </c>
    </row>
    <row r="90" spans="1:3" ht="17.25" customHeight="1">
      <c r="A90" s="1" t="s">
        <v>81</v>
      </c>
      <c r="B90" s="1" t="s">
        <v>346</v>
      </c>
      <c r="C90" s="1" t="s">
        <v>586</v>
      </c>
    </row>
    <row r="91" spans="1:3" ht="17.25" customHeight="1">
      <c r="A91" s="1" t="s">
        <v>82</v>
      </c>
      <c r="B91" s="1" t="s">
        <v>346</v>
      </c>
      <c r="C91" s="1" t="s">
        <v>587</v>
      </c>
    </row>
    <row r="92" spans="1:3" ht="17.25" customHeight="1">
      <c r="A92" s="1" t="s">
        <v>83</v>
      </c>
      <c r="B92" s="1" t="s">
        <v>346</v>
      </c>
      <c r="C92" s="1" t="s">
        <v>588</v>
      </c>
    </row>
    <row r="93" spans="1:3" ht="17.25" customHeight="1">
      <c r="A93" s="1" t="s">
        <v>84</v>
      </c>
      <c r="B93" s="1" t="s">
        <v>346</v>
      </c>
      <c r="C93" s="1" t="s">
        <v>589</v>
      </c>
    </row>
    <row r="94" spans="1:3" ht="17.25" customHeight="1">
      <c r="A94" s="1" t="s">
        <v>85</v>
      </c>
      <c r="B94" s="1" t="s">
        <v>346</v>
      </c>
      <c r="C94" s="1" t="s">
        <v>590</v>
      </c>
    </row>
    <row r="95" spans="1:3" ht="17.25" customHeight="1">
      <c r="A95" s="1" t="s">
        <v>86</v>
      </c>
      <c r="B95" s="1" t="s">
        <v>346</v>
      </c>
      <c r="C95" s="1" t="s">
        <v>591</v>
      </c>
    </row>
    <row r="96" spans="1:3" ht="17.25" customHeight="1">
      <c r="A96" s="1" t="s">
        <v>87</v>
      </c>
      <c r="B96" s="1" t="s">
        <v>345</v>
      </c>
      <c r="C96" s="1" t="s">
        <v>592</v>
      </c>
    </row>
    <row r="97" spans="1:3" ht="17.25" customHeight="1">
      <c r="A97" s="1" t="s">
        <v>88</v>
      </c>
      <c r="B97" s="1" t="s">
        <v>347</v>
      </c>
      <c r="C97" s="1" t="s">
        <v>593</v>
      </c>
    </row>
    <row r="98" spans="1:3" ht="17.25" customHeight="1">
      <c r="A98" s="1" t="s">
        <v>89</v>
      </c>
      <c r="B98" s="1" t="s">
        <v>348</v>
      </c>
      <c r="C98" s="1" t="s">
        <v>594</v>
      </c>
    </row>
    <row r="99" spans="1:3" ht="17.25" customHeight="1">
      <c r="A99" s="1" t="s">
        <v>90</v>
      </c>
      <c r="B99" s="1" t="s">
        <v>345</v>
      </c>
      <c r="C99" s="1" t="s">
        <v>595</v>
      </c>
    </row>
    <row r="100" spans="1:3" ht="17.25" customHeight="1">
      <c r="A100" s="1" t="s">
        <v>91</v>
      </c>
      <c r="B100" s="1" t="s">
        <v>347</v>
      </c>
      <c r="C100" s="1" t="s">
        <v>596</v>
      </c>
    </row>
    <row r="101" spans="1:3" ht="17.25" customHeight="1">
      <c r="A101" s="1" t="s">
        <v>92</v>
      </c>
      <c r="B101" s="1" t="s">
        <v>348</v>
      </c>
      <c r="C101" s="1" t="s">
        <v>597</v>
      </c>
    </row>
    <row r="102" spans="1:3" ht="17.25" customHeight="1">
      <c r="A102" s="1" t="s">
        <v>93</v>
      </c>
      <c r="B102" s="1" t="s">
        <v>345</v>
      </c>
      <c r="C102" s="1" t="s">
        <v>598</v>
      </c>
    </row>
    <row r="103" spans="1:3" ht="17.25" customHeight="1">
      <c r="A103" s="1" t="s">
        <v>94</v>
      </c>
      <c r="B103" s="1" t="s">
        <v>347</v>
      </c>
      <c r="C103" s="1" t="s">
        <v>599</v>
      </c>
    </row>
    <row r="104" spans="1:3" ht="17.25" customHeight="1">
      <c r="A104" s="1" t="s">
        <v>95</v>
      </c>
      <c r="B104" s="1" t="s">
        <v>348</v>
      </c>
      <c r="C104" s="1" t="s">
        <v>600</v>
      </c>
    </row>
    <row r="105" spans="1:3" ht="17.25" customHeight="1">
      <c r="A105" s="1" t="s">
        <v>96</v>
      </c>
      <c r="B105" s="1" t="s">
        <v>345</v>
      </c>
      <c r="C105" s="1" t="s">
        <v>601</v>
      </c>
    </row>
    <row r="106" spans="1:3" ht="17.25" customHeight="1">
      <c r="A106" s="1" t="s">
        <v>97</v>
      </c>
      <c r="B106" s="1" t="s">
        <v>347</v>
      </c>
      <c r="C106" s="1" t="s">
        <v>602</v>
      </c>
    </row>
    <row r="107" spans="1:3" ht="17.25" customHeight="1">
      <c r="A107" s="1" t="s">
        <v>98</v>
      </c>
      <c r="B107" s="1" t="s">
        <v>348</v>
      </c>
      <c r="C107" s="1" t="s">
        <v>603</v>
      </c>
    </row>
    <row r="108" spans="1:3" ht="17.25" customHeight="1">
      <c r="A108" s="1" t="s">
        <v>99</v>
      </c>
      <c r="B108" s="1" t="s">
        <v>345</v>
      </c>
      <c r="C108" s="1" t="s">
        <v>604</v>
      </c>
    </row>
    <row r="109" spans="1:3" ht="17.25" customHeight="1">
      <c r="A109" s="1" t="s">
        <v>100</v>
      </c>
      <c r="B109" s="1" t="s">
        <v>347</v>
      </c>
      <c r="C109" s="1" t="s">
        <v>605</v>
      </c>
    </row>
    <row r="110" spans="1:3" ht="17.25" customHeight="1">
      <c r="A110" s="1" t="s">
        <v>101</v>
      </c>
      <c r="B110" s="1" t="s">
        <v>348</v>
      </c>
      <c r="C110" s="1" t="s">
        <v>606</v>
      </c>
    </row>
    <row r="111" spans="1:3" ht="17.25" customHeight="1">
      <c r="A111" s="1" t="s">
        <v>102</v>
      </c>
      <c r="B111" s="1" t="s">
        <v>345</v>
      </c>
      <c r="C111" s="1" t="s">
        <v>604</v>
      </c>
    </row>
    <row r="112" spans="1:3" ht="17.25" customHeight="1">
      <c r="A112" s="1" t="s">
        <v>103</v>
      </c>
      <c r="B112" s="1" t="s">
        <v>347</v>
      </c>
      <c r="C112" s="1" t="s">
        <v>605</v>
      </c>
    </row>
    <row r="113" spans="1:3" ht="17.25" customHeight="1">
      <c r="A113" s="1" t="s">
        <v>104</v>
      </c>
      <c r="B113" s="1" t="s">
        <v>348</v>
      </c>
      <c r="C113" s="1" t="s">
        <v>606</v>
      </c>
    </row>
    <row r="114" spans="1:3" ht="17.25" customHeight="1">
      <c r="A114" s="1" t="s">
        <v>105</v>
      </c>
      <c r="B114" s="1" t="s">
        <v>345</v>
      </c>
      <c r="C114" s="1" t="s">
        <v>604</v>
      </c>
    </row>
    <row r="115" spans="1:3" ht="17.25" customHeight="1">
      <c r="A115" s="1" t="s">
        <v>106</v>
      </c>
      <c r="B115" s="1" t="s">
        <v>347</v>
      </c>
      <c r="C115" s="1" t="s">
        <v>605</v>
      </c>
    </row>
    <row r="116" spans="1:3" ht="17.25" customHeight="1">
      <c r="A116" s="1" t="s">
        <v>107</v>
      </c>
      <c r="B116" s="1" t="s">
        <v>348</v>
      </c>
      <c r="C116" s="1" t="s">
        <v>606</v>
      </c>
    </row>
    <row r="117" spans="1:3" ht="17.25" customHeight="1">
      <c r="A117" s="1" t="s">
        <v>108</v>
      </c>
      <c r="B117" s="1" t="s">
        <v>345</v>
      </c>
      <c r="C117" s="1" t="s">
        <v>607</v>
      </c>
    </row>
    <row r="118" spans="1:3" ht="17.25" customHeight="1">
      <c r="A118" s="1" t="s">
        <v>109</v>
      </c>
      <c r="B118" s="1" t="s">
        <v>347</v>
      </c>
      <c r="C118" s="1" t="s">
        <v>608</v>
      </c>
    </row>
    <row r="119" spans="1:3" ht="17.25" customHeight="1">
      <c r="A119" s="1" t="s">
        <v>110</v>
      </c>
      <c r="B119" s="1" t="s">
        <v>348</v>
      </c>
      <c r="C119" s="1" t="s">
        <v>609</v>
      </c>
    </row>
    <row r="120" spans="1:3" ht="17.25" customHeight="1">
      <c r="A120" s="1" t="s">
        <v>111</v>
      </c>
      <c r="B120" s="1" t="s">
        <v>345</v>
      </c>
      <c r="C120" s="1" t="s">
        <v>610</v>
      </c>
    </row>
    <row r="121" spans="1:3" ht="17.25" customHeight="1">
      <c r="A121" s="1" t="s">
        <v>112</v>
      </c>
      <c r="B121" s="1" t="s">
        <v>347</v>
      </c>
      <c r="C121" s="1" t="s">
        <v>611</v>
      </c>
    </row>
    <row r="122" spans="1:3" ht="17.25" customHeight="1">
      <c r="A122" s="1" t="s">
        <v>113</v>
      </c>
      <c r="B122" s="1" t="s">
        <v>348</v>
      </c>
      <c r="C122" s="1" t="s">
        <v>612</v>
      </c>
    </row>
    <row r="123" spans="1:3" ht="17.25" customHeight="1">
      <c r="A123" s="1" t="s">
        <v>114</v>
      </c>
      <c r="B123" s="1" t="s">
        <v>345</v>
      </c>
      <c r="C123" s="1" t="s">
        <v>613</v>
      </c>
    </row>
    <row r="124" spans="1:3" ht="17.25" customHeight="1">
      <c r="A124" s="1" t="s">
        <v>115</v>
      </c>
      <c r="B124" s="1" t="s">
        <v>347</v>
      </c>
      <c r="C124" s="1" t="s">
        <v>614</v>
      </c>
    </row>
    <row r="125" spans="1:3" ht="17.25" customHeight="1">
      <c r="A125" s="1" t="s">
        <v>116</v>
      </c>
      <c r="B125" s="1" t="s">
        <v>348</v>
      </c>
      <c r="C125" s="1" t="s">
        <v>615</v>
      </c>
    </row>
    <row r="126" spans="1:3" ht="17.25" customHeight="1">
      <c r="A126" s="1" t="s">
        <v>117</v>
      </c>
      <c r="B126" s="1" t="s">
        <v>345</v>
      </c>
      <c r="C126" s="1" t="s">
        <v>616</v>
      </c>
    </row>
    <row r="127" spans="1:3" ht="17.25" customHeight="1">
      <c r="A127" s="1" t="s">
        <v>118</v>
      </c>
      <c r="B127" s="1" t="s">
        <v>347</v>
      </c>
      <c r="C127" s="1" t="s">
        <v>617</v>
      </c>
    </row>
    <row r="128" spans="1:3" ht="17.25" customHeight="1">
      <c r="A128" s="1" t="s">
        <v>119</v>
      </c>
      <c r="B128" s="1" t="s">
        <v>348</v>
      </c>
      <c r="C128" s="1" t="s">
        <v>618</v>
      </c>
    </row>
    <row r="129" spans="1:3" ht="17.25" customHeight="1">
      <c r="A129" s="1" t="s">
        <v>120</v>
      </c>
      <c r="B129" s="1" t="s">
        <v>345</v>
      </c>
      <c r="C129" s="1" t="s">
        <v>619</v>
      </c>
    </row>
    <row r="130" spans="1:3" ht="17.25" customHeight="1">
      <c r="A130" s="1" t="s">
        <v>121</v>
      </c>
      <c r="B130" s="1" t="s">
        <v>347</v>
      </c>
      <c r="C130" s="1" t="s">
        <v>620</v>
      </c>
    </row>
    <row r="131" spans="1:3" ht="17.25" customHeight="1">
      <c r="A131" s="1" t="s">
        <v>122</v>
      </c>
      <c r="B131" s="1" t="s">
        <v>348</v>
      </c>
      <c r="C131" s="1" t="s">
        <v>621</v>
      </c>
    </row>
    <row r="132" spans="1:3" ht="17.25" customHeight="1">
      <c r="A132" s="1" t="s">
        <v>123</v>
      </c>
      <c r="B132" s="1" t="s">
        <v>345</v>
      </c>
      <c r="C132" s="1" t="s">
        <v>619</v>
      </c>
    </row>
    <row r="133" spans="1:3" ht="17.25" customHeight="1">
      <c r="A133" s="1" t="s">
        <v>124</v>
      </c>
      <c r="B133" s="1" t="s">
        <v>347</v>
      </c>
      <c r="C133" s="1" t="s">
        <v>620</v>
      </c>
    </row>
    <row r="134" spans="1:3" ht="17.25" customHeight="1">
      <c r="A134" s="1" t="s">
        <v>125</v>
      </c>
      <c r="B134" s="1" t="s">
        <v>348</v>
      </c>
      <c r="C134" s="1" t="s">
        <v>621</v>
      </c>
    </row>
    <row r="135" spans="1:3" ht="17.25" customHeight="1">
      <c r="A135" s="1" t="s">
        <v>126</v>
      </c>
      <c r="B135" s="1" t="s">
        <v>345</v>
      </c>
      <c r="C135" s="1" t="s">
        <v>619</v>
      </c>
    </row>
    <row r="136" spans="1:3" ht="17.25" customHeight="1">
      <c r="A136" s="1" t="s">
        <v>127</v>
      </c>
      <c r="B136" s="1" t="s">
        <v>347</v>
      </c>
      <c r="C136" s="1" t="s">
        <v>620</v>
      </c>
    </row>
    <row r="137" spans="1:3" ht="17.25" customHeight="1">
      <c r="A137" s="1" t="s">
        <v>128</v>
      </c>
      <c r="B137" s="1" t="s">
        <v>348</v>
      </c>
      <c r="C137" s="1" t="s">
        <v>621</v>
      </c>
    </row>
    <row r="138" spans="1:3" ht="17.25" customHeight="1">
      <c r="A138" s="1" t="s">
        <v>129</v>
      </c>
      <c r="B138" s="1" t="s">
        <v>345</v>
      </c>
      <c r="C138" s="1" t="s">
        <v>622</v>
      </c>
    </row>
    <row r="139" spans="1:3" ht="17.25" customHeight="1">
      <c r="A139" s="1" t="s">
        <v>130</v>
      </c>
      <c r="B139" s="1" t="s">
        <v>347</v>
      </c>
      <c r="C139" s="1" t="s">
        <v>623</v>
      </c>
    </row>
    <row r="140" spans="1:3" ht="17.25" customHeight="1">
      <c r="A140" s="1" t="s">
        <v>131</v>
      </c>
      <c r="B140" s="1" t="s">
        <v>348</v>
      </c>
      <c r="C140" s="1" t="s">
        <v>624</v>
      </c>
    </row>
    <row r="141" spans="1:3" ht="17.25" customHeight="1">
      <c r="A141" s="1" t="s">
        <v>132</v>
      </c>
      <c r="B141" s="1" t="s">
        <v>345</v>
      </c>
      <c r="C141" s="1" t="s">
        <v>625</v>
      </c>
    </row>
    <row r="142" spans="1:3" ht="17.25" customHeight="1">
      <c r="A142" s="1" t="s">
        <v>133</v>
      </c>
      <c r="B142" s="1" t="s">
        <v>347</v>
      </c>
      <c r="C142" s="1" t="s">
        <v>626</v>
      </c>
    </row>
    <row r="143" spans="1:3" ht="17.25" customHeight="1">
      <c r="A143" s="1" t="s">
        <v>134</v>
      </c>
      <c r="B143" s="1" t="s">
        <v>348</v>
      </c>
      <c r="C143" s="1" t="s">
        <v>627</v>
      </c>
    </row>
    <row r="144" spans="1:3" ht="17.25" customHeight="1">
      <c r="A144" s="1" t="s">
        <v>135</v>
      </c>
      <c r="B144" s="1" t="s">
        <v>345</v>
      </c>
      <c r="C144" s="1" t="s">
        <v>628</v>
      </c>
    </row>
    <row r="145" spans="1:3" ht="17.25" customHeight="1">
      <c r="A145" s="1" t="s">
        <v>136</v>
      </c>
      <c r="B145" s="1" t="s">
        <v>347</v>
      </c>
      <c r="C145" s="1" t="s">
        <v>629</v>
      </c>
    </row>
    <row r="146" spans="1:3" ht="17.25" customHeight="1">
      <c r="A146" s="1" t="s">
        <v>137</v>
      </c>
      <c r="B146" s="1" t="s">
        <v>348</v>
      </c>
      <c r="C146" s="1" t="s">
        <v>630</v>
      </c>
    </row>
    <row r="147" spans="1:3" ht="17.25" customHeight="1">
      <c r="A147" s="1" t="s">
        <v>138</v>
      </c>
      <c r="B147" s="1" t="s">
        <v>345</v>
      </c>
      <c r="C147" s="1" t="s">
        <v>631</v>
      </c>
    </row>
    <row r="148" spans="1:3" ht="17.25" customHeight="1">
      <c r="A148" s="1" t="s">
        <v>139</v>
      </c>
      <c r="B148" s="1" t="s">
        <v>347</v>
      </c>
      <c r="C148" s="1" t="s">
        <v>632</v>
      </c>
    </row>
    <row r="149" spans="1:3" ht="17.25" customHeight="1">
      <c r="A149" s="1" t="s">
        <v>140</v>
      </c>
      <c r="B149" s="1" t="s">
        <v>348</v>
      </c>
      <c r="C149" s="1" t="s">
        <v>633</v>
      </c>
    </row>
    <row r="150" spans="1:3" ht="17.25" customHeight="1">
      <c r="A150" s="1" t="s">
        <v>141</v>
      </c>
      <c r="B150" s="1" t="s">
        <v>345</v>
      </c>
      <c r="C150" s="1" t="s">
        <v>634</v>
      </c>
    </row>
    <row r="151" spans="1:3" ht="17.25" customHeight="1">
      <c r="A151" s="1" t="s">
        <v>142</v>
      </c>
      <c r="B151" s="1" t="s">
        <v>347</v>
      </c>
      <c r="C151" s="1" t="s">
        <v>635</v>
      </c>
    </row>
    <row r="152" spans="1:3" ht="17.25" customHeight="1">
      <c r="A152" s="1" t="s">
        <v>143</v>
      </c>
      <c r="B152" s="1" t="s">
        <v>348</v>
      </c>
      <c r="C152" s="1" t="s">
        <v>636</v>
      </c>
    </row>
    <row r="153" spans="1:3" ht="17.25" customHeight="1">
      <c r="A153" s="1" t="s">
        <v>144</v>
      </c>
      <c r="B153" s="1" t="s">
        <v>345</v>
      </c>
      <c r="C153" s="1" t="s">
        <v>637</v>
      </c>
    </row>
    <row r="154" spans="1:3" ht="17.25" customHeight="1">
      <c r="A154" s="1" t="s">
        <v>145</v>
      </c>
      <c r="B154" s="1" t="s">
        <v>347</v>
      </c>
      <c r="C154" s="1" t="s">
        <v>638</v>
      </c>
    </row>
    <row r="155" spans="1:3" ht="17.25" customHeight="1">
      <c r="A155" s="1" t="s">
        <v>146</v>
      </c>
      <c r="B155" s="1" t="s">
        <v>348</v>
      </c>
      <c r="C155" s="1" t="s">
        <v>639</v>
      </c>
    </row>
    <row r="156" spans="1:3" ht="17.25" customHeight="1">
      <c r="A156" s="1" t="s">
        <v>147</v>
      </c>
      <c r="B156" s="1" t="s">
        <v>345</v>
      </c>
      <c r="C156" s="1" t="s">
        <v>640</v>
      </c>
    </row>
    <row r="157" spans="1:3" ht="17.25" customHeight="1">
      <c r="A157" s="1" t="s">
        <v>148</v>
      </c>
      <c r="B157" s="1" t="s">
        <v>347</v>
      </c>
      <c r="C157" s="1" t="s">
        <v>641</v>
      </c>
    </row>
    <row r="158" spans="1:3" ht="17.25" customHeight="1">
      <c r="A158" s="1" t="s">
        <v>149</v>
      </c>
      <c r="B158" s="1" t="s">
        <v>348</v>
      </c>
      <c r="C158" s="1" t="s">
        <v>642</v>
      </c>
    </row>
    <row r="159" spans="1:3" ht="17.25" customHeight="1">
      <c r="A159" s="1" t="s">
        <v>150</v>
      </c>
      <c r="B159" s="1" t="s">
        <v>345</v>
      </c>
      <c r="C159" s="1" t="s">
        <v>643</v>
      </c>
    </row>
    <row r="160" spans="1:3" ht="17.25" customHeight="1">
      <c r="A160" s="1" t="s">
        <v>151</v>
      </c>
      <c r="B160" s="1" t="s">
        <v>347</v>
      </c>
      <c r="C160" s="1" t="s">
        <v>644</v>
      </c>
    </row>
    <row r="161" spans="1:3" ht="17.25" customHeight="1">
      <c r="A161" s="1" t="s">
        <v>152</v>
      </c>
      <c r="B161" s="1" t="s">
        <v>348</v>
      </c>
      <c r="C161" s="1" t="s">
        <v>645</v>
      </c>
    </row>
    <row r="162" spans="1:3" ht="17.25" customHeight="1">
      <c r="A162" s="1" t="s">
        <v>153</v>
      </c>
      <c r="B162" s="1" t="s">
        <v>345</v>
      </c>
      <c r="C162" s="1" t="s">
        <v>646</v>
      </c>
    </row>
    <row r="163" spans="1:3" ht="17.25" customHeight="1">
      <c r="A163" s="1" t="s">
        <v>154</v>
      </c>
      <c r="B163" s="1" t="s">
        <v>347</v>
      </c>
      <c r="C163" s="1" t="s">
        <v>647</v>
      </c>
    </row>
    <row r="164" spans="1:3" ht="17.25" customHeight="1">
      <c r="A164" s="1" t="s">
        <v>155</v>
      </c>
      <c r="B164" s="1" t="s">
        <v>348</v>
      </c>
      <c r="C164" s="1" t="s">
        <v>648</v>
      </c>
    </row>
    <row r="165" spans="1:3" ht="17.25" customHeight="1">
      <c r="A165" s="1" t="s">
        <v>156</v>
      </c>
      <c r="B165" s="1" t="s">
        <v>345</v>
      </c>
      <c r="C165" s="1" t="s">
        <v>649</v>
      </c>
    </row>
    <row r="166" spans="1:3" ht="17.25" customHeight="1">
      <c r="A166" s="1" t="s">
        <v>157</v>
      </c>
      <c r="B166" s="1" t="s">
        <v>347</v>
      </c>
      <c r="C166" s="1" t="s">
        <v>650</v>
      </c>
    </row>
    <row r="167" spans="1:3" ht="17.25" customHeight="1">
      <c r="A167" s="1" t="s">
        <v>158</v>
      </c>
      <c r="B167" s="1" t="s">
        <v>348</v>
      </c>
      <c r="C167" s="1" t="s">
        <v>651</v>
      </c>
    </row>
    <row r="168" spans="1:3" ht="17.25" customHeight="1">
      <c r="A168" s="1" t="s">
        <v>159</v>
      </c>
      <c r="B168" s="1" t="s">
        <v>345</v>
      </c>
      <c r="C168" s="1" t="s">
        <v>652</v>
      </c>
    </row>
    <row r="169" spans="1:3" ht="17.25" customHeight="1">
      <c r="A169" s="1" t="s">
        <v>160</v>
      </c>
      <c r="B169" s="1" t="s">
        <v>347</v>
      </c>
      <c r="C169" s="1" t="s">
        <v>653</v>
      </c>
    </row>
    <row r="170" spans="1:3" ht="17.25" customHeight="1">
      <c r="A170" s="1" t="s">
        <v>161</v>
      </c>
      <c r="B170" s="1" t="s">
        <v>348</v>
      </c>
      <c r="C170" s="1" t="s">
        <v>654</v>
      </c>
    </row>
    <row r="171" spans="1:3" ht="17.25" customHeight="1">
      <c r="A171" s="1" t="s">
        <v>162</v>
      </c>
      <c r="B171" s="1" t="s">
        <v>345</v>
      </c>
      <c r="C171" s="1" t="s">
        <v>655</v>
      </c>
    </row>
    <row r="172" spans="1:3" ht="17.25" customHeight="1">
      <c r="A172" s="1" t="s">
        <v>163</v>
      </c>
      <c r="B172" s="1" t="s">
        <v>347</v>
      </c>
      <c r="C172" s="1" t="s">
        <v>656</v>
      </c>
    </row>
    <row r="173" spans="1:3" ht="17.25" customHeight="1">
      <c r="A173" s="1" t="s">
        <v>164</v>
      </c>
      <c r="B173" s="1" t="s">
        <v>348</v>
      </c>
      <c r="C173" s="1" t="s">
        <v>657</v>
      </c>
    </row>
    <row r="174" spans="1:3" ht="17.25" customHeight="1">
      <c r="A174" s="1" t="s">
        <v>165</v>
      </c>
      <c r="B174" s="1" t="s">
        <v>345</v>
      </c>
      <c r="C174" s="1" t="s">
        <v>658</v>
      </c>
    </row>
    <row r="175" spans="1:3" ht="17.25" customHeight="1">
      <c r="A175" s="1" t="s">
        <v>166</v>
      </c>
      <c r="B175" s="1" t="s">
        <v>347</v>
      </c>
      <c r="C175" s="1" t="s">
        <v>659</v>
      </c>
    </row>
    <row r="176" spans="1:3" ht="17.25" customHeight="1">
      <c r="A176" s="1" t="s">
        <v>167</v>
      </c>
      <c r="B176" s="1" t="s">
        <v>348</v>
      </c>
      <c r="C176" s="1" t="s">
        <v>660</v>
      </c>
    </row>
    <row r="177" spans="1:3" ht="17.25" customHeight="1">
      <c r="A177" s="1" t="s">
        <v>168</v>
      </c>
      <c r="B177" s="1" t="s">
        <v>345</v>
      </c>
      <c r="C177" s="1" t="s">
        <v>661</v>
      </c>
    </row>
    <row r="178" spans="1:3" ht="17.25" customHeight="1">
      <c r="A178" s="1" t="s">
        <v>169</v>
      </c>
      <c r="B178" s="1" t="s">
        <v>347</v>
      </c>
      <c r="C178" s="1" t="s">
        <v>662</v>
      </c>
    </row>
    <row r="179" spans="1:3" ht="17.25" customHeight="1">
      <c r="A179" s="1" t="s">
        <v>170</v>
      </c>
      <c r="B179" s="1" t="s">
        <v>348</v>
      </c>
      <c r="C179" s="1" t="s">
        <v>663</v>
      </c>
    </row>
    <row r="180" spans="1:3" ht="17.25" customHeight="1">
      <c r="A180" s="1" t="s">
        <v>171</v>
      </c>
      <c r="B180" s="1" t="s">
        <v>335</v>
      </c>
      <c r="C180" s="1" t="s">
        <v>664</v>
      </c>
    </row>
    <row r="181" spans="1:3" ht="17.25" customHeight="1">
      <c r="A181" s="1" t="s">
        <v>172</v>
      </c>
      <c r="B181" s="1" t="s">
        <v>335</v>
      </c>
      <c r="C181" s="1" t="s">
        <v>665</v>
      </c>
    </row>
    <row r="182" spans="1:3" ht="17.25" customHeight="1">
      <c r="A182" s="1" t="s">
        <v>173</v>
      </c>
      <c r="B182" s="1" t="s">
        <v>335</v>
      </c>
      <c r="C182" s="1" t="s">
        <v>666</v>
      </c>
    </row>
    <row r="183" spans="1:3" ht="17.25" customHeight="1">
      <c r="A183" s="1" t="s">
        <v>174</v>
      </c>
      <c r="B183" s="1" t="s">
        <v>335</v>
      </c>
      <c r="C183" s="1" t="s">
        <v>667</v>
      </c>
    </row>
    <row r="184" spans="1:3" ht="17.25" customHeight="1">
      <c r="A184" s="1" t="s">
        <v>175</v>
      </c>
      <c r="B184" s="1" t="s">
        <v>335</v>
      </c>
      <c r="C184" s="1" t="s">
        <v>668</v>
      </c>
    </row>
    <row r="185" spans="1:3" ht="17.25" customHeight="1">
      <c r="A185" s="1" t="s">
        <v>176</v>
      </c>
      <c r="B185" s="1" t="s">
        <v>335</v>
      </c>
      <c r="C185" s="1" t="s">
        <v>669</v>
      </c>
    </row>
    <row r="186" spans="1:3" ht="17.25" customHeight="1">
      <c r="A186" s="1" t="s">
        <v>177</v>
      </c>
      <c r="B186" s="1" t="s">
        <v>335</v>
      </c>
      <c r="C186" s="1" t="s">
        <v>670</v>
      </c>
    </row>
    <row r="187" spans="1:3" ht="17.25" customHeight="1">
      <c r="A187" s="1" t="s">
        <v>178</v>
      </c>
      <c r="B187" s="1" t="s">
        <v>339</v>
      </c>
      <c r="C187" s="1" t="s">
        <v>671</v>
      </c>
    </row>
    <row r="188" spans="1:3" ht="17.25" customHeight="1">
      <c r="A188" s="1" t="s">
        <v>179</v>
      </c>
      <c r="B188" s="1" t="s">
        <v>339</v>
      </c>
      <c r="C188" s="1" t="s">
        <v>672</v>
      </c>
    </row>
    <row r="189" spans="1:3" ht="17.25" customHeight="1">
      <c r="A189" s="1" t="s">
        <v>180</v>
      </c>
      <c r="B189" s="1" t="s">
        <v>339</v>
      </c>
      <c r="C189" s="1" t="s">
        <v>673</v>
      </c>
    </row>
    <row r="190" spans="1:3" ht="17.25" customHeight="1">
      <c r="A190" s="1" t="s">
        <v>181</v>
      </c>
      <c r="B190" s="1" t="s">
        <v>339</v>
      </c>
      <c r="C190" s="1" t="s">
        <v>674</v>
      </c>
    </row>
    <row r="191" spans="1:3" ht="17.25" customHeight="1">
      <c r="A191" s="1" t="s">
        <v>182</v>
      </c>
      <c r="B191" s="1" t="s">
        <v>340</v>
      </c>
      <c r="C191" s="1" t="s">
        <v>675</v>
      </c>
    </row>
    <row r="192" spans="1:3" ht="17.25" customHeight="1">
      <c r="A192" s="1" t="s">
        <v>183</v>
      </c>
      <c r="B192" s="1" t="s">
        <v>343</v>
      </c>
      <c r="C192" s="1" t="s">
        <v>676</v>
      </c>
    </row>
    <row r="193" spans="1:3" ht="17.25" customHeight="1">
      <c r="A193" s="1" t="s">
        <v>184</v>
      </c>
      <c r="B193" s="1" t="s">
        <v>341</v>
      </c>
      <c r="C193" s="1" t="s">
        <v>677</v>
      </c>
    </row>
    <row r="194" spans="1:3" ht="17.25" customHeight="1">
      <c r="A194" s="1" t="s">
        <v>185</v>
      </c>
      <c r="B194" s="1" t="s">
        <v>339</v>
      </c>
      <c r="C194" s="1" t="s">
        <v>678</v>
      </c>
    </row>
    <row r="195" spans="1:3" ht="17.25" customHeight="1">
      <c r="A195" s="1" t="s">
        <v>186</v>
      </c>
      <c r="B195" s="1" t="s">
        <v>335</v>
      </c>
      <c r="C195" s="1" t="s">
        <v>679</v>
      </c>
    </row>
    <row r="196" spans="1:3" ht="17.25" customHeight="1">
      <c r="A196" s="1" t="s">
        <v>187</v>
      </c>
      <c r="B196" s="1" t="s">
        <v>335</v>
      </c>
      <c r="C196" s="1" t="s">
        <v>680</v>
      </c>
    </row>
    <row r="197" spans="1:3" ht="17.25" customHeight="1">
      <c r="A197" s="1" t="s">
        <v>188</v>
      </c>
      <c r="B197" s="1" t="s">
        <v>335</v>
      </c>
      <c r="C197" s="1" t="s">
        <v>681</v>
      </c>
    </row>
    <row r="198" spans="1:3" ht="17.25" customHeight="1">
      <c r="A198" s="1" t="s">
        <v>189</v>
      </c>
      <c r="B198" s="1" t="s">
        <v>335</v>
      </c>
      <c r="C198" s="1" t="s">
        <v>682</v>
      </c>
    </row>
    <row r="199" spans="1:3" ht="17.25" customHeight="1">
      <c r="A199" s="1" t="s">
        <v>190</v>
      </c>
      <c r="B199" s="1" t="s">
        <v>335</v>
      </c>
      <c r="C199" s="1" t="s">
        <v>683</v>
      </c>
    </row>
    <row r="200" spans="1:3" ht="17.25" customHeight="1">
      <c r="A200" s="1" t="s">
        <v>191</v>
      </c>
      <c r="B200" s="1" t="s">
        <v>335</v>
      </c>
      <c r="C200" s="1" t="s">
        <v>684</v>
      </c>
    </row>
    <row r="201" spans="1:3" ht="17.25" customHeight="1">
      <c r="A201" s="1" t="s">
        <v>192</v>
      </c>
      <c r="B201" s="1" t="s">
        <v>335</v>
      </c>
      <c r="C201" s="1" t="s">
        <v>685</v>
      </c>
    </row>
    <row r="202" spans="1:3" ht="17.25" customHeight="1">
      <c r="A202" s="1" t="s">
        <v>193</v>
      </c>
      <c r="B202" s="1" t="s">
        <v>339</v>
      </c>
      <c r="C202" s="1" t="s">
        <v>551</v>
      </c>
    </row>
    <row r="203" spans="1:3" ht="17.25" customHeight="1">
      <c r="A203" s="1" t="s">
        <v>194</v>
      </c>
      <c r="B203" s="1" t="s">
        <v>339</v>
      </c>
      <c r="C203" s="1" t="s">
        <v>552</v>
      </c>
    </row>
    <row r="204" spans="1:3" ht="17.25" customHeight="1">
      <c r="A204" s="1" t="s">
        <v>195</v>
      </c>
      <c r="B204" s="1" t="s">
        <v>339</v>
      </c>
      <c r="C204" s="1" t="s">
        <v>553</v>
      </c>
    </row>
    <row r="205" spans="1:3" ht="17.25" customHeight="1">
      <c r="A205" s="1" t="s">
        <v>196</v>
      </c>
      <c r="B205" s="1" t="s">
        <v>339</v>
      </c>
      <c r="C205" s="1" t="s">
        <v>554</v>
      </c>
    </row>
    <row r="206" spans="1:3" ht="17.25" customHeight="1">
      <c r="A206" s="1" t="s">
        <v>197</v>
      </c>
      <c r="B206" s="1" t="s">
        <v>340</v>
      </c>
      <c r="C206" s="1" t="s">
        <v>555</v>
      </c>
    </row>
    <row r="207" spans="1:3" ht="17.25" customHeight="1">
      <c r="A207" s="1" t="s">
        <v>198</v>
      </c>
      <c r="B207" s="1" t="s">
        <v>341</v>
      </c>
      <c r="C207" s="1" t="s">
        <v>686</v>
      </c>
    </row>
    <row r="208" spans="1:3" ht="17.25" customHeight="1">
      <c r="A208" s="1" t="s">
        <v>199</v>
      </c>
      <c r="B208" s="1" t="s">
        <v>339</v>
      </c>
      <c r="C208" s="1" t="s">
        <v>687</v>
      </c>
    </row>
    <row r="209" spans="1:3" ht="17.25" customHeight="1">
      <c r="A209" s="1" t="s">
        <v>200</v>
      </c>
      <c r="B209" s="1" t="s">
        <v>335</v>
      </c>
      <c r="C209" s="1" t="s">
        <v>688</v>
      </c>
    </row>
    <row r="210" spans="1:3" ht="17.25" customHeight="1">
      <c r="A210" s="1" t="s">
        <v>201</v>
      </c>
      <c r="B210" s="1" t="s">
        <v>335</v>
      </c>
      <c r="C210" s="1" t="s">
        <v>689</v>
      </c>
    </row>
    <row r="211" spans="1:3" ht="17.25" customHeight="1">
      <c r="A211" s="1" t="s">
        <v>202</v>
      </c>
      <c r="B211" s="1" t="s">
        <v>335</v>
      </c>
      <c r="C211" s="1" t="s">
        <v>690</v>
      </c>
    </row>
    <row r="212" spans="1:3" ht="17.25" customHeight="1">
      <c r="A212" s="1" t="s">
        <v>203</v>
      </c>
      <c r="B212" s="1" t="s">
        <v>335</v>
      </c>
      <c r="C212" s="1" t="s">
        <v>691</v>
      </c>
    </row>
    <row r="213" spans="1:3" ht="17.25" customHeight="1">
      <c r="A213" s="1" t="s">
        <v>204</v>
      </c>
      <c r="B213" s="1" t="s">
        <v>335</v>
      </c>
      <c r="C213" s="1" t="s">
        <v>692</v>
      </c>
    </row>
    <row r="214" spans="1:3" ht="17.25" customHeight="1">
      <c r="A214" s="1" t="s">
        <v>205</v>
      </c>
      <c r="B214" s="1" t="s">
        <v>335</v>
      </c>
      <c r="C214" s="1" t="s">
        <v>693</v>
      </c>
    </row>
    <row r="215" spans="1:3" ht="17.25" customHeight="1">
      <c r="A215" s="1" t="s">
        <v>206</v>
      </c>
      <c r="B215" s="1" t="s">
        <v>335</v>
      </c>
      <c r="C215" s="1" t="s">
        <v>694</v>
      </c>
    </row>
    <row r="216" spans="1:3" ht="17.25" customHeight="1">
      <c r="A216" s="1" t="s">
        <v>207</v>
      </c>
      <c r="B216" s="1" t="s">
        <v>335</v>
      </c>
      <c r="C216" s="1" t="s">
        <v>695</v>
      </c>
    </row>
    <row r="217" spans="1:3" ht="17.25" customHeight="1">
      <c r="A217" s="1" t="s">
        <v>208</v>
      </c>
      <c r="B217" s="1" t="s">
        <v>335</v>
      </c>
      <c r="C217" s="1" t="s">
        <v>696</v>
      </c>
    </row>
    <row r="218" spans="1:3" ht="17.25" customHeight="1">
      <c r="A218" s="1" t="s">
        <v>209</v>
      </c>
      <c r="B218" s="1" t="s">
        <v>335</v>
      </c>
      <c r="C218" s="1" t="s">
        <v>697</v>
      </c>
    </row>
    <row r="219" spans="1:3" ht="17.25" customHeight="1">
      <c r="A219" s="1" t="s">
        <v>210</v>
      </c>
      <c r="B219" s="1" t="s">
        <v>335</v>
      </c>
      <c r="C219" s="1" t="s">
        <v>698</v>
      </c>
    </row>
    <row r="220" spans="1:3" ht="17.25" customHeight="1">
      <c r="A220" s="1" t="s">
        <v>211</v>
      </c>
      <c r="B220" s="1" t="s">
        <v>335</v>
      </c>
      <c r="C220" s="1" t="s">
        <v>699</v>
      </c>
    </row>
    <row r="221" spans="1:3" ht="17.25" customHeight="1">
      <c r="A221" s="1" t="s">
        <v>212</v>
      </c>
      <c r="B221" s="1" t="s">
        <v>335</v>
      </c>
      <c r="C221" s="1" t="s">
        <v>700</v>
      </c>
    </row>
    <row r="222" spans="1:3" ht="17.25" customHeight="1">
      <c r="A222" s="1" t="s">
        <v>213</v>
      </c>
      <c r="B222" s="1" t="s">
        <v>335</v>
      </c>
      <c r="C222" s="1" t="s">
        <v>701</v>
      </c>
    </row>
    <row r="223" spans="1:3" ht="17.25" customHeight="1">
      <c r="A223" s="1" t="s">
        <v>214</v>
      </c>
      <c r="B223" s="1" t="s">
        <v>344</v>
      </c>
      <c r="C223" s="1" t="s">
        <v>702</v>
      </c>
    </row>
    <row r="224" spans="1:3" ht="17.25" customHeight="1">
      <c r="A224" s="1" t="s">
        <v>215</v>
      </c>
      <c r="B224" s="1" t="s">
        <v>344</v>
      </c>
      <c r="C224" s="1" t="s">
        <v>703</v>
      </c>
    </row>
    <row r="225" spans="1:3" ht="17.25" customHeight="1">
      <c r="A225" s="1" t="s">
        <v>216</v>
      </c>
      <c r="B225" s="1" t="s">
        <v>344</v>
      </c>
      <c r="C225" s="1" t="s">
        <v>704</v>
      </c>
    </row>
    <row r="226" spans="1:3" ht="17.25" customHeight="1">
      <c r="A226" s="1" t="s">
        <v>217</v>
      </c>
      <c r="B226" s="1" t="s">
        <v>344</v>
      </c>
      <c r="C226" s="1" t="s">
        <v>705</v>
      </c>
    </row>
    <row r="227" spans="1:3" ht="17.25" customHeight="1">
      <c r="A227" s="1" t="s">
        <v>218</v>
      </c>
      <c r="B227" s="1" t="s">
        <v>344</v>
      </c>
      <c r="C227" s="1" t="s">
        <v>706</v>
      </c>
    </row>
    <row r="228" spans="1:3" ht="17.25" customHeight="1">
      <c r="A228" s="1" t="s">
        <v>219</v>
      </c>
      <c r="B228" s="1" t="s">
        <v>344</v>
      </c>
      <c r="C228" s="1" t="s">
        <v>707</v>
      </c>
    </row>
    <row r="229" spans="1:3" ht="17.25" customHeight="1">
      <c r="A229" s="1" t="s">
        <v>220</v>
      </c>
      <c r="B229" s="1" t="s">
        <v>345</v>
      </c>
      <c r="C229" s="1" t="s">
        <v>708</v>
      </c>
    </row>
    <row r="230" spans="1:3" ht="17.25" customHeight="1">
      <c r="A230" s="1" t="s">
        <v>221</v>
      </c>
      <c r="B230" s="1" t="s">
        <v>345</v>
      </c>
      <c r="C230" s="1" t="s">
        <v>709</v>
      </c>
    </row>
    <row r="231" spans="1:3" ht="17.25" customHeight="1">
      <c r="A231" s="1" t="s">
        <v>222</v>
      </c>
      <c r="B231" s="1" t="s">
        <v>345</v>
      </c>
      <c r="C231" s="1" t="s">
        <v>710</v>
      </c>
    </row>
    <row r="232" spans="1:3" ht="17.25" customHeight="1">
      <c r="A232" s="1" t="s">
        <v>223</v>
      </c>
      <c r="B232" s="1" t="s">
        <v>345</v>
      </c>
      <c r="C232" s="1" t="s">
        <v>711</v>
      </c>
    </row>
    <row r="233" spans="1:3" ht="17.25" customHeight="1">
      <c r="A233" s="1" t="s">
        <v>224</v>
      </c>
      <c r="B233" s="1" t="s">
        <v>345</v>
      </c>
      <c r="C233" s="1" t="s">
        <v>712</v>
      </c>
    </row>
    <row r="234" spans="1:3" ht="17.25" customHeight="1">
      <c r="A234" s="1" t="s">
        <v>225</v>
      </c>
      <c r="B234" s="1" t="s">
        <v>345</v>
      </c>
      <c r="C234" s="1" t="s">
        <v>713</v>
      </c>
    </row>
    <row r="235" spans="1:3" ht="17.25" customHeight="1">
      <c r="A235" s="1" t="s">
        <v>226</v>
      </c>
      <c r="B235" s="1" t="s">
        <v>345</v>
      </c>
      <c r="C235" s="1" t="s">
        <v>714</v>
      </c>
    </row>
    <row r="236" spans="1:3" ht="17.25" customHeight="1">
      <c r="A236" s="1" t="s">
        <v>227</v>
      </c>
      <c r="B236" s="1" t="s">
        <v>346</v>
      </c>
      <c r="C236" s="1" t="s">
        <v>715</v>
      </c>
    </row>
    <row r="237" spans="1:3" ht="17.25" customHeight="1">
      <c r="A237" s="1" t="s">
        <v>228</v>
      </c>
      <c r="B237" s="1" t="s">
        <v>346</v>
      </c>
      <c r="C237" s="1" t="s">
        <v>716</v>
      </c>
    </row>
    <row r="238" spans="1:3" ht="17.25" customHeight="1">
      <c r="A238" s="1" t="s">
        <v>229</v>
      </c>
      <c r="B238" s="1" t="s">
        <v>346</v>
      </c>
      <c r="C238" s="1" t="s">
        <v>717</v>
      </c>
    </row>
    <row r="239" spans="1:3" ht="17.25" customHeight="1">
      <c r="A239" s="1" t="s">
        <v>230</v>
      </c>
      <c r="B239" s="1" t="s">
        <v>346</v>
      </c>
      <c r="C239" s="1" t="s">
        <v>718</v>
      </c>
    </row>
    <row r="240" spans="1:3" ht="17.25" customHeight="1">
      <c r="A240" s="1" t="s">
        <v>231</v>
      </c>
      <c r="B240" s="1" t="s">
        <v>346</v>
      </c>
      <c r="C240" s="1" t="s">
        <v>719</v>
      </c>
    </row>
    <row r="241" spans="1:3" ht="17.25" customHeight="1">
      <c r="A241" s="1" t="s">
        <v>232</v>
      </c>
      <c r="B241" s="1" t="s">
        <v>346</v>
      </c>
      <c r="C241" s="1" t="s">
        <v>720</v>
      </c>
    </row>
    <row r="242" spans="1:3" ht="17.25" customHeight="1">
      <c r="A242" s="1" t="s">
        <v>233</v>
      </c>
      <c r="B242" s="1" t="s">
        <v>346</v>
      </c>
      <c r="C242" s="1" t="s">
        <v>721</v>
      </c>
    </row>
    <row r="243" spans="1:3" ht="17.25" customHeight="1">
      <c r="A243" s="1" t="s">
        <v>234</v>
      </c>
      <c r="B243" s="1" t="s">
        <v>345</v>
      </c>
      <c r="C243" s="1" t="s">
        <v>722</v>
      </c>
    </row>
    <row r="244" spans="1:3" ht="17.25" customHeight="1">
      <c r="A244" s="1" t="s">
        <v>235</v>
      </c>
      <c r="B244" s="1" t="s">
        <v>347</v>
      </c>
      <c r="C244" s="1" t="s">
        <v>723</v>
      </c>
    </row>
    <row r="245" spans="1:3" ht="17.25" customHeight="1">
      <c r="A245" s="1" t="s">
        <v>236</v>
      </c>
      <c r="B245" s="1" t="s">
        <v>348</v>
      </c>
      <c r="C245" s="1" t="s">
        <v>724</v>
      </c>
    </row>
    <row r="246" spans="1:3" ht="17.25" customHeight="1">
      <c r="A246" s="1" t="s">
        <v>237</v>
      </c>
      <c r="B246" s="1" t="s">
        <v>345</v>
      </c>
      <c r="C246" s="1" t="s">
        <v>725</v>
      </c>
    </row>
    <row r="247" spans="1:3" ht="17.25" customHeight="1">
      <c r="A247" s="1" t="s">
        <v>238</v>
      </c>
      <c r="B247" s="1" t="s">
        <v>347</v>
      </c>
      <c r="C247" s="1" t="s">
        <v>726</v>
      </c>
    </row>
    <row r="248" spans="1:3" ht="17.25" customHeight="1">
      <c r="A248" s="1" t="s">
        <v>239</v>
      </c>
      <c r="B248" s="1" t="s">
        <v>348</v>
      </c>
      <c r="C248" s="1" t="s">
        <v>727</v>
      </c>
    </row>
    <row r="249" spans="1:3" ht="17.25" customHeight="1">
      <c r="A249" s="1" t="s">
        <v>240</v>
      </c>
      <c r="B249" s="1" t="s">
        <v>345</v>
      </c>
      <c r="C249" s="1" t="s">
        <v>728</v>
      </c>
    </row>
    <row r="250" spans="1:3" ht="17.25" customHeight="1">
      <c r="A250" s="1" t="s">
        <v>241</v>
      </c>
      <c r="B250" s="1" t="s">
        <v>347</v>
      </c>
      <c r="C250" s="1" t="s">
        <v>729</v>
      </c>
    </row>
    <row r="251" spans="1:3" ht="17.25" customHeight="1">
      <c r="A251" s="1" t="s">
        <v>242</v>
      </c>
      <c r="B251" s="1" t="s">
        <v>348</v>
      </c>
      <c r="C251" s="1" t="s">
        <v>730</v>
      </c>
    </row>
    <row r="252" spans="1:3" ht="17.25" customHeight="1">
      <c r="A252" s="1" t="s">
        <v>243</v>
      </c>
      <c r="B252" s="1" t="s">
        <v>345</v>
      </c>
      <c r="C252" s="1" t="s">
        <v>731</v>
      </c>
    </row>
    <row r="253" spans="1:3" ht="17.25" customHeight="1">
      <c r="A253" s="1" t="s">
        <v>244</v>
      </c>
      <c r="B253" s="1" t="s">
        <v>347</v>
      </c>
      <c r="C253" s="1" t="s">
        <v>732</v>
      </c>
    </row>
    <row r="254" spans="1:3" ht="17.25" customHeight="1">
      <c r="A254" s="1" t="s">
        <v>245</v>
      </c>
      <c r="B254" s="1" t="s">
        <v>348</v>
      </c>
      <c r="C254" s="1" t="s">
        <v>733</v>
      </c>
    </row>
    <row r="255" spans="1:3" ht="17.25" customHeight="1">
      <c r="A255" s="1" t="s">
        <v>246</v>
      </c>
      <c r="B255" s="1" t="s">
        <v>345</v>
      </c>
      <c r="C255" s="1" t="s">
        <v>734</v>
      </c>
    </row>
    <row r="256" spans="1:3" ht="17.25" customHeight="1">
      <c r="A256" s="1" t="s">
        <v>247</v>
      </c>
      <c r="B256" s="1" t="s">
        <v>347</v>
      </c>
      <c r="C256" s="1" t="s">
        <v>735</v>
      </c>
    </row>
    <row r="257" spans="1:3" ht="17.25" customHeight="1">
      <c r="A257" s="1" t="s">
        <v>248</v>
      </c>
      <c r="B257" s="1" t="s">
        <v>348</v>
      </c>
      <c r="C257" s="1" t="s">
        <v>736</v>
      </c>
    </row>
    <row r="258" spans="1:3" ht="17.25" customHeight="1">
      <c r="A258" s="1" t="s">
        <v>249</v>
      </c>
      <c r="B258" s="1" t="s">
        <v>345</v>
      </c>
      <c r="C258" s="1" t="s">
        <v>734</v>
      </c>
    </row>
    <row r="259" spans="1:3" ht="17.25" customHeight="1">
      <c r="A259" s="1" t="s">
        <v>250</v>
      </c>
      <c r="B259" s="1" t="s">
        <v>347</v>
      </c>
      <c r="C259" s="1" t="s">
        <v>735</v>
      </c>
    </row>
    <row r="260" spans="1:3" ht="17.25" customHeight="1">
      <c r="A260" s="1" t="s">
        <v>251</v>
      </c>
      <c r="B260" s="1" t="s">
        <v>348</v>
      </c>
      <c r="C260" s="1" t="s">
        <v>736</v>
      </c>
    </row>
    <row r="261" spans="1:3" ht="17.25" customHeight="1">
      <c r="A261" s="1" t="s">
        <v>252</v>
      </c>
      <c r="B261" s="1" t="s">
        <v>345</v>
      </c>
      <c r="C261" s="1" t="s">
        <v>734</v>
      </c>
    </row>
    <row r="262" spans="1:3" ht="17.25" customHeight="1">
      <c r="A262" s="1" t="s">
        <v>253</v>
      </c>
      <c r="B262" s="1" t="s">
        <v>347</v>
      </c>
      <c r="C262" s="1" t="s">
        <v>735</v>
      </c>
    </row>
    <row r="263" spans="1:3" ht="17.25" customHeight="1">
      <c r="A263" s="1" t="s">
        <v>254</v>
      </c>
      <c r="B263" s="1" t="s">
        <v>348</v>
      </c>
      <c r="C263" s="1" t="s">
        <v>736</v>
      </c>
    </row>
    <row r="264" spans="1:3" ht="17.25" customHeight="1">
      <c r="A264" s="1" t="s">
        <v>255</v>
      </c>
      <c r="B264" s="1" t="s">
        <v>345</v>
      </c>
      <c r="C264" s="1" t="s">
        <v>737</v>
      </c>
    </row>
    <row r="265" spans="1:3" ht="17.25" customHeight="1">
      <c r="A265" s="1" t="s">
        <v>256</v>
      </c>
      <c r="B265" s="1" t="s">
        <v>347</v>
      </c>
      <c r="C265" s="1" t="s">
        <v>738</v>
      </c>
    </row>
    <row r="266" spans="1:3" ht="17.25" customHeight="1">
      <c r="A266" s="1" t="s">
        <v>257</v>
      </c>
      <c r="B266" s="1" t="s">
        <v>348</v>
      </c>
      <c r="C266" s="1" t="s">
        <v>739</v>
      </c>
    </row>
    <row r="267" spans="1:3" ht="17.25" customHeight="1">
      <c r="A267" s="1" t="s">
        <v>258</v>
      </c>
      <c r="B267" s="1" t="s">
        <v>345</v>
      </c>
      <c r="C267" s="1" t="s">
        <v>740</v>
      </c>
    </row>
    <row r="268" spans="1:3" ht="17.25" customHeight="1">
      <c r="A268" s="1" t="s">
        <v>259</v>
      </c>
      <c r="B268" s="1" t="s">
        <v>347</v>
      </c>
      <c r="C268" s="1" t="s">
        <v>741</v>
      </c>
    </row>
    <row r="269" spans="1:3" ht="17.25" customHeight="1">
      <c r="A269" s="1" t="s">
        <v>260</v>
      </c>
      <c r="B269" s="1" t="s">
        <v>348</v>
      </c>
      <c r="C269" s="1" t="s">
        <v>742</v>
      </c>
    </row>
    <row r="270" spans="1:3" ht="17.25" customHeight="1">
      <c r="A270" s="1" t="s">
        <v>261</v>
      </c>
      <c r="B270" s="1" t="s">
        <v>345</v>
      </c>
      <c r="C270" s="1" t="s">
        <v>743</v>
      </c>
    </row>
    <row r="271" spans="1:3" ht="17.25" customHeight="1">
      <c r="A271" s="1" t="s">
        <v>262</v>
      </c>
      <c r="B271" s="1" t="s">
        <v>347</v>
      </c>
      <c r="C271" s="1" t="s">
        <v>744</v>
      </c>
    </row>
    <row r="272" spans="1:3" ht="17.25" customHeight="1">
      <c r="A272" s="1" t="s">
        <v>263</v>
      </c>
      <c r="B272" s="1" t="s">
        <v>348</v>
      </c>
      <c r="C272" s="1" t="s">
        <v>745</v>
      </c>
    </row>
    <row r="273" spans="1:4" ht="17.25" customHeight="1">
      <c r="A273" s="1" t="s">
        <v>264</v>
      </c>
      <c r="B273" s="1" t="s">
        <v>345</v>
      </c>
      <c r="C273" s="1" t="s">
        <v>746</v>
      </c>
    </row>
    <row r="274" spans="1:4" ht="17.25" customHeight="1">
      <c r="A274" s="1" t="s">
        <v>265</v>
      </c>
      <c r="B274" s="1" t="s">
        <v>347</v>
      </c>
      <c r="C274" s="1" t="s">
        <v>747</v>
      </c>
    </row>
    <row r="275" spans="1:4" ht="17.25" customHeight="1">
      <c r="A275" s="1" t="s">
        <v>266</v>
      </c>
      <c r="B275" s="1" t="s">
        <v>348</v>
      </c>
      <c r="C275" s="1" t="s">
        <v>748</v>
      </c>
    </row>
    <row r="276" spans="1:4" ht="17.25" customHeight="1">
      <c r="A276" s="51" t="s">
        <v>267</v>
      </c>
      <c r="B276" s="1" t="s">
        <v>345</v>
      </c>
      <c r="C276" s="1" t="s">
        <v>749</v>
      </c>
      <c r="D276" s="51"/>
    </row>
    <row r="277" spans="1:4" ht="17.25" customHeight="1">
      <c r="A277" s="51" t="s">
        <v>268</v>
      </c>
      <c r="B277" s="1" t="s">
        <v>347</v>
      </c>
      <c r="C277" s="1" t="s">
        <v>750</v>
      </c>
      <c r="D277" s="51"/>
    </row>
    <row r="278" spans="1:4" ht="17.25" customHeight="1">
      <c r="A278" s="51" t="s">
        <v>269</v>
      </c>
      <c r="B278" s="1" t="s">
        <v>348</v>
      </c>
      <c r="C278" s="1" t="s">
        <v>751</v>
      </c>
      <c r="D278" s="51"/>
    </row>
    <row r="279" spans="1:4" ht="17.25" customHeight="1">
      <c r="A279" s="51" t="s">
        <v>270</v>
      </c>
      <c r="B279" s="1" t="s">
        <v>345</v>
      </c>
      <c r="C279" s="1" t="s">
        <v>749</v>
      </c>
      <c r="D279" s="51"/>
    </row>
    <row r="280" spans="1:4" ht="17.25" customHeight="1">
      <c r="A280" s="51" t="s">
        <v>271</v>
      </c>
      <c r="B280" s="1" t="s">
        <v>347</v>
      </c>
      <c r="C280" s="1" t="s">
        <v>750</v>
      </c>
      <c r="D280" s="51"/>
    </row>
    <row r="281" spans="1:4" ht="17.25" customHeight="1">
      <c r="A281" s="51" t="s">
        <v>272</v>
      </c>
      <c r="B281" s="1" t="s">
        <v>348</v>
      </c>
      <c r="C281" s="1" t="s">
        <v>751</v>
      </c>
      <c r="D281" s="51"/>
    </row>
    <row r="282" spans="1:4" ht="17.25" customHeight="1">
      <c r="A282" s="51" t="s">
        <v>273</v>
      </c>
      <c r="B282" s="1" t="s">
        <v>345</v>
      </c>
      <c r="C282" s="1" t="s">
        <v>749</v>
      </c>
      <c r="D282" s="51"/>
    </row>
    <row r="283" spans="1:4" ht="17.25" customHeight="1">
      <c r="A283" s="51" t="s">
        <v>274</v>
      </c>
      <c r="B283" s="1" t="s">
        <v>347</v>
      </c>
      <c r="C283" s="1" t="s">
        <v>750</v>
      </c>
      <c r="D283" s="51"/>
    </row>
    <row r="284" spans="1:4" ht="17.25" customHeight="1">
      <c r="A284" s="51" t="s">
        <v>275</v>
      </c>
      <c r="B284" s="1" t="s">
        <v>348</v>
      </c>
      <c r="C284" s="1" t="s">
        <v>751</v>
      </c>
      <c r="D284" s="51"/>
    </row>
    <row r="285" spans="1:4" ht="17.25" customHeight="1">
      <c r="A285" s="1" t="s">
        <v>276</v>
      </c>
      <c r="B285" s="1" t="s">
        <v>345</v>
      </c>
      <c r="C285" s="1" t="s">
        <v>752</v>
      </c>
    </row>
    <row r="286" spans="1:4" ht="17.25" customHeight="1">
      <c r="A286" s="1" t="s">
        <v>277</v>
      </c>
      <c r="B286" s="1" t="s">
        <v>347</v>
      </c>
      <c r="C286" s="1" t="s">
        <v>753</v>
      </c>
    </row>
    <row r="287" spans="1:4" ht="17.25" customHeight="1">
      <c r="A287" s="1" t="s">
        <v>278</v>
      </c>
      <c r="B287" s="1" t="s">
        <v>348</v>
      </c>
      <c r="C287" s="1" t="s">
        <v>754</v>
      </c>
    </row>
    <row r="288" spans="1:4" ht="17.25" customHeight="1">
      <c r="A288" s="1" t="s">
        <v>279</v>
      </c>
      <c r="B288" s="1" t="s">
        <v>345</v>
      </c>
      <c r="C288" s="1" t="s">
        <v>755</v>
      </c>
    </row>
    <row r="289" spans="1:4" ht="17.25" customHeight="1">
      <c r="A289" s="1" t="s">
        <v>280</v>
      </c>
      <c r="B289" s="1" t="s">
        <v>347</v>
      </c>
      <c r="C289" s="1" t="s">
        <v>756</v>
      </c>
    </row>
    <row r="290" spans="1:4" ht="17.25" customHeight="1">
      <c r="A290" s="1" t="s">
        <v>281</v>
      </c>
      <c r="B290" s="1" t="s">
        <v>348</v>
      </c>
      <c r="C290" s="1" t="s">
        <v>757</v>
      </c>
    </row>
    <row r="291" spans="1:4" ht="17.25" customHeight="1">
      <c r="A291" s="1" t="s">
        <v>282</v>
      </c>
      <c r="B291" s="1" t="s">
        <v>345</v>
      </c>
      <c r="C291" s="1" t="s">
        <v>758</v>
      </c>
    </row>
    <row r="292" spans="1:4" ht="17.25" customHeight="1">
      <c r="A292" s="1" t="s">
        <v>283</v>
      </c>
      <c r="B292" s="1" t="s">
        <v>347</v>
      </c>
      <c r="C292" s="1" t="s">
        <v>759</v>
      </c>
    </row>
    <row r="293" spans="1:4" ht="17.25" customHeight="1">
      <c r="A293" s="1" t="s">
        <v>284</v>
      </c>
      <c r="B293" s="1" t="s">
        <v>348</v>
      </c>
      <c r="C293" s="1" t="s">
        <v>760</v>
      </c>
    </row>
    <row r="294" spans="1:4" ht="17.25" customHeight="1">
      <c r="A294" s="51" t="s">
        <v>285</v>
      </c>
      <c r="B294" s="1" t="s">
        <v>345</v>
      </c>
      <c r="C294" s="1" t="s">
        <v>761</v>
      </c>
      <c r="D294" s="51"/>
    </row>
    <row r="295" spans="1:4" ht="17.25" customHeight="1">
      <c r="A295" s="51" t="s">
        <v>286</v>
      </c>
      <c r="B295" s="1" t="s">
        <v>347</v>
      </c>
      <c r="C295" s="1" t="s">
        <v>762</v>
      </c>
      <c r="D295" s="51"/>
    </row>
    <row r="296" spans="1:4" ht="17.25" customHeight="1">
      <c r="A296" s="51" t="s">
        <v>287</v>
      </c>
      <c r="B296" s="1" t="s">
        <v>348</v>
      </c>
      <c r="C296" s="1" t="s">
        <v>763</v>
      </c>
      <c r="D296" s="51"/>
    </row>
    <row r="297" spans="1:4" ht="17.25" customHeight="1">
      <c r="A297" s="51" t="s">
        <v>288</v>
      </c>
      <c r="B297" s="1" t="s">
        <v>345</v>
      </c>
      <c r="C297" s="1" t="s">
        <v>764</v>
      </c>
      <c r="D297" s="51"/>
    </row>
    <row r="298" spans="1:4" ht="17.25" customHeight="1">
      <c r="A298" s="51" t="s">
        <v>289</v>
      </c>
      <c r="B298" s="1" t="s">
        <v>347</v>
      </c>
      <c r="C298" s="1" t="s">
        <v>765</v>
      </c>
      <c r="D298" s="51"/>
    </row>
    <row r="299" spans="1:4" ht="17.25" customHeight="1">
      <c r="A299" s="51" t="s">
        <v>290</v>
      </c>
      <c r="B299" s="1" t="s">
        <v>348</v>
      </c>
      <c r="C299" s="1" t="s">
        <v>766</v>
      </c>
      <c r="D299" s="51"/>
    </row>
    <row r="300" spans="1:4" ht="17.25" customHeight="1">
      <c r="A300" s="51" t="s">
        <v>291</v>
      </c>
      <c r="B300" s="1" t="s">
        <v>345</v>
      </c>
      <c r="C300" s="1" t="s">
        <v>767</v>
      </c>
      <c r="D300" s="51"/>
    </row>
    <row r="301" spans="1:4" ht="17.25" customHeight="1">
      <c r="A301" s="51" t="s">
        <v>292</v>
      </c>
      <c r="B301" s="1" t="s">
        <v>347</v>
      </c>
      <c r="C301" s="1" t="s">
        <v>768</v>
      </c>
      <c r="D301" s="51"/>
    </row>
    <row r="302" spans="1:4" ht="17.25" customHeight="1">
      <c r="A302" s="51" t="s">
        <v>293</v>
      </c>
      <c r="B302" s="1" t="s">
        <v>348</v>
      </c>
      <c r="C302" s="1" t="s">
        <v>769</v>
      </c>
      <c r="D302" s="51"/>
    </row>
    <row r="303" spans="1:4" ht="17.25" customHeight="1">
      <c r="A303" s="51" t="s">
        <v>294</v>
      </c>
      <c r="B303" s="1" t="s">
        <v>345</v>
      </c>
      <c r="C303" s="1" t="s">
        <v>770</v>
      </c>
      <c r="D303" s="51"/>
    </row>
    <row r="304" spans="1:4" ht="17.25" customHeight="1">
      <c r="A304" s="51" t="s">
        <v>295</v>
      </c>
      <c r="B304" s="1" t="s">
        <v>347</v>
      </c>
      <c r="C304" s="1" t="s">
        <v>771</v>
      </c>
      <c r="D304" s="51"/>
    </row>
    <row r="305" spans="1:4" ht="17.25" customHeight="1">
      <c r="A305" s="51" t="s">
        <v>296</v>
      </c>
      <c r="B305" s="1" t="s">
        <v>348</v>
      </c>
      <c r="C305" s="1" t="s">
        <v>772</v>
      </c>
      <c r="D305" s="51"/>
    </row>
    <row r="306" spans="1:4" ht="17.25" customHeight="1">
      <c r="A306" s="51" t="s">
        <v>297</v>
      </c>
      <c r="B306" s="1" t="s">
        <v>345</v>
      </c>
      <c r="C306" s="1" t="s">
        <v>773</v>
      </c>
      <c r="D306" s="51"/>
    </row>
    <row r="307" spans="1:4" ht="17.25" customHeight="1">
      <c r="A307" s="1" t="s">
        <v>298</v>
      </c>
      <c r="B307" s="1" t="s">
        <v>347</v>
      </c>
      <c r="C307" s="1" t="s">
        <v>774</v>
      </c>
    </row>
    <row r="308" spans="1:4" ht="17.25" customHeight="1">
      <c r="A308" s="1" t="s">
        <v>299</v>
      </c>
      <c r="B308" s="1" t="s">
        <v>348</v>
      </c>
      <c r="C308" s="1" t="s">
        <v>775</v>
      </c>
    </row>
    <row r="309" spans="1:4" ht="17.25" customHeight="1">
      <c r="A309" s="51" t="s">
        <v>300</v>
      </c>
      <c r="B309" s="1" t="s">
        <v>345</v>
      </c>
      <c r="C309" s="1" t="s">
        <v>776</v>
      </c>
      <c r="D309" s="51"/>
    </row>
    <row r="310" spans="1:4" ht="17.25" customHeight="1">
      <c r="A310" s="1" t="s">
        <v>301</v>
      </c>
      <c r="B310" s="1" t="s">
        <v>347</v>
      </c>
      <c r="C310" s="1" t="s">
        <v>777</v>
      </c>
    </row>
    <row r="311" spans="1:4" ht="17.25" customHeight="1">
      <c r="A311" s="1" t="s">
        <v>302</v>
      </c>
      <c r="B311" s="1" t="s">
        <v>348</v>
      </c>
      <c r="C311" s="1" t="s">
        <v>778</v>
      </c>
    </row>
    <row r="312" spans="1:4" ht="17.25" customHeight="1">
      <c r="A312" s="51" t="s">
        <v>303</v>
      </c>
      <c r="B312" s="1" t="s">
        <v>345</v>
      </c>
      <c r="C312" s="1" t="s">
        <v>779</v>
      </c>
      <c r="D312" s="51"/>
    </row>
    <row r="313" spans="1:4" ht="17.25" customHeight="1">
      <c r="A313" s="51" t="s">
        <v>304</v>
      </c>
      <c r="B313" s="1" t="s">
        <v>347</v>
      </c>
      <c r="C313" s="1" t="s">
        <v>780</v>
      </c>
      <c r="D313" s="51"/>
    </row>
    <row r="314" spans="1:4" ht="17.25" customHeight="1">
      <c r="A314" s="51" t="s">
        <v>305</v>
      </c>
      <c r="B314" s="1" t="s">
        <v>348</v>
      </c>
      <c r="C314" s="1" t="s">
        <v>781</v>
      </c>
      <c r="D314" s="51"/>
    </row>
    <row r="315" spans="1:4" ht="17.25" customHeight="1">
      <c r="A315" s="51" t="s">
        <v>306</v>
      </c>
      <c r="B315" s="1" t="s">
        <v>345</v>
      </c>
      <c r="C315" s="1" t="s">
        <v>782</v>
      </c>
      <c r="D315" s="51"/>
    </row>
    <row r="316" spans="1:4" ht="17.25" customHeight="1">
      <c r="A316" s="51" t="s">
        <v>307</v>
      </c>
      <c r="B316" s="1" t="s">
        <v>347</v>
      </c>
      <c r="C316" s="1" t="s">
        <v>783</v>
      </c>
      <c r="D316" s="51"/>
    </row>
    <row r="317" spans="1:4" ht="17.25" customHeight="1">
      <c r="A317" s="51" t="s">
        <v>308</v>
      </c>
      <c r="B317" s="1" t="s">
        <v>348</v>
      </c>
      <c r="C317" s="1" t="s">
        <v>784</v>
      </c>
      <c r="D317" s="51"/>
    </row>
    <row r="318" spans="1:4" ht="17.25" customHeight="1">
      <c r="A318" s="51" t="s">
        <v>309</v>
      </c>
      <c r="B318" s="1" t="s">
        <v>345</v>
      </c>
      <c r="C318" s="1" t="s">
        <v>785</v>
      </c>
      <c r="D318" s="51"/>
    </row>
    <row r="319" spans="1:4" ht="17.25" customHeight="1">
      <c r="A319" s="51" t="s">
        <v>310</v>
      </c>
      <c r="B319" s="1" t="s">
        <v>347</v>
      </c>
      <c r="C319" s="1" t="s">
        <v>786</v>
      </c>
      <c r="D319" s="51"/>
    </row>
    <row r="320" spans="1:4" ht="17.25" customHeight="1">
      <c r="A320" s="51" t="s">
        <v>311</v>
      </c>
      <c r="B320" s="1" t="s">
        <v>348</v>
      </c>
      <c r="C320" s="1" t="s">
        <v>787</v>
      </c>
      <c r="D320" s="51"/>
    </row>
    <row r="321" spans="1:4" ht="17.25" customHeight="1">
      <c r="A321" s="51" t="s">
        <v>312</v>
      </c>
      <c r="B321" s="1" t="s">
        <v>345</v>
      </c>
      <c r="C321" s="1" t="s">
        <v>788</v>
      </c>
      <c r="D321" s="51"/>
    </row>
    <row r="322" spans="1:4" ht="17.25" customHeight="1">
      <c r="A322" s="51" t="s">
        <v>313</v>
      </c>
      <c r="B322" s="1" t="s">
        <v>347</v>
      </c>
      <c r="C322" s="1" t="s">
        <v>789</v>
      </c>
      <c r="D322" s="51"/>
    </row>
    <row r="323" spans="1:4" ht="17.25" customHeight="1">
      <c r="A323" s="51" t="s">
        <v>314</v>
      </c>
      <c r="B323" s="1" t="s">
        <v>348</v>
      </c>
      <c r="C323" s="1" t="s">
        <v>790</v>
      </c>
      <c r="D323" s="51"/>
    </row>
    <row r="324" spans="1:4" ht="17.25" customHeight="1">
      <c r="A324" s="51" t="s">
        <v>315</v>
      </c>
      <c r="B324" s="1" t="s">
        <v>345</v>
      </c>
      <c r="C324" s="1" t="s">
        <v>791</v>
      </c>
      <c r="D324" s="51"/>
    </row>
    <row r="325" spans="1:4" ht="17.25" customHeight="1">
      <c r="A325" s="51" t="s">
        <v>316</v>
      </c>
      <c r="B325" s="1" t="s">
        <v>347</v>
      </c>
      <c r="C325" s="1" t="s">
        <v>792</v>
      </c>
      <c r="D325" s="51"/>
    </row>
    <row r="326" spans="1:4" ht="17.25" customHeight="1">
      <c r="A326" s="51" t="s">
        <v>317</v>
      </c>
      <c r="B326" s="1" t="s">
        <v>348</v>
      </c>
      <c r="C326" s="1" t="s">
        <v>793</v>
      </c>
      <c r="D326" s="51"/>
    </row>
    <row r="327" spans="1:4" ht="17.25" customHeight="1">
      <c r="A327" s="51" t="s">
        <v>318</v>
      </c>
      <c r="B327" s="51" t="s">
        <v>335</v>
      </c>
      <c r="C327" s="1" t="s">
        <v>794</v>
      </c>
      <c r="D327" s="51"/>
    </row>
    <row r="328" spans="1:4" ht="17.25" customHeight="1">
      <c r="A328" s="51" t="s">
        <v>319</v>
      </c>
      <c r="B328" s="51" t="s">
        <v>335</v>
      </c>
      <c r="C328" s="1" t="s">
        <v>795</v>
      </c>
      <c r="D328" s="51"/>
    </row>
    <row r="329" spans="1:4" ht="17.25" customHeight="1">
      <c r="A329" s="51" t="s">
        <v>320</v>
      </c>
      <c r="B329" s="51" t="s">
        <v>335</v>
      </c>
      <c r="C329" s="1" t="s">
        <v>796</v>
      </c>
      <c r="D329" s="51"/>
    </row>
    <row r="330" spans="1:4" ht="17.25" customHeight="1">
      <c r="A330" s="51" t="s">
        <v>321</v>
      </c>
      <c r="B330" s="51" t="s">
        <v>335</v>
      </c>
      <c r="C330" s="1" t="s">
        <v>797</v>
      </c>
      <c r="D330" s="51"/>
    </row>
    <row r="331" spans="1:4" ht="17.25" customHeight="1">
      <c r="A331" s="51" t="s">
        <v>322</v>
      </c>
      <c r="B331" s="51"/>
      <c r="C331" s="1" t="s">
        <v>798</v>
      </c>
      <c r="D331" s="51"/>
    </row>
    <row r="332" spans="1:4" ht="17.25" customHeight="1">
      <c r="A332" s="51" t="s">
        <v>323</v>
      </c>
      <c r="B332" s="51" t="s">
        <v>335</v>
      </c>
      <c r="C332" s="1" t="s">
        <v>799</v>
      </c>
      <c r="D332" s="51"/>
    </row>
    <row r="333" spans="1:4" ht="17.25" customHeight="1">
      <c r="A333" s="51" t="s">
        <v>324</v>
      </c>
      <c r="B333" s="51" t="s">
        <v>331</v>
      </c>
      <c r="C333" s="1" t="s">
        <v>800</v>
      </c>
      <c r="D333" s="51"/>
    </row>
    <row r="334" spans="1:4" ht="17.25" customHeight="1">
      <c r="A334" s="51" t="s">
        <v>325</v>
      </c>
      <c r="B334" s="51" t="s">
        <v>335</v>
      </c>
      <c r="C334" s="1" t="s">
        <v>801</v>
      </c>
      <c r="D334" s="51"/>
    </row>
    <row r="335" spans="1:4" ht="17.25" customHeight="1">
      <c r="A335" s="51" t="s">
        <v>326</v>
      </c>
      <c r="B335" s="51" t="s">
        <v>335</v>
      </c>
      <c r="C335" s="1" t="s">
        <v>802</v>
      </c>
    </row>
    <row r="336" spans="1:4" ht="17.25" customHeight="1">
      <c r="A336" s="51" t="s">
        <v>327</v>
      </c>
      <c r="B336" s="51" t="s">
        <v>331</v>
      </c>
      <c r="C336" s="1" t="s">
        <v>803</v>
      </c>
    </row>
    <row r="337" spans="1:3" ht="17.25" customHeight="1">
      <c r="A337" s="51" t="s">
        <v>325</v>
      </c>
      <c r="B337" s="51"/>
      <c r="C337" s="51" t="s">
        <v>804</v>
      </c>
    </row>
    <row r="338" spans="1:3" ht="17.25" customHeight="1">
      <c r="A338" s="51" t="s">
        <v>326</v>
      </c>
      <c r="B338" s="51" t="s">
        <v>335</v>
      </c>
      <c r="C338" s="51" t="s">
        <v>805</v>
      </c>
    </row>
    <row r="339" spans="1:3" ht="17.25" customHeight="1">
      <c r="A339" s="51" t="s">
        <v>327</v>
      </c>
      <c r="B339" s="51" t="s">
        <v>331</v>
      </c>
      <c r="C339" s="51" t="s">
        <v>806</v>
      </c>
    </row>
    <row r="340" spans="1:3" ht="17.25" customHeight="1">
      <c r="A340" s="51" t="s">
        <v>328</v>
      </c>
      <c r="B340" s="51" t="s">
        <v>335</v>
      </c>
      <c r="C340" s="51" t="s">
        <v>807</v>
      </c>
    </row>
    <row r="341" spans="1:3" ht="17.25" customHeight="1">
      <c r="A341" s="51" t="s">
        <v>329</v>
      </c>
      <c r="B341" s="51" t="s">
        <v>335</v>
      </c>
      <c r="C341" s="51" t="s">
        <v>807</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honeticPr fontId="15"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1.1640625" defaultRowHeight="15" customHeight="1"/>
  <cols>
    <col min="1" max="1" width="9" customWidth="1"/>
    <col min="2" max="2" width="49.1640625" customWidth="1"/>
    <col min="3" max="26" width="9" customWidth="1"/>
  </cols>
  <sheetData>
    <row r="1" spans="1:2" ht="17.25" customHeight="1">
      <c r="A1" s="1" t="s">
        <v>808</v>
      </c>
      <c r="B1" s="1" t="s">
        <v>809</v>
      </c>
    </row>
    <row r="2" spans="1:2" ht="17.25" customHeight="1">
      <c r="A2" s="52" t="s">
        <v>810</v>
      </c>
      <c r="B2" s="52" t="s">
        <v>811</v>
      </c>
    </row>
    <row r="3" spans="1:2" ht="17.25" customHeight="1">
      <c r="A3" s="52" t="s">
        <v>812</v>
      </c>
      <c r="B3" s="52" t="s">
        <v>813</v>
      </c>
    </row>
    <row r="4" spans="1:2" ht="17.25" customHeight="1">
      <c r="A4" s="52" t="s">
        <v>814</v>
      </c>
      <c r="B4" s="52" t="s">
        <v>815</v>
      </c>
    </row>
    <row r="5" spans="1:2" ht="17.25" customHeight="1">
      <c r="A5" s="52" t="s">
        <v>816</v>
      </c>
      <c r="B5" s="52" t="s">
        <v>817</v>
      </c>
    </row>
    <row r="6" spans="1:2" ht="17.25" customHeight="1">
      <c r="A6" s="52" t="s">
        <v>818</v>
      </c>
      <c r="B6" s="52" t="s">
        <v>813</v>
      </c>
    </row>
    <row r="7" spans="1:2" ht="17.25" customHeight="1">
      <c r="A7" s="52" t="s">
        <v>819</v>
      </c>
      <c r="B7" s="52" t="s">
        <v>820</v>
      </c>
    </row>
    <row r="8" spans="1:2" ht="17.25" customHeight="1">
      <c r="A8" s="52" t="s">
        <v>821</v>
      </c>
      <c r="B8" s="52" t="s">
        <v>822</v>
      </c>
    </row>
    <row r="9" spans="1:2" ht="17.25" customHeight="1">
      <c r="A9" s="53" t="s">
        <v>823</v>
      </c>
      <c r="B9" s="52" t="s">
        <v>824</v>
      </c>
    </row>
    <row r="10" spans="1:2" ht="17.25" customHeight="1">
      <c r="A10" s="52" t="s">
        <v>825</v>
      </c>
      <c r="B10" s="52" t="s">
        <v>826</v>
      </c>
    </row>
    <row r="11" spans="1:2" ht="17.25" customHeight="1">
      <c r="A11" s="52" t="s">
        <v>827</v>
      </c>
      <c r="B11" s="52" t="s">
        <v>828</v>
      </c>
    </row>
    <row r="12" spans="1:2" ht="17.25" customHeight="1">
      <c r="A12" s="52" t="s">
        <v>829</v>
      </c>
      <c r="B12" s="52" t="s">
        <v>830</v>
      </c>
    </row>
    <row r="13" spans="1:2" ht="17.25" customHeight="1">
      <c r="A13" s="52" t="s">
        <v>831</v>
      </c>
      <c r="B13" s="52" t="s">
        <v>832</v>
      </c>
    </row>
    <row r="14" spans="1:2" ht="17.25" customHeight="1">
      <c r="A14" s="52" t="s">
        <v>833</v>
      </c>
      <c r="B14" s="52" t="s">
        <v>813</v>
      </c>
    </row>
    <row r="15" spans="1:2" ht="17.25" customHeight="1">
      <c r="A15" s="52" t="s">
        <v>834</v>
      </c>
      <c r="B15" s="52" t="s">
        <v>835</v>
      </c>
    </row>
    <row r="16" spans="1:2" ht="17.25" customHeight="1">
      <c r="A16" s="52" t="s">
        <v>836</v>
      </c>
      <c r="B16" s="52" t="s">
        <v>837</v>
      </c>
    </row>
    <row r="17" spans="1:2" ht="17.25" customHeight="1">
      <c r="A17" s="52" t="s">
        <v>838</v>
      </c>
      <c r="B17" s="52" t="s">
        <v>839</v>
      </c>
    </row>
    <row r="18" spans="1:2" ht="17.25" customHeight="1">
      <c r="A18" s="52" t="s">
        <v>840</v>
      </c>
      <c r="B18" s="52" t="s">
        <v>837</v>
      </c>
    </row>
    <row r="19" spans="1:2" ht="17.25" customHeight="1">
      <c r="A19" s="52" t="s">
        <v>841</v>
      </c>
      <c r="B19" s="52" t="s">
        <v>842</v>
      </c>
    </row>
    <row r="20" spans="1:2" ht="17.25" customHeight="1">
      <c r="A20" s="52" t="s">
        <v>843</v>
      </c>
      <c r="B20" s="52" t="s">
        <v>813</v>
      </c>
    </row>
    <row r="21" spans="1:2" ht="17.25" customHeight="1">
      <c r="A21" s="52" t="s">
        <v>844</v>
      </c>
      <c r="B21" s="52" t="s">
        <v>813</v>
      </c>
    </row>
    <row r="22" spans="1:2" ht="17.25" customHeight="1">
      <c r="A22" s="52" t="s">
        <v>845</v>
      </c>
      <c r="B22" s="52" t="s">
        <v>846</v>
      </c>
    </row>
    <row r="23" spans="1:2" ht="17.25" customHeight="1">
      <c r="A23" s="52" t="s">
        <v>847</v>
      </c>
      <c r="B23" s="52" t="s">
        <v>832</v>
      </c>
    </row>
    <row r="24" spans="1:2" ht="17.25" customHeight="1">
      <c r="A24" s="52" t="s">
        <v>848</v>
      </c>
      <c r="B24" s="52" t="s">
        <v>835</v>
      </c>
    </row>
    <row r="25" spans="1:2" ht="17.25" customHeight="1">
      <c r="A25" s="52" t="s">
        <v>849</v>
      </c>
      <c r="B25" s="52" t="s">
        <v>835</v>
      </c>
    </row>
    <row r="26" spans="1:2" ht="17.25" customHeight="1">
      <c r="A26" s="52" t="s">
        <v>850</v>
      </c>
      <c r="B26" s="52" t="s">
        <v>842</v>
      </c>
    </row>
    <row r="27" spans="1:2" ht="17.25" customHeight="1">
      <c r="A27" s="52" t="s">
        <v>851</v>
      </c>
      <c r="B27" s="52" t="s">
        <v>842</v>
      </c>
    </row>
    <row r="28" spans="1:2" ht="17.25" customHeight="1">
      <c r="A28" s="52" t="s">
        <v>852</v>
      </c>
      <c r="B28" s="52" t="s">
        <v>835</v>
      </c>
    </row>
    <row r="29" spans="1:2" ht="17.25" customHeight="1">
      <c r="A29" s="52" t="s">
        <v>853</v>
      </c>
      <c r="B29" s="52" t="s">
        <v>835</v>
      </c>
    </row>
    <row r="30" spans="1:2" ht="17.25" customHeight="1">
      <c r="A30" s="52" t="s">
        <v>854</v>
      </c>
      <c r="B30" s="52" t="s">
        <v>855</v>
      </c>
    </row>
    <row r="31" spans="1:2" ht="17.25" customHeight="1">
      <c r="A31" s="52" t="s">
        <v>856</v>
      </c>
      <c r="B31" s="52" t="s">
        <v>832</v>
      </c>
    </row>
    <row r="32" spans="1:2" ht="17.25" customHeight="1">
      <c r="A32" s="52" t="s">
        <v>857</v>
      </c>
      <c r="B32" s="52" t="s">
        <v>858</v>
      </c>
    </row>
    <row r="33" spans="1:2" ht="17.25" customHeight="1">
      <c r="A33" s="52" t="s">
        <v>859</v>
      </c>
      <c r="B33" s="52" t="s">
        <v>824</v>
      </c>
    </row>
    <row r="34" spans="1:2" ht="17.25" customHeight="1">
      <c r="A34" s="52" t="s">
        <v>860</v>
      </c>
      <c r="B34" s="52" t="s">
        <v>824</v>
      </c>
    </row>
    <row r="35" spans="1:2" ht="17.25" customHeight="1">
      <c r="A35" s="52" t="s">
        <v>861</v>
      </c>
      <c r="B35" s="52" t="s">
        <v>824</v>
      </c>
    </row>
    <row r="36" spans="1:2" ht="17.25" customHeight="1">
      <c r="A36" s="52" t="s">
        <v>862</v>
      </c>
      <c r="B36" s="52" t="s">
        <v>863</v>
      </c>
    </row>
    <row r="37" spans="1:2" ht="17.25" customHeight="1">
      <c r="A37" s="52" t="s">
        <v>864</v>
      </c>
      <c r="B37" s="52" t="s">
        <v>824</v>
      </c>
    </row>
    <row r="38" spans="1:2" ht="17.25" customHeight="1">
      <c r="A38" s="14" t="s">
        <v>865</v>
      </c>
      <c r="B38" s="52" t="s">
        <v>835</v>
      </c>
    </row>
    <row r="39" spans="1:2" ht="17.25" customHeight="1">
      <c r="A39" s="14" t="s">
        <v>866</v>
      </c>
      <c r="B39" s="52" t="s">
        <v>835</v>
      </c>
    </row>
    <row r="40" spans="1:2" ht="17.25" customHeight="1">
      <c r="A40" s="14" t="s">
        <v>867</v>
      </c>
      <c r="B40" s="52" t="s">
        <v>835</v>
      </c>
    </row>
    <row r="41" spans="1:2" ht="17.25" customHeight="1">
      <c r="A41" s="14" t="s">
        <v>868</v>
      </c>
      <c r="B41" s="52" t="s">
        <v>835</v>
      </c>
    </row>
    <row r="42" spans="1:2" ht="17.25" customHeight="1">
      <c r="A42" s="14" t="s">
        <v>869</v>
      </c>
      <c r="B42" s="52" t="s">
        <v>835</v>
      </c>
    </row>
    <row r="43" spans="1:2" ht="17.25" customHeight="1">
      <c r="A43" s="14" t="s">
        <v>870</v>
      </c>
      <c r="B43" s="52" t="s">
        <v>835</v>
      </c>
    </row>
    <row r="44" spans="1:2" ht="17.25" customHeight="1">
      <c r="A44" s="14" t="s">
        <v>871</v>
      </c>
      <c r="B44" s="52" t="s">
        <v>835</v>
      </c>
    </row>
    <row r="45" spans="1:2" ht="17.25" customHeight="1">
      <c r="A45" s="14" t="s">
        <v>872</v>
      </c>
      <c r="B45" s="52" t="s">
        <v>835</v>
      </c>
    </row>
    <row r="46" spans="1:2" ht="17.25" customHeight="1">
      <c r="A46" s="14" t="s">
        <v>873</v>
      </c>
      <c r="B46" s="52" t="s">
        <v>835</v>
      </c>
    </row>
    <row r="47" spans="1:2" ht="17.25" customHeight="1">
      <c r="A47" s="14" t="s">
        <v>874</v>
      </c>
      <c r="B47" s="52" t="s">
        <v>835</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honeticPr fontId="15"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41A64-C523-1C4A-A00F-F69C2A021C75}">
  <dimension ref="A1:LS200"/>
  <sheetViews>
    <sheetView topLeftCell="A2" workbookViewId="0">
      <selection sqref="A1:LS200"/>
    </sheetView>
  </sheetViews>
  <sheetFormatPr baseColWidth="10" defaultColWidth="11" defaultRowHeight="16"/>
  <cols>
    <col min="1" max="1" width="14.83203125" customWidth="1"/>
    <col min="2" max="2" width="17.1640625" customWidth="1"/>
    <col min="3" max="3" width="12.6640625" customWidth="1"/>
    <col min="4" max="4" width="18.6640625" customWidth="1"/>
    <col min="5" max="5" width="18.83203125" customWidth="1"/>
    <col min="6" max="6" width="21.1640625" customWidth="1"/>
    <col min="8" max="8" width="16.33203125" customWidth="1"/>
    <col min="9" max="9" width="25.5" customWidth="1"/>
    <col min="10" max="10" width="33.5" customWidth="1"/>
    <col min="12" max="12" width="15.6640625" customWidth="1"/>
    <col min="15" max="15" width="13.83203125" customWidth="1"/>
    <col min="16" max="16" width="11.6640625" customWidth="1"/>
    <col min="17" max="17" width="14.5" customWidth="1"/>
    <col min="18" max="18" width="14.83203125" customWidth="1"/>
    <col min="19" max="19" width="19.33203125" customWidth="1"/>
    <col min="20" max="20" width="20.1640625" customWidth="1"/>
    <col min="21" max="21" width="22.33203125" customWidth="1"/>
    <col min="22" max="22" width="14" customWidth="1"/>
    <col min="23" max="23" width="24.6640625" customWidth="1"/>
    <col min="24" max="24" width="12.83203125" customWidth="1"/>
    <col min="25" max="25" width="22.1640625" customWidth="1"/>
    <col min="26" max="26" width="21.6640625" customWidth="1"/>
    <col min="27" max="27" width="22.33203125" customWidth="1"/>
    <col min="28" max="28" width="17.33203125" customWidth="1"/>
    <col min="29" max="29" width="21" customWidth="1"/>
    <col min="30" max="30" width="20.83203125" customWidth="1"/>
    <col min="31" max="31" width="20.33203125" customWidth="1"/>
    <col min="32" max="32" width="32.83203125" customWidth="1"/>
    <col min="33" max="33" width="32.33203125" customWidth="1"/>
    <col min="34" max="34" width="33" customWidth="1"/>
    <col min="35" max="35" width="28" customWidth="1"/>
    <col min="36" max="36" width="31.6640625" customWidth="1"/>
    <col min="37" max="37" width="31.5" customWidth="1"/>
    <col min="38" max="38" width="31" customWidth="1"/>
    <col min="39" max="39" width="21.6640625" customWidth="1"/>
    <col min="40" max="40" width="21.1640625" customWidth="1"/>
    <col min="41" max="41" width="21.83203125" customWidth="1"/>
    <col min="42" max="42" width="16.83203125" customWidth="1"/>
    <col min="43" max="43" width="19" customWidth="1"/>
    <col min="44" max="44" width="22.1640625" customWidth="1"/>
    <col min="45" max="45" width="19.83203125" customWidth="1"/>
    <col min="46" max="46" width="29.83203125" customWidth="1"/>
    <col min="47" max="47" width="28.5" customWidth="1"/>
    <col min="48" max="48" width="32.33203125" customWidth="1"/>
    <col min="49" max="49" width="31.83203125" customWidth="1"/>
    <col min="50" max="50" width="32.5" customWidth="1"/>
    <col min="51" max="51" width="27.5" customWidth="1"/>
    <col min="52" max="52" width="29.6640625" customWidth="1"/>
    <col min="53" max="53" width="32.83203125" customWidth="1"/>
    <col min="54" max="54" width="30.5" customWidth="1"/>
    <col min="55" max="55" width="22" customWidth="1"/>
    <col min="56" max="56" width="21.5" customWidth="1"/>
    <col min="57" max="57" width="22.1640625" customWidth="1"/>
    <col min="58" max="58" width="17.83203125" customWidth="1"/>
    <col min="59" max="59" width="20.83203125" customWidth="1"/>
    <col min="60" max="60" width="20.6640625" customWidth="1"/>
    <col min="61" max="61" width="20.1640625" customWidth="1"/>
    <col min="62" max="62" width="32.6640625" customWidth="1"/>
    <col min="63" max="63" width="32.1640625" customWidth="1"/>
    <col min="64" max="64" width="32.83203125" customWidth="1"/>
    <col min="65" max="65" width="28.5" customWidth="1"/>
    <col min="66" max="66" width="31.5" customWidth="1"/>
    <col min="67" max="67" width="31.33203125" customWidth="1"/>
    <col min="68" max="68" width="30" customWidth="1"/>
    <col min="69" max="69" width="22.5" customWidth="1"/>
    <col min="70" max="70" width="22" customWidth="1"/>
    <col min="71" max="71" width="22.6640625" customWidth="1"/>
    <col min="72" max="72" width="18.33203125" customWidth="1"/>
    <col min="73" max="73" width="21.33203125" customWidth="1"/>
    <col min="74" max="74" width="20.6640625" customWidth="1"/>
    <col min="75" max="75" width="17.33203125" customWidth="1"/>
    <col min="76" max="76" width="16.83203125" customWidth="1"/>
    <col min="77" max="77" width="17.5" customWidth="1"/>
    <col min="78" max="78" width="13.1640625" customWidth="1"/>
    <col min="79" max="79" width="16.1640625" customWidth="1"/>
    <col min="80" max="80" width="16" customWidth="1"/>
    <col min="81" max="81" width="15.5" customWidth="1"/>
    <col min="82" max="82" width="20.33203125" customWidth="1"/>
    <col min="83" max="83" width="19.83203125" customWidth="1"/>
    <col min="84" max="84" width="20.5" customWidth="1"/>
    <col min="85" max="85" width="16.1640625" customWidth="1"/>
    <col min="86" max="86" width="19.1640625" customWidth="1"/>
    <col min="87" max="87" width="19" customWidth="1"/>
    <col min="88" max="88" width="18.5" customWidth="1"/>
    <col min="89" max="90" width="39.33203125" customWidth="1"/>
    <col min="91" max="91" width="39.83203125" customWidth="1"/>
    <col min="92" max="93" width="38.83203125" customWidth="1"/>
    <col min="94" max="94" width="39.33203125" customWidth="1"/>
    <col min="95" max="96" width="39.5" customWidth="1"/>
    <col min="97" max="97" width="40" customWidth="1"/>
    <col min="98" max="99" width="35.1640625" customWidth="1"/>
    <col min="100" max="100" width="35.6640625" customWidth="1"/>
    <col min="101" max="102" width="38.1640625" customWidth="1"/>
    <col min="103" max="103" width="38.6640625" customWidth="1"/>
    <col min="104" max="105" width="38" customWidth="1"/>
    <col min="106" max="106" width="38.5" customWidth="1"/>
    <col min="107" max="108" width="37.5" customWidth="1"/>
    <col min="109" max="109" width="38" customWidth="1"/>
    <col min="110" max="111" width="42.83203125" customWidth="1"/>
    <col min="112" max="112" width="43.33203125" customWidth="1"/>
    <col min="113" max="114" width="42.33203125" customWidth="1"/>
    <col min="115" max="115" width="42.83203125" customWidth="1"/>
    <col min="116" max="117" width="43" customWidth="1"/>
    <col min="118" max="118" width="43.5" customWidth="1"/>
    <col min="119" max="120" width="38.6640625" customWidth="1"/>
    <col min="121" max="121" width="39.1640625" customWidth="1"/>
    <col min="122" max="123" width="41.6640625" customWidth="1"/>
    <col min="124" max="124" width="42.1640625" customWidth="1"/>
    <col min="125" max="126" width="41.5" customWidth="1"/>
    <col min="127" max="127" width="42" customWidth="1"/>
    <col min="128" max="129" width="41" customWidth="1"/>
    <col min="130" max="130" width="41.5" customWidth="1"/>
    <col min="131" max="132" width="35.5" customWidth="1"/>
    <col min="133" max="133" width="36" customWidth="1"/>
    <col min="134" max="135" width="35" customWidth="1"/>
    <col min="136" max="136" width="35.5" customWidth="1"/>
    <col min="137" max="138" width="35.6640625" customWidth="1"/>
    <col min="139" max="139" width="36.1640625" customWidth="1"/>
    <col min="140" max="141" width="31.33203125" customWidth="1"/>
    <col min="142" max="142" width="31.83203125" customWidth="1"/>
    <col min="143" max="144" width="34.33203125" customWidth="1"/>
    <col min="145" max="145" width="34.83203125" customWidth="1"/>
    <col min="146" max="147" width="34.1640625" customWidth="1"/>
    <col min="148" max="148" width="34.6640625" customWidth="1"/>
    <col min="149" max="150" width="33.6640625" customWidth="1"/>
    <col min="151" max="151" width="34.1640625" customWidth="1"/>
    <col min="152" max="153" width="34.83203125" customWidth="1"/>
    <col min="154" max="154" width="35.33203125" customWidth="1"/>
    <col min="155" max="156" width="34.33203125" customWidth="1"/>
    <col min="157" max="157" width="34.83203125" customWidth="1"/>
    <col min="158" max="159" width="35" customWidth="1"/>
    <col min="160" max="160" width="35.5" customWidth="1"/>
    <col min="161" max="162" width="30.6640625" customWidth="1"/>
    <col min="163" max="163" width="31.1640625" customWidth="1"/>
    <col min="164" max="165" width="33.6640625" customWidth="1"/>
    <col min="166" max="166" width="34.1640625" customWidth="1"/>
    <col min="167" max="168" width="33.5" customWidth="1"/>
    <col min="169" max="169" width="34" customWidth="1"/>
    <col min="170" max="171" width="33" customWidth="1"/>
    <col min="172" max="172" width="33.5" customWidth="1"/>
    <col min="173" max="173" width="21" customWidth="1"/>
    <col min="174" max="174" width="20.5" customWidth="1"/>
    <col min="175" max="175" width="21.1640625" customWidth="1"/>
    <col min="176" max="176" width="16.1640625" customWidth="1"/>
    <col min="177" max="177" width="19.83203125" customWidth="1"/>
    <col min="178" max="178" width="19.6640625" customWidth="1"/>
    <col min="179" max="179" width="19.1640625" customWidth="1"/>
    <col min="180" max="180" width="20.5" customWidth="1"/>
    <col min="181" max="181" width="20" customWidth="1"/>
    <col min="182" max="182" width="20.6640625" customWidth="1"/>
    <col min="183" max="183" width="15.6640625" customWidth="1"/>
    <col min="184" max="184" width="17.83203125" customWidth="1"/>
    <col min="185" max="185" width="27.33203125" customWidth="1"/>
    <col min="186" max="186" width="21" customWidth="1"/>
    <col min="187" max="187" width="18.6640625" customWidth="1"/>
    <col min="188" max="188" width="31.6640625" customWidth="1"/>
    <col min="189" max="189" width="31.1640625" customWidth="1"/>
    <col min="190" max="190" width="31.83203125" customWidth="1"/>
    <col min="191" max="191" width="26.83203125" customWidth="1"/>
    <col min="192" max="192" width="30.33203125" customWidth="1"/>
    <col min="193" max="193" width="30.5" customWidth="1"/>
    <col min="194" max="194" width="29.83203125" customWidth="1"/>
    <col min="195" max="195" width="31.1640625" customWidth="1"/>
    <col min="196" max="196" width="30.6640625" customWidth="1"/>
    <col min="197" max="197" width="31.33203125" customWidth="1"/>
    <col min="198" max="198" width="26.33203125" customWidth="1"/>
    <col min="199" max="199" width="28.5" customWidth="1"/>
    <col min="200" max="200" width="31.6640625" customWidth="1"/>
    <col min="201" max="201" width="29.33203125" customWidth="1"/>
    <col min="202" max="202" width="20.83203125" customWidth="1"/>
    <col min="203" max="203" width="20.33203125" customWidth="1"/>
    <col min="204" max="204" width="21" customWidth="1"/>
    <col min="205" max="205" width="16.6640625" customWidth="1"/>
    <col min="206" max="206" width="19.6640625" customWidth="1"/>
    <col min="207" max="207" width="19.5" customWidth="1"/>
    <col min="208" max="208" width="18.1640625" customWidth="1"/>
    <col min="209" max="209" width="31.5" customWidth="1"/>
    <col min="210" max="210" width="31" customWidth="1"/>
    <col min="211" max="211" width="31.6640625" customWidth="1"/>
    <col min="212" max="212" width="27.33203125" customWidth="1"/>
    <col min="213" max="213" width="30.33203125" customWidth="1"/>
    <col min="214" max="214" width="30.1640625" customWidth="1"/>
    <col min="215" max="215" width="28.83203125" customWidth="1"/>
    <col min="216" max="216" width="21.33203125" customWidth="1"/>
    <col min="217" max="217" width="20.83203125" customWidth="1"/>
    <col min="218" max="218" width="21.5" customWidth="1"/>
    <col min="219" max="219" width="17.1640625" customWidth="1"/>
    <col min="220" max="220" width="20.1640625" customWidth="1"/>
    <col min="221" max="221" width="19.5" customWidth="1"/>
    <col min="222" max="222" width="24" customWidth="1"/>
    <col min="223" max="223" width="23.5" customWidth="1"/>
    <col min="224" max="224" width="24.1640625" customWidth="1"/>
    <col min="225" max="225" width="19.83203125" customWidth="1"/>
    <col min="226" max="226" width="22.83203125" customWidth="1"/>
    <col min="227" max="227" width="22.6640625" customWidth="1"/>
    <col min="228" max="228" width="22.1640625" customWidth="1"/>
    <col min="229" max="229" width="27" customWidth="1"/>
    <col min="230" max="230" width="26.5" customWidth="1"/>
    <col min="231" max="231" width="27.1640625" customWidth="1"/>
    <col min="232" max="232" width="22.83203125" customWidth="1"/>
    <col min="233" max="233" width="25.83203125" customWidth="1"/>
    <col min="234" max="234" width="25.6640625" customWidth="1"/>
    <col min="235" max="235" width="25.1640625" customWidth="1"/>
    <col min="236" max="237" width="38.1640625" customWidth="1"/>
    <col min="238" max="238" width="38.6640625" customWidth="1"/>
    <col min="239" max="240" width="37.6640625" customWidth="1"/>
    <col min="241" max="241" width="38.1640625" customWidth="1"/>
    <col min="242" max="243" width="38.33203125" customWidth="1"/>
    <col min="244" max="244" width="38.83203125" customWidth="1"/>
    <col min="245" max="246" width="34" customWidth="1"/>
    <col min="247" max="247" width="34.5" customWidth="1"/>
    <col min="248" max="249" width="37" customWidth="1"/>
    <col min="250" max="250" width="37.5" customWidth="1"/>
    <col min="251" max="252" width="36.83203125" customWidth="1"/>
    <col min="253" max="253" width="37.33203125" customWidth="1"/>
    <col min="254" max="255" width="36.33203125" customWidth="1"/>
    <col min="256" max="256" width="36.83203125" customWidth="1"/>
    <col min="257" max="258" width="41.6640625" customWidth="1"/>
    <col min="259" max="259" width="42.1640625" customWidth="1"/>
    <col min="260" max="261" width="41.1640625" customWidth="1"/>
    <col min="262" max="262" width="41.6640625" customWidth="1"/>
    <col min="263" max="264" width="41.83203125" customWidth="1"/>
    <col min="265" max="265" width="42.33203125" customWidth="1"/>
    <col min="266" max="267" width="37.5" customWidth="1"/>
    <col min="268" max="268" width="38" customWidth="1"/>
    <col min="269" max="270" width="40.5" customWidth="1"/>
    <col min="271" max="271" width="41" customWidth="1"/>
    <col min="272" max="273" width="40.33203125" customWidth="1"/>
    <col min="274" max="274" width="40.83203125" customWidth="1"/>
    <col min="275" max="276" width="39.83203125" customWidth="1"/>
    <col min="277" max="277" width="40.33203125" customWidth="1"/>
    <col min="278" max="279" width="34.33203125" customWidth="1"/>
    <col min="280" max="280" width="34.83203125" customWidth="1"/>
    <col min="281" max="282" width="33.83203125" customWidth="1"/>
    <col min="283" max="283" width="34.33203125" customWidth="1"/>
    <col min="284" max="285" width="34.5" customWidth="1"/>
    <col min="286" max="286" width="35" customWidth="1"/>
    <col min="287" max="288" width="30.1640625" customWidth="1"/>
    <col min="289" max="289" width="30.6640625" customWidth="1"/>
    <col min="290" max="291" width="33.1640625" customWidth="1"/>
    <col min="292" max="292" width="33.6640625" customWidth="1"/>
    <col min="293" max="294" width="33" customWidth="1"/>
    <col min="295" max="295" width="33.5" customWidth="1"/>
    <col min="296" max="297" width="32.5" customWidth="1"/>
    <col min="298" max="298" width="33" customWidth="1"/>
    <col min="299" max="300" width="33.6640625" customWidth="1"/>
    <col min="301" max="301" width="34.1640625" customWidth="1"/>
    <col min="302" max="303" width="33.1640625" customWidth="1"/>
    <col min="304" max="304" width="33.6640625" customWidth="1"/>
    <col min="305" max="306" width="33.83203125" customWidth="1"/>
    <col min="307" max="307" width="34.33203125" customWidth="1"/>
    <col min="308" max="309" width="29.5" customWidth="1"/>
    <col min="310" max="310" width="30" customWidth="1"/>
    <col min="311" max="312" width="32.5" customWidth="1"/>
    <col min="313" max="313" width="33" customWidth="1"/>
    <col min="314" max="315" width="32.33203125" customWidth="1"/>
    <col min="316" max="316" width="32.83203125" customWidth="1"/>
    <col min="317" max="318" width="31.83203125" customWidth="1"/>
    <col min="319" max="319" width="32.33203125" customWidth="1"/>
    <col min="320" max="320" width="17.33203125" customWidth="1"/>
    <col min="321" max="321" width="15" customWidth="1"/>
    <col min="322" max="322" width="28" customWidth="1"/>
    <col min="323" max="323" width="25.6640625" customWidth="1"/>
    <col min="324" max="324" width="16.1640625" customWidth="1"/>
    <col min="325" max="325" width="16.83203125" customWidth="1"/>
    <col min="326" max="326" width="16" customWidth="1"/>
    <col min="327" max="327" width="25.5" customWidth="1"/>
    <col min="329" max="329" width="22.5" customWidth="1"/>
    <col min="330" max="330" width="17" customWidth="1"/>
    <col min="331" max="331" width="27.6640625" customWidth="1"/>
  </cols>
  <sheetData>
    <row r="1" spans="1:331">
      <c r="A1" t="s">
        <v>471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row>
    <row r="2" spans="1:331">
      <c r="A2" t="s">
        <v>330</v>
      </c>
      <c r="B2">
        <v>0</v>
      </c>
      <c r="C2">
        <v>0</v>
      </c>
      <c r="D2">
        <v>0</v>
      </c>
      <c r="E2">
        <v>0</v>
      </c>
      <c r="F2" t="s">
        <v>331</v>
      </c>
      <c r="G2">
        <v>0</v>
      </c>
      <c r="H2" t="s">
        <v>331</v>
      </c>
      <c r="I2" t="s">
        <v>332</v>
      </c>
      <c r="J2">
        <v>0</v>
      </c>
      <c r="K2">
        <v>0</v>
      </c>
      <c r="L2" t="s">
        <v>333</v>
      </c>
      <c r="M2">
        <v>0</v>
      </c>
      <c r="N2">
        <v>0</v>
      </c>
      <c r="O2">
        <v>0</v>
      </c>
      <c r="P2" t="s">
        <v>334</v>
      </c>
      <c r="Q2" t="s">
        <v>335</v>
      </c>
      <c r="R2" t="s">
        <v>335</v>
      </c>
      <c r="S2" t="s">
        <v>335</v>
      </c>
      <c r="T2" t="s">
        <v>336</v>
      </c>
      <c r="U2" t="s">
        <v>337</v>
      </c>
      <c r="V2" t="s">
        <v>338</v>
      </c>
      <c r="W2" t="s">
        <v>338</v>
      </c>
      <c r="X2" t="s">
        <v>22</v>
      </c>
      <c r="Y2" t="s">
        <v>335</v>
      </c>
      <c r="Z2" t="s">
        <v>335</v>
      </c>
      <c r="AA2" t="s">
        <v>335</v>
      </c>
      <c r="AB2" t="s">
        <v>335</v>
      </c>
      <c r="AC2" t="s">
        <v>335</v>
      </c>
      <c r="AD2" t="s">
        <v>335</v>
      </c>
      <c r="AE2" t="s">
        <v>335</v>
      </c>
      <c r="AF2" t="s">
        <v>335</v>
      </c>
      <c r="AG2" t="s">
        <v>335</v>
      </c>
      <c r="AH2" t="s">
        <v>335</v>
      </c>
      <c r="AI2" t="s">
        <v>335</v>
      </c>
      <c r="AJ2" t="s">
        <v>335</v>
      </c>
      <c r="AK2" t="s">
        <v>335</v>
      </c>
      <c r="AL2" t="s">
        <v>335</v>
      </c>
      <c r="AM2" t="s">
        <v>339</v>
      </c>
      <c r="AN2" t="s">
        <v>339</v>
      </c>
      <c r="AO2" t="s">
        <v>339</v>
      </c>
      <c r="AP2" t="s">
        <v>339</v>
      </c>
      <c r="AQ2" t="s">
        <v>340</v>
      </c>
      <c r="AR2" t="s">
        <v>341</v>
      </c>
      <c r="AS2" t="s">
        <v>339</v>
      </c>
      <c r="AT2" t="s">
        <v>342</v>
      </c>
      <c r="AU2" t="s">
        <v>343</v>
      </c>
      <c r="AV2" t="s">
        <v>339</v>
      </c>
      <c r="AW2" t="s">
        <v>339</v>
      </c>
      <c r="AX2" t="s">
        <v>339</v>
      </c>
      <c r="AY2" t="s">
        <v>339</v>
      </c>
      <c r="AZ2" t="s">
        <v>340</v>
      </c>
      <c r="BA2" t="s">
        <v>341</v>
      </c>
      <c r="BB2" t="s">
        <v>339</v>
      </c>
      <c r="BC2" t="s">
        <v>335</v>
      </c>
      <c r="BD2" t="s">
        <v>335</v>
      </c>
      <c r="BE2" t="s">
        <v>335</v>
      </c>
      <c r="BF2" t="s">
        <v>335</v>
      </c>
      <c r="BG2" t="s">
        <v>335</v>
      </c>
      <c r="BH2" t="s">
        <v>335</v>
      </c>
      <c r="BI2" t="s">
        <v>335</v>
      </c>
      <c r="BJ2" t="s">
        <v>335</v>
      </c>
      <c r="BK2" t="s">
        <v>335</v>
      </c>
      <c r="BL2" t="s">
        <v>335</v>
      </c>
      <c r="BM2" t="s">
        <v>335</v>
      </c>
      <c r="BN2" t="s">
        <v>335</v>
      </c>
      <c r="BO2" t="s">
        <v>335</v>
      </c>
      <c r="BP2" t="s">
        <v>335</v>
      </c>
      <c r="BQ2" t="s">
        <v>344</v>
      </c>
      <c r="BR2" t="s">
        <v>344</v>
      </c>
      <c r="BS2" t="s">
        <v>344</v>
      </c>
      <c r="BT2" t="s">
        <v>344</v>
      </c>
      <c r="BU2" t="s">
        <v>344</v>
      </c>
      <c r="BV2" t="s">
        <v>344</v>
      </c>
      <c r="BW2" t="s">
        <v>345</v>
      </c>
      <c r="BX2" t="s">
        <v>345</v>
      </c>
      <c r="BY2" t="s">
        <v>345</v>
      </c>
      <c r="BZ2" t="s">
        <v>345</v>
      </c>
      <c r="CA2" t="s">
        <v>345</v>
      </c>
      <c r="CB2" t="s">
        <v>345</v>
      </c>
      <c r="CC2" t="s">
        <v>345</v>
      </c>
      <c r="CD2" t="s">
        <v>346</v>
      </c>
      <c r="CE2" t="s">
        <v>346</v>
      </c>
      <c r="CF2" t="s">
        <v>346</v>
      </c>
      <c r="CG2" t="s">
        <v>346</v>
      </c>
      <c r="CH2" t="s">
        <v>346</v>
      </c>
      <c r="CI2" t="s">
        <v>346</v>
      </c>
      <c r="CJ2" t="s">
        <v>346</v>
      </c>
      <c r="CK2" t="s">
        <v>345</v>
      </c>
      <c r="CL2" t="s">
        <v>347</v>
      </c>
      <c r="CM2" t="s">
        <v>348</v>
      </c>
      <c r="CN2" t="s">
        <v>345</v>
      </c>
      <c r="CO2" t="s">
        <v>347</v>
      </c>
      <c r="CP2" t="s">
        <v>348</v>
      </c>
      <c r="CQ2" t="s">
        <v>345</v>
      </c>
      <c r="CR2" t="s">
        <v>347</v>
      </c>
      <c r="CS2" t="s">
        <v>348</v>
      </c>
      <c r="CT2" t="s">
        <v>345</v>
      </c>
      <c r="CU2" t="s">
        <v>347</v>
      </c>
      <c r="CV2" t="s">
        <v>348</v>
      </c>
      <c r="CW2" t="s">
        <v>345</v>
      </c>
      <c r="CX2" t="s">
        <v>347</v>
      </c>
      <c r="CY2" t="s">
        <v>348</v>
      </c>
      <c r="CZ2" t="s">
        <v>345</v>
      </c>
      <c r="DA2" t="s">
        <v>347</v>
      </c>
      <c r="DB2" t="s">
        <v>348</v>
      </c>
      <c r="DC2" t="s">
        <v>345</v>
      </c>
      <c r="DD2" t="s">
        <v>347</v>
      </c>
      <c r="DE2" t="s">
        <v>348</v>
      </c>
      <c r="DF2" t="s">
        <v>345</v>
      </c>
      <c r="DG2" t="s">
        <v>347</v>
      </c>
      <c r="DH2" t="s">
        <v>348</v>
      </c>
      <c r="DI2" t="s">
        <v>345</v>
      </c>
      <c r="DJ2" t="s">
        <v>347</v>
      </c>
      <c r="DK2" t="s">
        <v>348</v>
      </c>
      <c r="DL2" t="s">
        <v>345</v>
      </c>
      <c r="DM2" t="s">
        <v>347</v>
      </c>
      <c r="DN2" t="s">
        <v>348</v>
      </c>
      <c r="DO2" t="s">
        <v>345</v>
      </c>
      <c r="DP2" t="s">
        <v>347</v>
      </c>
      <c r="DQ2" t="s">
        <v>348</v>
      </c>
      <c r="DR2" t="s">
        <v>345</v>
      </c>
      <c r="DS2" t="s">
        <v>347</v>
      </c>
      <c r="DT2" t="s">
        <v>348</v>
      </c>
      <c r="DU2" t="s">
        <v>345</v>
      </c>
      <c r="DV2" t="s">
        <v>347</v>
      </c>
      <c r="DW2" t="s">
        <v>348</v>
      </c>
      <c r="DX2" t="s">
        <v>345</v>
      </c>
      <c r="DY2" t="s">
        <v>347</v>
      </c>
      <c r="DZ2" t="s">
        <v>348</v>
      </c>
      <c r="EA2" t="s">
        <v>345</v>
      </c>
      <c r="EB2" t="s">
        <v>347</v>
      </c>
      <c r="EC2" t="s">
        <v>348</v>
      </c>
      <c r="ED2" t="s">
        <v>345</v>
      </c>
      <c r="EE2" t="s">
        <v>347</v>
      </c>
      <c r="EF2" t="s">
        <v>348</v>
      </c>
      <c r="EG2" t="s">
        <v>345</v>
      </c>
      <c r="EH2" t="s">
        <v>347</v>
      </c>
      <c r="EI2" t="s">
        <v>348</v>
      </c>
      <c r="EJ2" t="s">
        <v>345</v>
      </c>
      <c r="EK2" t="s">
        <v>347</v>
      </c>
      <c r="EL2" t="s">
        <v>348</v>
      </c>
      <c r="EM2" t="s">
        <v>345</v>
      </c>
      <c r="EN2" t="s">
        <v>347</v>
      </c>
      <c r="EO2" t="s">
        <v>348</v>
      </c>
      <c r="EP2" t="s">
        <v>345</v>
      </c>
      <c r="EQ2" t="s">
        <v>347</v>
      </c>
      <c r="ER2" t="s">
        <v>348</v>
      </c>
      <c r="ES2" t="s">
        <v>345</v>
      </c>
      <c r="ET2" t="s">
        <v>347</v>
      </c>
      <c r="EU2" t="s">
        <v>348</v>
      </c>
      <c r="EV2" t="s">
        <v>345</v>
      </c>
      <c r="EW2" t="s">
        <v>347</v>
      </c>
      <c r="EX2" t="s">
        <v>348</v>
      </c>
      <c r="EY2" t="s">
        <v>345</v>
      </c>
      <c r="EZ2" t="s">
        <v>347</v>
      </c>
      <c r="FA2" t="s">
        <v>348</v>
      </c>
      <c r="FB2" t="s">
        <v>345</v>
      </c>
      <c r="FC2" t="s">
        <v>347</v>
      </c>
      <c r="FD2" t="s">
        <v>348</v>
      </c>
      <c r="FE2" t="s">
        <v>345</v>
      </c>
      <c r="FF2" t="s">
        <v>347</v>
      </c>
      <c r="FG2" t="s">
        <v>348</v>
      </c>
      <c r="FH2" t="s">
        <v>345</v>
      </c>
      <c r="FI2" t="s">
        <v>347</v>
      </c>
      <c r="FJ2" t="s">
        <v>348</v>
      </c>
      <c r="FK2" t="s">
        <v>345</v>
      </c>
      <c r="FL2" t="s">
        <v>347</v>
      </c>
      <c r="FM2" t="s">
        <v>348</v>
      </c>
      <c r="FN2" t="s">
        <v>345</v>
      </c>
      <c r="FO2" t="s">
        <v>347</v>
      </c>
      <c r="FP2" t="s">
        <v>348</v>
      </c>
      <c r="FQ2" t="s">
        <v>335</v>
      </c>
      <c r="FR2" t="s">
        <v>335</v>
      </c>
      <c r="FS2" t="s">
        <v>335</v>
      </c>
      <c r="FT2" t="s">
        <v>335</v>
      </c>
      <c r="FU2" t="s">
        <v>335</v>
      </c>
      <c r="FV2" t="s">
        <v>335</v>
      </c>
      <c r="FW2" t="s">
        <v>335</v>
      </c>
      <c r="FX2" t="s">
        <v>339</v>
      </c>
      <c r="FY2" t="s">
        <v>339</v>
      </c>
      <c r="FZ2" t="s">
        <v>339</v>
      </c>
      <c r="GA2" t="s">
        <v>339</v>
      </c>
      <c r="GB2" t="s">
        <v>340</v>
      </c>
      <c r="GC2" t="s">
        <v>343</v>
      </c>
      <c r="GD2" t="s">
        <v>341</v>
      </c>
      <c r="GE2" t="s">
        <v>339</v>
      </c>
      <c r="GF2" t="s">
        <v>335</v>
      </c>
      <c r="GG2" t="s">
        <v>335</v>
      </c>
      <c r="GH2" t="s">
        <v>335</v>
      </c>
      <c r="GI2" t="s">
        <v>335</v>
      </c>
      <c r="GJ2" t="s">
        <v>335</v>
      </c>
      <c r="GK2" t="s">
        <v>335</v>
      </c>
      <c r="GL2" t="s">
        <v>335</v>
      </c>
      <c r="GM2" t="s">
        <v>339</v>
      </c>
      <c r="GN2" t="s">
        <v>339</v>
      </c>
      <c r="GO2" t="s">
        <v>339</v>
      </c>
      <c r="GP2" t="s">
        <v>339</v>
      </c>
      <c r="GQ2" t="s">
        <v>340</v>
      </c>
      <c r="GR2" t="s">
        <v>341</v>
      </c>
      <c r="GS2" t="s">
        <v>339</v>
      </c>
      <c r="GT2" t="s">
        <v>335</v>
      </c>
      <c r="GU2" t="s">
        <v>335</v>
      </c>
      <c r="GV2" t="s">
        <v>335</v>
      </c>
      <c r="GW2" t="s">
        <v>335</v>
      </c>
      <c r="GX2" t="s">
        <v>335</v>
      </c>
      <c r="GY2" t="s">
        <v>335</v>
      </c>
      <c r="GZ2" t="s">
        <v>335</v>
      </c>
      <c r="HA2" t="s">
        <v>335</v>
      </c>
      <c r="HB2" t="s">
        <v>335</v>
      </c>
      <c r="HC2" t="s">
        <v>335</v>
      </c>
      <c r="HD2" t="s">
        <v>335</v>
      </c>
      <c r="HE2" t="s">
        <v>335</v>
      </c>
      <c r="HF2" t="s">
        <v>335</v>
      </c>
      <c r="HG2" t="s">
        <v>335</v>
      </c>
      <c r="HH2" t="s">
        <v>344</v>
      </c>
      <c r="HI2" t="s">
        <v>344</v>
      </c>
      <c r="HJ2" t="s">
        <v>344</v>
      </c>
      <c r="HK2" t="s">
        <v>344</v>
      </c>
      <c r="HL2" t="s">
        <v>344</v>
      </c>
      <c r="HM2" t="s">
        <v>344</v>
      </c>
      <c r="HN2" t="s">
        <v>345</v>
      </c>
      <c r="HO2" t="s">
        <v>345</v>
      </c>
      <c r="HP2" t="s">
        <v>345</v>
      </c>
      <c r="HQ2" t="s">
        <v>345</v>
      </c>
      <c r="HR2" t="s">
        <v>345</v>
      </c>
      <c r="HS2" t="s">
        <v>345</v>
      </c>
      <c r="HT2" t="s">
        <v>345</v>
      </c>
      <c r="HU2" t="s">
        <v>346</v>
      </c>
      <c r="HV2" t="s">
        <v>346</v>
      </c>
      <c r="HW2" t="s">
        <v>346</v>
      </c>
      <c r="HX2" t="s">
        <v>346</v>
      </c>
      <c r="HY2" t="s">
        <v>346</v>
      </c>
      <c r="HZ2" t="s">
        <v>346</v>
      </c>
      <c r="IA2" t="s">
        <v>346</v>
      </c>
      <c r="IB2" t="s">
        <v>345</v>
      </c>
      <c r="IC2" t="s">
        <v>347</v>
      </c>
      <c r="ID2" t="s">
        <v>348</v>
      </c>
      <c r="IE2" t="s">
        <v>345</v>
      </c>
      <c r="IF2" t="s">
        <v>347</v>
      </c>
      <c r="IG2" t="s">
        <v>348</v>
      </c>
      <c r="IH2" t="s">
        <v>345</v>
      </c>
      <c r="II2" t="s">
        <v>347</v>
      </c>
      <c r="IJ2" t="s">
        <v>348</v>
      </c>
      <c r="IK2" t="s">
        <v>345</v>
      </c>
      <c r="IL2" t="s">
        <v>347</v>
      </c>
      <c r="IM2" t="s">
        <v>348</v>
      </c>
      <c r="IN2" t="s">
        <v>345</v>
      </c>
      <c r="IO2" t="s">
        <v>347</v>
      </c>
      <c r="IP2" t="s">
        <v>348</v>
      </c>
      <c r="IQ2" t="s">
        <v>345</v>
      </c>
      <c r="IR2" t="s">
        <v>347</v>
      </c>
      <c r="IS2" t="s">
        <v>348</v>
      </c>
      <c r="IT2" t="s">
        <v>345</v>
      </c>
      <c r="IU2" t="s">
        <v>347</v>
      </c>
      <c r="IV2" t="s">
        <v>348</v>
      </c>
      <c r="IW2" t="s">
        <v>345</v>
      </c>
      <c r="IX2" t="s">
        <v>347</v>
      </c>
      <c r="IY2" t="s">
        <v>348</v>
      </c>
      <c r="IZ2" t="s">
        <v>345</v>
      </c>
      <c r="JA2" t="s">
        <v>347</v>
      </c>
      <c r="JB2" t="s">
        <v>348</v>
      </c>
      <c r="JC2" t="s">
        <v>345</v>
      </c>
      <c r="JD2" t="s">
        <v>347</v>
      </c>
      <c r="JE2" t="s">
        <v>348</v>
      </c>
      <c r="JF2" t="s">
        <v>345</v>
      </c>
      <c r="JG2" t="s">
        <v>347</v>
      </c>
      <c r="JH2" t="s">
        <v>348</v>
      </c>
      <c r="JI2" t="s">
        <v>345</v>
      </c>
      <c r="JJ2" t="s">
        <v>347</v>
      </c>
      <c r="JK2" t="s">
        <v>348</v>
      </c>
      <c r="JL2" t="s">
        <v>345</v>
      </c>
      <c r="JM2" t="s">
        <v>347</v>
      </c>
      <c r="JN2" t="s">
        <v>348</v>
      </c>
      <c r="JO2" t="s">
        <v>345</v>
      </c>
      <c r="JP2" t="s">
        <v>347</v>
      </c>
      <c r="JQ2" t="s">
        <v>348</v>
      </c>
      <c r="JR2" t="s">
        <v>345</v>
      </c>
      <c r="JS2" t="s">
        <v>347</v>
      </c>
      <c r="JT2" t="s">
        <v>348</v>
      </c>
      <c r="JU2" t="s">
        <v>345</v>
      </c>
      <c r="JV2" t="s">
        <v>347</v>
      </c>
      <c r="JW2" t="s">
        <v>348</v>
      </c>
      <c r="JX2" t="s">
        <v>345</v>
      </c>
      <c r="JY2" t="s">
        <v>347</v>
      </c>
      <c r="JZ2" t="s">
        <v>348</v>
      </c>
      <c r="KA2" t="s">
        <v>345</v>
      </c>
      <c r="KB2" t="s">
        <v>347</v>
      </c>
      <c r="KC2" t="s">
        <v>348</v>
      </c>
      <c r="KD2" t="s">
        <v>345</v>
      </c>
      <c r="KE2" t="s">
        <v>347</v>
      </c>
      <c r="KF2" t="s">
        <v>348</v>
      </c>
      <c r="KG2" t="s">
        <v>345</v>
      </c>
      <c r="KH2" t="s">
        <v>347</v>
      </c>
      <c r="KI2" t="s">
        <v>348</v>
      </c>
      <c r="KJ2" t="s">
        <v>345</v>
      </c>
      <c r="KK2" t="s">
        <v>347</v>
      </c>
      <c r="KL2" t="s">
        <v>348</v>
      </c>
      <c r="KM2" t="s">
        <v>345</v>
      </c>
      <c r="KN2" t="s">
        <v>347</v>
      </c>
      <c r="KO2" t="s">
        <v>348</v>
      </c>
      <c r="KP2" t="s">
        <v>345</v>
      </c>
      <c r="KQ2" t="s">
        <v>347</v>
      </c>
      <c r="KR2" t="s">
        <v>348</v>
      </c>
      <c r="KS2" t="s">
        <v>345</v>
      </c>
      <c r="KT2" t="s">
        <v>347</v>
      </c>
      <c r="KU2" t="s">
        <v>348</v>
      </c>
      <c r="KV2" t="s">
        <v>345</v>
      </c>
      <c r="KW2" t="s">
        <v>347</v>
      </c>
      <c r="KX2" t="s">
        <v>348</v>
      </c>
      <c r="KY2" t="s">
        <v>345</v>
      </c>
      <c r="KZ2" t="s">
        <v>347</v>
      </c>
      <c r="LA2" t="s">
        <v>348</v>
      </c>
      <c r="LB2" t="s">
        <v>345</v>
      </c>
      <c r="LC2" t="s">
        <v>347</v>
      </c>
      <c r="LD2" t="s">
        <v>348</v>
      </c>
      <c r="LE2" t="s">
        <v>345</v>
      </c>
      <c r="LF2" t="s">
        <v>347</v>
      </c>
      <c r="LG2" t="s">
        <v>348</v>
      </c>
      <c r="LH2" t="s">
        <v>335</v>
      </c>
      <c r="LI2" t="s">
        <v>335</v>
      </c>
      <c r="LJ2" t="s">
        <v>335</v>
      </c>
      <c r="LK2" t="s">
        <v>335</v>
      </c>
      <c r="LL2">
        <v>0</v>
      </c>
      <c r="LM2" t="s">
        <v>335</v>
      </c>
      <c r="LN2" t="s">
        <v>331</v>
      </c>
      <c r="LO2" t="s">
        <v>335</v>
      </c>
      <c r="LP2">
        <v>0</v>
      </c>
      <c r="LQ2">
        <v>0</v>
      </c>
      <c r="LR2">
        <v>0</v>
      </c>
      <c r="LS2">
        <v>0</v>
      </c>
    </row>
    <row r="3" spans="1:331">
      <c r="A3" t="s">
        <v>349</v>
      </c>
      <c r="B3" t="s">
        <v>350</v>
      </c>
      <c r="C3" t="s">
        <v>919</v>
      </c>
      <c r="D3" t="s">
        <v>352</v>
      </c>
      <c r="E3" t="s">
        <v>353</v>
      </c>
      <c r="F3">
        <v>65200</v>
      </c>
      <c r="G3" t="s">
        <v>354</v>
      </c>
      <c r="H3">
        <v>65200</v>
      </c>
      <c r="I3">
        <v>3.6516437195777528E-3</v>
      </c>
      <c r="J3">
        <v>0</v>
      </c>
      <c r="K3" t="s">
        <v>355</v>
      </c>
      <c r="L3">
        <v>1</v>
      </c>
      <c r="M3" t="s">
        <v>356</v>
      </c>
      <c r="N3" t="s">
        <v>357</v>
      </c>
      <c r="O3" t="s">
        <v>358</v>
      </c>
      <c r="P3">
        <v>4.2</v>
      </c>
      <c r="Q3">
        <v>0.61499999999999999</v>
      </c>
      <c r="R3">
        <v>0</v>
      </c>
      <c r="S3">
        <v>0.3</v>
      </c>
      <c r="T3">
        <v>36514</v>
      </c>
      <c r="U3">
        <v>0</v>
      </c>
      <c r="V3">
        <v>488.98978460000001</v>
      </c>
      <c r="W3">
        <v>0</v>
      </c>
      <c r="X3">
        <v>17854972.994884402</v>
      </c>
      <c r="Y3">
        <v>1</v>
      </c>
      <c r="Z3">
        <v>0</v>
      </c>
      <c r="AA3">
        <v>0</v>
      </c>
      <c r="AB3">
        <v>0</v>
      </c>
      <c r="AC3">
        <v>0</v>
      </c>
      <c r="AD3">
        <v>0</v>
      </c>
      <c r="AE3">
        <v>0</v>
      </c>
      <c r="AF3">
        <v>0</v>
      </c>
      <c r="AG3">
        <v>0</v>
      </c>
      <c r="AH3">
        <v>0</v>
      </c>
      <c r="AI3">
        <v>0</v>
      </c>
      <c r="AJ3">
        <v>0</v>
      </c>
      <c r="AK3">
        <v>0</v>
      </c>
      <c r="AL3">
        <v>0</v>
      </c>
      <c r="AM3">
        <v>10.106301369863015</v>
      </c>
      <c r="AN3">
        <v>0</v>
      </c>
      <c r="AO3">
        <v>0</v>
      </c>
      <c r="AP3">
        <v>0</v>
      </c>
      <c r="AQ3">
        <v>0</v>
      </c>
      <c r="AR3">
        <v>0</v>
      </c>
      <c r="AS3">
        <v>0</v>
      </c>
      <c r="AT3">
        <v>0</v>
      </c>
      <c r="AU3">
        <v>0</v>
      </c>
      <c r="AV3">
        <v>0</v>
      </c>
      <c r="AW3">
        <v>0</v>
      </c>
      <c r="AX3">
        <v>0</v>
      </c>
      <c r="AY3">
        <v>0</v>
      </c>
      <c r="AZ3">
        <v>0</v>
      </c>
      <c r="BA3">
        <v>0</v>
      </c>
      <c r="BB3">
        <v>0</v>
      </c>
      <c r="BC3">
        <v>0.1</v>
      </c>
      <c r="BD3">
        <v>0</v>
      </c>
      <c r="BE3">
        <v>0</v>
      </c>
      <c r="BF3">
        <v>0</v>
      </c>
      <c r="BG3">
        <v>0</v>
      </c>
      <c r="BH3">
        <v>0</v>
      </c>
      <c r="BI3">
        <v>0</v>
      </c>
      <c r="BJ3">
        <v>0</v>
      </c>
      <c r="BK3">
        <v>0</v>
      </c>
      <c r="BL3">
        <v>0</v>
      </c>
      <c r="BM3">
        <v>0</v>
      </c>
      <c r="BN3">
        <v>0</v>
      </c>
      <c r="BO3">
        <v>0</v>
      </c>
      <c r="BP3">
        <v>0</v>
      </c>
      <c r="BQ3">
        <v>1.5599999999999999E-2</v>
      </c>
      <c r="BR3">
        <v>0</v>
      </c>
      <c r="BS3">
        <v>0</v>
      </c>
      <c r="BT3">
        <v>0</v>
      </c>
      <c r="BU3">
        <v>0</v>
      </c>
      <c r="BV3">
        <v>0</v>
      </c>
      <c r="BW3">
        <v>63.7</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1</v>
      </c>
      <c r="FR3">
        <v>0</v>
      </c>
      <c r="FS3">
        <v>0</v>
      </c>
      <c r="FT3">
        <v>0</v>
      </c>
      <c r="FU3">
        <v>0</v>
      </c>
      <c r="FV3">
        <v>0</v>
      </c>
      <c r="FW3">
        <v>0</v>
      </c>
      <c r="FX3">
        <v>3.8136986301369862</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0.26500000000000001</v>
      </c>
      <c r="GU3">
        <v>0</v>
      </c>
      <c r="GV3">
        <v>0</v>
      </c>
      <c r="GW3">
        <v>0</v>
      </c>
      <c r="GX3">
        <v>0</v>
      </c>
      <c r="GY3">
        <v>0</v>
      </c>
      <c r="GZ3">
        <v>0</v>
      </c>
      <c r="HA3">
        <v>0</v>
      </c>
      <c r="HB3">
        <v>0</v>
      </c>
      <c r="HC3">
        <v>0</v>
      </c>
      <c r="HD3">
        <v>0</v>
      </c>
      <c r="HE3">
        <v>0</v>
      </c>
      <c r="HF3">
        <v>0</v>
      </c>
      <c r="HG3">
        <v>0</v>
      </c>
      <c r="HH3">
        <v>1.5599999999999999E-2</v>
      </c>
      <c r="HI3">
        <v>0</v>
      </c>
      <c r="HJ3">
        <v>0</v>
      </c>
      <c r="HK3">
        <v>0</v>
      </c>
      <c r="HL3">
        <v>0</v>
      </c>
      <c r="HM3">
        <v>0</v>
      </c>
      <c r="HN3">
        <v>63.7</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1</v>
      </c>
      <c r="LI3">
        <v>1</v>
      </c>
      <c r="LJ3">
        <v>0</v>
      </c>
      <c r="LK3">
        <v>0</v>
      </c>
      <c r="LL3">
        <v>1</v>
      </c>
      <c r="LM3">
        <v>0.95</v>
      </c>
      <c r="LN3">
        <v>0</v>
      </c>
      <c r="LO3">
        <v>1</v>
      </c>
      <c r="LP3">
        <v>0.78</v>
      </c>
      <c r="LQ3">
        <v>0</v>
      </c>
      <c r="LR3">
        <v>0</v>
      </c>
      <c r="LS3">
        <v>0</v>
      </c>
    </row>
    <row r="4" spans="1:331">
      <c r="A4" t="s">
        <v>349</v>
      </c>
      <c r="B4" t="s">
        <v>350</v>
      </c>
      <c r="C4" t="s">
        <v>920</v>
      </c>
      <c r="D4" t="s">
        <v>352</v>
      </c>
      <c r="E4" t="s">
        <v>353</v>
      </c>
      <c r="F4">
        <v>63603</v>
      </c>
      <c r="G4" t="s">
        <v>354</v>
      </c>
      <c r="H4">
        <v>63603</v>
      </c>
      <c r="I4">
        <v>3.6423908938113367E-3</v>
      </c>
      <c r="J4">
        <v>0</v>
      </c>
      <c r="K4" t="s">
        <v>355</v>
      </c>
      <c r="L4">
        <v>1</v>
      </c>
      <c r="M4" t="s">
        <v>356</v>
      </c>
      <c r="N4" t="s">
        <v>357</v>
      </c>
      <c r="O4" t="s">
        <v>358</v>
      </c>
      <c r="P4">
        <v>4.2</v>
      </c>
      <c r="Q4">
        <v>0.61499999999999999</v>
      </c>
      <c r="R4">
        <v>0</v>
      </c>
      <c r="S4">
        <v>0.3</v>
      </c>
      <c r="T4">
        <v>36067</v>
      </c>
      <c r="U4">
        <v>0</v>
      </c>
      <c r="V4">
        <v>484.151218675</v>
      </c>
      <c r="W4">
        <v>0</v>
      </c>
      <c r="X4">
        <v>17461882.003951225</v>
      </c>
      <c r="Y4">
        <v>1</v>
      </c>
      <c r="Z4">
        <v>0</v>
      </c>
      <c r="AA4">
        <v>0</v>
      </c>
      <c r="AB4">
        <v>0</v>
      </c>
      <c r="AC4">
        <v>0</v>
      </c>
      <c r="AD4">
        <v>0</v>
      </c>
      <c r="AE4">
        <v>0</v>
      </c>
      <c r="AF4">
        <v>0</v>
      </c>
      <c r="AG4">
        <v>0</v>
      </c>
      <c r="AH4">
        <v>0</v>
      </c>
      <c r="AI4">
        <v>0</v>
      </c>
      <c r="AJ4">
        <v>0</v>
      </c>
      <c r="AK4">
        <v>0</v>
      </c>
      <c r="AL4">
        <v>0</v>
      </c>
      <c r="AM4">
        <v>10.106301369863015</v>
      </c>
      <c r="AN4">
        <v>0</v>
      </c>
      <c r="AO4">
        <v>0</v>
      </c>
      <c r="AP4">
        <v>0</v>
      </c>
      <c r="AQ4">
        <v>0</v>
      </c>
      <c r="AR4">
        <v>0</v>
      </c>
      <c r="AS4">
        <v>0</v>
      </c>
      <c r="AT4">
        <v>0</v>
      </c>
      <c r="AU4">
        <v>0</v>
      </c>
      <c r="AV4">
        <v>0</v>
      </c>
      <c r="AW4">
        <v>0</v>
      </c>
      <c r="AX4">
        <v>0</v>
      </c>
      <c r="AY4">
        <v>0</v>
      </c>
      <c r="AZ4">
        <v>0</v>
      </c>
      <c r="BA4">
        <v>0</v>
      </c>
      <c r="BB4">
        <v>0</v>
      </c>
      <c r="BC4">
        <v>0.1</v>
      </c>
      <c r="BD4">
        <v>0</v>
      </c>
      <c r="BE4">
        <v>0</v>
      </c>
      <c r="BF4">
        <v>0</v>
      </c>
      <c r="BG4">
        <v>0</v>
      </c>
      <c r="BH4">
        <v>0</v>
      </c>
      <c r="BI4">
        <v>0</v>
      </c>
      <c r="BJ4">
        <v>0</v>
      </c>
      <c r="BK4">
        <v>0</v>
      </c>
      <c r="BL4">
        <v>0</v>
      </c>
      <c r="BM4">
        <v>0</v>
      </c>
      <c r="BN4">
        <v>0</v>
      </c>
      <c r="BO4">
        <v>0</v>
      </c>
      <c r="BP4">
        <v>0</v>
      </c>
      <c r="BQ4">
        <v>1.5599999999999999E-2</v>
      </c>
      <c r="BR4">
        <v>0</v>
      </c>
      <c r="BS4">
        <v>0</v>
      </c>
      <c r="BT4">
        <v>0</v>
      </c>
      <c r="BU4">
        <v>0</v>
      </c>
      <c r="BV4">
        <v>0</v>
      </c>
      <c r="BW4">
        <v>63.7</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1</v>
      </c>
      <c r="FR4">
        <v>0</v>
      </c>
      <c r="FS4">
        <v>0</v>
      </c>
      <c r="FT4">
        <v>0</v>
      </c>
      <c r="FU4">
        <v>0</v>
      </c>
      <c r="FV4">
        <v>0</v>
      </c>
      <c r="FW4">
        <v>0</v>
      </c>
      <c r="FX4">
        <v>3.8136986301369862</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0.26500000000000001</v>
      </c>
      <c r="GU4">
        <v>0</v>
      </c>
      <c r="GV4">
        <v>0</v>
      </c>
      <c r="GW4">
        <v>0</v>
      </c>
      <c r="GX4">
        <v>0</v>
      </c>
      <c r="GY4">
        <v>0</v>
      </c>
      <c r="GZ4">
        <v>0</v>
      </c>
      <c r="HA4">
        <v>0</v>
      </c>
      <c r="HB4">
        <v>0</v>
      </c>
      <c r="HC4">
        <v>0</v>
      </c>
      <c r="HD4">
        <v>0</v>
      </c>
      <c r="HE4">
        <v>0</v>
      </c>
      <c r="HF4">
        <v>0</v>
      </c>
      <c r="HG4">
        <v>0</v>
      </c>
      <c r="HH4">
        <v>1.5599999999999999E-2</v>
      </c>
      <c r="HI4">
        <v>0</v>
      </c>
      <c r="HJ4">
        <v>0</v>
      </c>
      <c r="HK4">
        <v>0</v>
      </c>
      <c r="HL4">
        <v>0</v>
      </c>
      <c r="HM4">
        <v>0</v>
      </c>
      <c r="HN4">
        <v>63.7</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1</v>
      </c>
      <c r="LI4">
        <v>1</v>
      </c>
      <c r="LJ4">
        <v>0</v>
      </c>
      <c r="LK4">
        <v>0</v>
      </c>
      <c r="LL4">
        <v>1</v>
      </c>
      <c r="LM4">
        <v>0.95</v>
      </c>
      <c r="LN4">
        <v>0</v>
      </c>
      <c r="LO4">
        <v>1</v>
      </c>
      <c r="LP4">
        <v>0.78</v>
      </c>
      <c r="LQ4">
        <v>0</v>
      </c>
      <c r="LR4">
        <v>0</v>
      </c>
      <c r="LS4">
        <v>0</v>
      </c>
    </row>
    <row r="5" spans="1:331">
      <c r="A5" t="s">
        <v>349</v>
      </c>
      <c r="B5" t="s">
        <v>350</v>
      </c>
      <c r="C5" t="s">
        <v>921</v>
      </c>
      <c r="D5" t="s">
        <v>352</v>
      </c>
      <c r="E5" t="s">
        <v>353</v>
      </c>
      <c r="F5">
        <v>63434</v>
      </c>
      <c r="G5" t="s">
        <v>354</v>
      </c>
      <c r="H5">
        <v>63434</v>
      </c>
      <c r="I5">
        <v>3.6454025646708993E-3</v>
      </c>
      <c r="J5">
        <v>0</v>
      </c>
      <c r="K5" t="s">
        <v>355</v>
      </c>
      <c r="L5">
        <v>1</v>
      </c>
      <c r="M5" t="s">
        <v>356</v>
      </c>
      <c r="N5" t="s">
        <v>357</v>
      </c>
      <c r="O5" t="s">
        <v>358</v>
      </c>
      <c r="P5">
        <v>4.2</v>
      </c>
      <c r="Q5">
        <v>0.61499999999999999</v>
      </c>
      <c r="R5">
        <v>0</v>
      </c>
      <c r="S5">
        <v>0.3</v>
      </c>
      <c r="T5">
        <v>36132</v>
      </c>
      <c r="U5">
        <v>0</v>
      </c>
      <c r="V5">
        <v>481.59791884499998</v>
      </c>
      <c r="W5">
        <v>0</v>
      </c>
      <c r="X5">
        <v>17401096.003707539</v>
      </c>
      <c r="Y5">
        <v>1</v>
      </c>
      <c r="Z5">
        <v>0</v>
      </c>
      <c r="AA5">
        <v>0</v>
      </c>
      <c r="AB5">
        <v>0</v>
      </c>
      <c r="AC5">
        <v>0</v>
      </c>
      <c r="AD5">
        <v>0</v>
      </c>
      <c r="AE5">
        <v>0</v>
      </c>
      <c r="AF5">
        <v>0</v>
      </c>
      <c r="AG5">
        <v>0</v>
      </c>
      <c r="AH5">
        <v>0</v>
      </c>
      <c r="AI5">
        <v>0</v>
      </c>
      <c r="AJ5">
        <v>0</v>
      </c>
      <c r="AK5">
        <v>0</v>
      </c>
      <c r="AL5">
        <v>0</v>
      </c>
      <c r="AM5">
        <v>10.106301369863015</v>
      </c>
      <c r="AN5">
        <v>0</v>
      </c>
      <c r="AO5">
        <v>0</v>
      </c>
      <c r="AP5">
        <v>0</v>
      </c>
      <c r="AQ5">
        <v>0</v>
      </c>
      <c r="AR5">
        <v>0</v>
      </c>
      <c r="AS5">
        <v>0</v>
      </c>
      <c r="AT5">
        <v>0</v>
      </c>
      <c r="AU5">
        <v>0</v>
      </c>
      <c r="AV5">
        <v>0</v>
      </c>
      <c r="AW5">
        <v>0</v>
      </c>
      <c r="AX5">
        <v>0</v>
      </c>
      <c r="AY5">
        <v>0</v>
      </c>
      <c r="AZ5">
        <v>0</v>
      </c>
      <c r="BA5">
        <v>0</v>
      </c>
      <c r="BB5">
        <v>0</v>
      </c>
      <c r="BC5">
        <v>0.1</v>
      </c>
      <c r="BD5">
        <v>0</v>
      </c>
      <c r="BE5">
        <v>0</v>
      </c>
      <c r="BF5">
        <v>0</v>
      </c>
      <c r="BG5">
        <v>0</v>
      </c>
      <c r="BH5">
        <v>0</v>
      </c>
      <c r="BI5">
        <v>0</v>
      </c>
      <c r="BJ5">
        <v>0</v>
      </c>
      <c r="BK5">
        <v>0</v>
      </c>
      <c r="BL5">
        <v>0</v>
      </c>
      <c r="BM5">
        <v>0</v>
      </c>
      <c r="BN5">
        <v>0</v>
      </c>
      <c r="BO5">
        <v>0</v>
      </c>
      <c r="BP5">
        <v>0</v>
      </c>
      <c r="BQ5">
        <v>1.5599999999999999E-2</v>
      </c>
      <c r="BR5">
        <v>0</v>
      </c>
      <c r="BS5">
        <v>0</v>
      </c>
      <c r="BT5">
        <v>0</v>
      </c>
      <c r="BU5">
        <v>0</v>
      </c>
      <c r="BV5">
        <v>0</v>
      </c>
      <c r="BW5">
        <v>63.7</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1</v>
      </c>
      <c r="FR5">
        <v>0</v>
      </c>
      <c r="FS5">
        <v>0</v>
      </c>
      <c r="FT5">
        <v>0</v>
      </c>
      <c r="FU5">
        <v>0</v>
      </c>
      <c r="FV5">
        <v>0</v>
      </c>
      <c r="FW5">
        <v>0</v>
      </c>
      <c r="FX5">
        <v>3.8136986301369862</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0.26500000000000001</v>
      </c>
      <c r="GU5">
        <v>0</v>
      </c>
      <c r="GV5">
        <v>0</v>
      </c>
      <c r="GW5">
        <v>0</v>
      </c>
      <c r="GX5">
        <v>0</v>
      </c>
      <c r="GY5">
        <v>0</v>
      </c>
      <c r="GZ5">
        <v>0</v>
      </c>
      <c r="HA5">
        <v>0</v>
      </c>
      <c r="HB5">
        <v>0</v>
      </c>
      <c r="HC5">
        <v>0</v>
      </c>
      <c r="HD5">
        <v>0</v>
      </c>
      <c r="HE5">
        <v>0</v>
      </c>
      <c r="HF5">
        <v>0</v>
      </c>
      <c r="HG5">
        <v>0</v>
      </c>
      <c r="HH5">
        <v>1.5599999999999999E-2</v>
      </c>
      <c r="HI5">
        <v>0</v>
      </c>
      <c r="HJ5">
        <v>0</v>
      </c>
      <c r="HK5">
        <v>0</v>
      </c>
      <c r="HL5">
        <v>0</v>
      </c>
      <c r="HM5">
        <v>0</v>
      </c>
      <c r="HN5">
        <v>63.7</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1</v>
      </c>
      <c r="LI5">
        <v>1</v>
      </c>
      <c r="LJ5">
        <v>0</v>
      </c>
      <c r="LK5">
        <v>0</v>
      </c>
      <c r="LL5">
        <v>1</v>
      </c>
      <c r="LM5">
        <v>0.95</v>
      </c>
      <c r="LN5">
        <v>0</v>
      </c>
      <c r="LO5">
        <v>1</v>
      </c>
      <c r="LP5">
        <v>0.78</v>
      </c>
      <c r="LQ5">
        <v>0</v>
      </c>
      <c r="LR5">
        <v>0</v>
      </c>
      <c r="LS5">
        <v>0</v>
      </c>
    </row>
    <row r="6" spans="1:331">
      <c r="A6" t="s">
        <v>349</v>
      </c>
      <c r="B6" t="s">
        <v>350</v>
      </c>
      <c r="C6" t="s">
        <v>922</v>
      </c>
      <c r="D6" t="s">
        <v>352</v>
      </c>
      <c r="E6" t="s">
        <v>353</v>
      </c>
      <c r="F6">
        <v>64320</v>
      </c>
      <c r="G6" t="s">
        <v>354</v>
      </c>
      <c r="H6">
        <v>64320</v>
      </c>
      <c r="I6">
        <v>3.6407519692205265E-3</v>
      </c>
      <c r="J6">
        <v>0</v>
      </c>
      <c r="K6" t="s">
        <v>355</v>
      </c>
      <c r="L6">
        <v>1</v>
      </c>
      <c r="M6" t="s">
        <v>356</v>
      </c>
      <c r="N6" t="s">
        <v>357</v>
      </c>
      <c r="O6" t="s">
        <v>358</v>
      </c>
      <c r="P6">
        <v>4.2</v>
      </c>
      <c r="Q6">
        <v>0.61499999999999999</v>
      </c>
      <c r="R6">
        <v>0</v>
      </c>
      <c r="S6">
        <v>0.3</v>
      </c>
      <c r="T6">
        <v>36808</v>
      </c>
      <c r="U6">
        <v>0</v>
      </c>
      <c r="V6">
        <v>479.96848511499996</v>
      </c>
      <c r="W6">
        <v>0</v>
      </c>
      <c r="X6">
        <v>17666680.000112917</v>
      </c>
      <c r="Y6">
        <v>1</v>
      </c>
      <c r="Z6">
        <v>0</v>
      </c>
      <c r="AA6">
        <v>0</v>
      </c>
      <c r="AB6">
        <v>0</v>
      </c>
      <c r="AC6">
        <v>0</v>
      </c>
      <c r="AD6">
        <v>0</v>
      </c>
      <c r="AE6">
        <v>0</v>
      </c>
      <c r="AF6">
        <v>0</v>
      </c>
      <c r="AG6">
        <v>0</v>
      </c>
      <c r="AH6">
        <v>0</v>
      </c>
      <c r="AI6">
        <v>0</v>
      </c>
      <c r="AJ6">
        <v>0</v>
      </c>
      <c r="AK6">
        <v>0</v>
      </c>
      <c r="AL6">
        <v>0</v>
      </c>
      <c r="AM6">
        <v>10.106301369863015</v>
      </c>
      <c r="AN6">
        <v>0</v>
      </c>
      <c r="AO6">
        <v>0</v>
      </c>
      <c r="AP6">
        <v>0</v>
      </c>
      <c r="AQ6">
        <v>0</v>
      </c>
      <c r="AR6">
        <v>0</v>
      </c>
      <c r="AS6">
        <v>0</v>
      </c>
      <c r="AT6">
        <v>0</v>
      </c>
      <c r="AU6">
        <v>0</v>
      </c>
      <c r="AV6">
        <v>0</v>
      </c>
      <c r="AW6">
        <v>0</v>
      </c>
      <c r="AX6">
        <v>0</v>
      </c>
      <c r="AY6">
        <v>0</v>
      </c>
      <c r="AZ6">
        <v>0</v>
      </c>
      <c r="BA6">
        <v>0</v>
      </c>
      <c r="BB6">
        <v>0</v>
      </c>
      <c r="BC6">
        <v>0.1</v>
      </c>
      <c r="BD6">
        <v>0</v>
      </c>
      <c r="BE6">
        <v>0</v>
      </c>
      <c r="BF6">
        <v>0</v>
      </c>
      <c r="BG6">
        <v>0</v>
      </c>
      <c r="BH6">
        <v>0</v>
      </c>
      <c r="BI6">
        <v>0</v>
      </c>
      <c r="BJ6">
        <v>0</v>
      </c>
      <c r="BK6">
        <v>0</v>
      </c>
      <c r="BL6">
        <v>0</v>
      </c>
      <c r="BM6">
        <v>0</v>
      </c>
      <c r="BN6">
        <v>0</v>
      </c>
      <c r="BO6">
        <v>0</v>
      </c>
      <c r="BP6">
        <v>0</v>
      </c>
      <c r="BQ6">
        <v>1.5599999999999999E-2</v>
      </c>
      <c r="BR6">
        <v>0</v>
      </c>
      <c r="BS6">
        <v>0</v>
      </c>
      <c r="BT6">
        <v>0</v>
      </c>
      <c r="BU6">
        <v>0</v>
      </c>
      <c r="BV6">
        <v>0</v>
      </c>
      <c r="BW6">
        <v>63.7</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1</v>
      </c>
      <c r="FR6">
        <v>0</v>
      </c>
      <c r="FS6">
        <v>0</v>
      </c>
      <c r="FT6">
        <v>0</v>
      </c>
      <c r="FU6">
        <v>0</v>
      </c>
      <c r="FV6">
        <v>0</v>
      </c>
      <c r="FW6">
        <v>0</v>
      </c>
      <c r="FX6">
        <v>3.8136986301369862</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0.26500000000000001</v>
      </c>
      <c r="GU6">
        <v>0</v>
      </c>
      <c r="GV6">
        <v>0</v>
      </c>
      <c r="GW6">
        <v>0</v>
      </c>
      <c r="GX6">
        <v>0</v>
      </c>
      <c r="GY6">
        <v>0</v>
      </c>
      <c r="GZ6">
        <v>0</v>
      </c>
      <c r="HA6">
        <v>0</v>
      </c>
      <c r="HB6">
        <v>0</v>
      </c>
      <c r="HC6">
        <v>0</v>
      </c>
      <c r="HD6">
        <v>0</v>
      </c>
      <c r="HE6">
        <v>0</v>
      </c>
      <c r="HF6">
        <v>0</v>
      </c>
      <c r="HG6">
        <v>0</v>
      </c>
      <c r="HH6">
        <v>1.5599999999999999E-2</v>
      </c>
      <c r="HI6">
        <v>0</v>
      </c>
      <c r="HJ6">
        <v>0</v>
      </c>
      <c r="HK6">
        <v>0</v>
      </c>
      <c r="HL6">
        <v>0</v>
      </c>
      <c r="HM6">
        <v>0</v>
      </c>
      <c r="HN6">
        <v>63.7</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1</v>
      </c>
      <c r="LI6">
        <v>1</v>
      </c>
      <c r="LJ6">
        <v>0</v>
      </c>
      <c r="LK6">
        <v>0</v>
      </c>
      <c r="LL6">
        <v>1</v>
      </c>
      <c r="LM6">
        <v>0.95</v>
      </c>
      <c r="LN6">
        <v>0</v>
      </c>
      <c r="LO6">
        <v>1</v>
      </c>
      <c r="LP6">
        <v>0.78</v>
      </c>
      <c r="LQ6">
        <v>0</v>
      </c>
      <c r="LR6">
        <v>0</v>
      </c>
      <c r="LS6">
        <v>0</v>
      </c>
    </row>
    <row r="7" spans="1:331">
      <c r="A7" t="s">
        <v>349</v>
      </c>
      <c r="B7" t="s">
        <v>350</v>
      </c>
      <c r="C7" t="s">
        <v>923</v>
      </c>
      <c r="D7" t="s">
        <v>352</v>
      </c>
      <c r="E7" t="s">
        <v>353</v>
      </c>
      <c r="F7">
        <v>64673</v>
      </c>
      <c r="G7" t="s">
        <v>354</v>
      </c>
      <c r="H7">
        <v>64673</v>
      </c>
      <c r="I7">
        <v>3.6507423889100832E-3</v>
      </c>
      <c r="J7">
        <v>0</v>
      </c>
      <c r="K7" t="s">
        <v>355</v>
      </c>
      <c r="L7">
        <v>1</v>
      </c>
      <c r="M7" t="s">
        <v>356</v>
      </c>
      <c r="N7" t="s">
        <v>357</v>
      </c>
      <c r="O7" t="s">
        <v>358</v>
      </c>
      <c r="P7">
        <v>4.2</v>
      </c>
      <c r="Q7">
        <v>0.61499999999999999</v>
      </c>
      <c r="R7">
        <v>0</v>
      </c>
      <c r="S7">
        <v>0.3</v>
      </c>
      <c r="T7">
        <v>36816</v>
      </c>
      <c r="U7">
        <v>0</v>
      </c>
      <c r="V7">
        <v>481.17739577499998</v>
      </c>
      <c r="W7">
        <v>0</v>
      </c>
      <c r="X7">
        <v>17715027.002852399</v>
      </c>
      <c r="Y7">
        <v>1</v>
      </c>
      <c r="Z7">
        <v>0</v>
      </c>
      <c r="AA7">
        <v>0</v>
      </c>
      <c r="AB7">
        <v>0</v>
      </c>
      <c r="AC7">
        <v>0</v>
      </c>
      <c r="AD7">
        <v>0</v>
      </c>
      <c r="AE7">
        <v>0</v>
      </c>
      <c r="AF7">
        <v>0</v>
      </c>
      <c r="AG7">
        <v>0</v>
      </c>
      <c r="AH7">
        <v>0</v>
      </c>
      <c r="AI7">
        <v>0</v>
      </c>
      <c r="AJ7">
        <v>0</v>
      </c>
      <c r="AK7">
        <v>0</v>
      </c>
      <c r="AL7">
        <v>0</v>
      </c>
      <c r="AM7">
        <v>10.106301369863015</v>
      </c>
      <c r="AN7">
        <v>0</v>
      </c>
      <c r="AO7">
        <v>0</v>
      </c>
      <c r="AP7">
        <v>0</v>
      </c>
      <c r="AQ7">
        <v>0</v>
      </c>
      <c r="AR7">
        <v>0</v>
      </c>
      <c r="AS7">
        <v>0</v>
      </c>
      <c r="AT7">
        <v>0</v>
      </c>
      <c r="AU7">
        <v>0</v>
      </c>
      <c r="AV7">
        <v>0</v>
      </c>
      <c r="AW7">
        <v>0</v>
      </c>
      <c r="AX7">
        <v>0</v>
      </c>
      <c r="AY7">
        <v>0</v>
      </c>
      <c r="AZ7">
        <v>0</v>
      </c>
      <c r="BA7">
        <v>0</v>
      </c>
      <c r="BB7">
        <v>0</v>
      </c>
      <c r="BC7">
        <v>0.1</v>
      </c>
      <c r="BD7">
        <v>0</v>
      </c>
      <c r="BE7">
        <v>0</v>
      </c>
      <c r="BF7">
        <v>0</v>
      </c>
      <c r="BG7">
        <v>0</v>
      </c>
      <c r="BH7">
        <v>0</v>
      </c>
      <c r="BI7">
        <v>0</v>
      </c>
      <c r="BJ7">
        <v>0</v>
      </c>
      <c r="BK7">
        <v>0</v>
      </c>
      <c r="BL7">
        <v>0</v>
      </c>
      <c r="BM7">
        <v>0</v>
      </c>
      <c r="BN7">
        <v>0</v>
      </c>
      <c r="BO7">
        <v>0</v>
      </c>
      <c r="BP7">
        <v>0</v>
      </c>
      <c r="BQ7">
        <v>1.5599999999999999E-2</v>
      </c>
      <c r="BR7">
        <v>0</v>
      </c>
      <c r="BS7">
        <v>0</v>
      </c>
      <c r="BT7">
        <v>0</v>
      </c>
      <c r="BU7">
        <v>0</v>
      </c>
      <c r="BV7">
        <v>0</v>
      </c>
      <c r="BW7">
        <v>63.7</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1</v>
      </c>
      <c r="FR7">
        <v>0</v>
      </c>
      <c r="FS7">
        <v>0</v>
      </c>
      <c r="FT7">
        <v>0</v>
      </c>
      <c r="FU7">
        <v>0</v>
      </c>
      <c r="FV7">
        <v>0</v>
      </c>
      <c r="FW7">
        <v>0</v>
      </c>
      <c r="FX7">
        <v>3.8136986301369862</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0.26500000000000001</v>
      </c>
      <c r="GU7">
        <v>0</v>
      </c>
      <c r="GV7">
        <v>0</v>
      </c>
      <c r="GW7">
        <v>0</v>
      </c>
      <c r="GX7">
        <v>0</v>
      </c>
      <c r="GY7">
        <v>0</v>
      </c>
      <c r="GZ7">
        <v>0</v>
      </c>
      <c r="HA7">
        <v>0</v>
      </c>
      <c r="HB7">
        <v>0</v>
      </c>
      <c r="HC7">
        <v>0</v>
      </c>
      <c r="HD7">
        <v>0</v>
      </c>
      <c r="HE7">
        <v>0</v>
      </c>
      <c r="HF7">
        <v>0</v>
      </c>
      <c r="HG7">
        <v>0</v>
      </c>
      <c r="HH7">
        <v>1.5599999999999999E-2</v>
      </c>
      <c r="HI7">
        <v>0</v>
      </c>
      <c r="HJ7">
        <v>0</v>
      </c>
      <c r="HK7">
        <v>0</v>
      </c>
      <c r="HL7">
        <v>0</v>
      </c>
      <c r="HM7">
        <v>0</v>
      </c>
      <c r="HN7">
        <v>63.7</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1</v>
      </c>
      <c r="LI7">
        <v>1</v>
      </c>
      <c r="LJ7">
        <v>0</v>
      </c>
      <c r="LK7">
        <v>0</v>
      </c>
      <c r="LL7">
        <v>1</v>
      </c>
      <c r="LM7">
        <v>0.95</v>
      </c>
      <c r="LN7">
        <v>0</v>
      </c>
      <c r="LO7">
        <v>1</v>
      </c>
      <c r="LP7">
        <v>0.78</v>
      </c>
      <c r="LQ7">
        <v>0</v>
      </c>
      <c r="LR7">
        <v>0</v>
      </c>
      <c r="LS7">
        <v>0</v>
      </c>
    </row>
    <row r="8" spans="1:331">
      <c r="A8" t="s">
        <v>349</v>
      </c>
      <c r="B8" t="s">
        <v>350</v>
      </c>
      <c r="C8" t="s">
        <v>924</v>
      </c>
      <c r="D8" t="s">
        <v>352</v>
      </c>
      <c r="E8" t="s">
        <v>353</v>
      </c>
      <c r="F8">
        <v>64037</v>
      </c>
      <c r="G8" t="s">
        <v>354</v>
      </c>
      <c r="H8">
        <v>64037</v>
      </c>
      <c r="I8">
        <v>3.6269904010546249E-3</v>
      </c>
      <c r="J8">
        <v>0</v>
      </c>
      <c r="K8" t="s">
        <v>355</v>
      </c>
      <c r="L8">
        <v>1</v>
      </c>
      <c r="M8" t="s">
        <v>356</v>
      </c>
      <c r="N8" t="s">
        <v>357</v>
      </c>
      <c r="O8" t="s">
        <v>358</v>
      </c>
      <c r="P8">
        <v>4.2</v>
      </c>
      <c r="Q8">
        <v>0.61499999999999999</v>
      </c>
      <c r="R8">
        <v>0</v>
      </c>
      <c r="S8">
        <v>0.3</v>
      </c>
      <c r="T8">
        <v>36618</v>
      </c>
      <c r="U8">
        <v>0</v>
      </c>
      <c r="V8">
        <v>482.15863768500003</v>
      </c>
      <c r="W8">
        <v>0</v>
      </c>
      <c r="X8">
        <v>17655684.99474933</v>
      </c>
      <c r="Y8">
        <v>1</v>
      </c>
      <c r="Z8">
        <v>0</v>
      </c>
      <c r="AA8">
        <v>0</v>
      </c>
      <c r="AB8">
        <v>0</v>
      </c>
      <c r="AC8">
        <v>0</v>
      </c>
      <c r="AD8">
        <v>0</v>
      </c>
      <c r="AE8">
        <v>0</v>
      </c>
      <c r="AF8">
        <v>0</v>
      </c>
      <c r="AG8">
        <v>0</v>
      </c>
      <c r="AH8">
        <v>0</v>
      </c>
      <c r="AI8">
        <v>0</v>
      </c>
      <c r="AJ8">
        <v>0</v>
      </c>
      <c r="AK8">
        <v>0</v>
      </c>
      <c r="AL8">
        <v>0</v>
      </c>
      <c r="AM8">
        <v>10.106301369863015</v>
      </c>
      <c r="AN8">
        <v>0</v>
      </c>
      <c r="AO8">
        <v>0</v>
      </c>
      <c r="AP8">
        <v>0</v>
      </c>
      <c r="AQ8">
        <v>0</v>
      </c>
      <c r="AR8">
        <v>0</v>
      </c>
      <c r="AS8">
        <v>0</v>
      </c>
      <c r="AT8">
        <v>0</v>
      </c>
      <c r="AU8">
        <v>0</v>
      </c>
      <c r="AV8">
        <v>0</v>
      </c>
      <c r="AW8">
        <v>0</v>
      </c>
      <c r="AX8">
        <v>0</v>
      </c>
      <c r="AY8">
        <v>0</v>
      </c>
      <c r="AZ8">
        <v>0</v>
      </c>
      <c r="BA8">
        <v>0</v>
      </c>
      <c r="BB8">
        <v>0</v>
      </c>
      <c r="BC8">
        <v>0.1</v>
      </c>
      <c r="BD8">
        <v>0</v>
      </c>
      <c r="BE8">
        <v>0</v>
      </c>
      <c r="BF8">
        <v>0</v>
      </c>
      <c r="BG8">
        <v>0</v>
      </c>
      <c r="BH8">
        <v>0</v>
      </c>
      <c r="BI8">
        <v>0</v>
      </c>
      <c r="BJ8">
        <v>0</v>
      </c>
      <c r="BK8">
        <v>0</v>
      </c>
      <c r="BL8">
        <v>0</v>
      </c>
      <c r="BM8">
        <v>0</v>
      </c>
      <c r="BN8">
        <v>0</v>
      </c>
      <c r="BO8">
        <v>0</v>
      </c>
      <c r="BP8">
        <v>0</v>
      </c>
      <c r="BQ8">
        <v>1.5599999999999999E-2</v>
      </c>
      <c r="BR8">
        <v>0</v>
      </c>
      <c r="BS8">
        <v>0</v>
      </c>
      <c r="BT8">
        <v>0</v>
      </c>
      <c r="BU8">
        <v>0</v>
      </c>
      <c r="BV8">
        <v>0</v>
      </c>
      <c r="BW8">
        <v>63.7</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1</v>
      </c>
      <c r="FR8">
        <v>0</v>
      </c>
      <c r="FS8">
        <v>0</v>
      </c>
      <c r="FT8">
        <v>0</v>
      </c>
      <c r="FU8">
        <v>0</v>
      </c>
      <c r="FV8">
        <v>0</v>
      </c>
      <c r="FW8">
        <v>0</v>
      </c>
      <c r="FX8">
        <v>3.8136986301369875</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0.26500000000000001</v>
      </c>
      <c r="GU8">
        <v>0</v>
      </c>
      <c r="GV8">
        <v>0</v>
      </c>
      <c r="GW8">
        <v>0</v>
      </c>
      <c r="GX8">
        <v>0</v>
      </c>
      <c r="GY8">
        <v>0</v>
      </c>
      <c r="GZ8">
        <v>0</v>
      </c>
      <c r="HA8">
        <v>0</v>
      </c>
      <c r="HB8">
        <v>0</v>
      </c>
      <c r="HC8">
        <v>0</v>
      </c>
      <c r="HD8">
        <v>0</v>
      </c>
      <c r="HE8">
        <v>0</v>
      </c>
      <c r="HF8">
        <v>0</v>
      </c>
      <c r="HG8">
        <v>0</v>
      </c>
      <c r="HH8">
        <v>1.5599999999999999E-2</v>
      </c>
      <c r="HI8">
        <v>0</v>
      </c>
      <c r="HJ8">
        <v>0</v>
      </c>
      <c r="HK8">
        <v>0</v>
      </c>
      <c r="HL8">
        <v>0</v>
      </c>
      <c r="HM8">
        <v>0</v>
      </c>
      <c r="HN8">
        <v>63.7</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1</v>
      </c>
      <c r="LI8">
        <v>1</v>
      </c>
      <c r="LJ8">
        <v>0</v>
      </c>
      <c r="LK8">
        <v>0</v>
      </c>
      <c r="LL8">
        <v>1</v>
      </c>
      <c r="LM8">
        <v>0.95</v>
      </c>
      <c r="LN8">
        <v>0</v>
      </c>
      <c r="LO8">
        <v>1</v>
      </c>
      <c r="LP8">
        <v>0.78</v>
      </c>
      <c r="LQ8">
        <v>0</v>
      </c>
      <c r="LR8">
        <v>0</v>
      </c>
      <c r="LS8">
        <v>0</v>
      </c>
    </row>
    <row r="9" spans="1:331">
      <c r="A9" t="s">
        <v>349</v>
      </c>
      <c r="B9" t="s">
        <v>350</v>
      </c>
      <c r="C9" t="s">
        <v>925</v>
      </c>
      <c r="D9" t="s">
        <v>352</v>
      </c>
      <c r="E9" t="s">
        <v>353</v>
      </c>
      <c r="F9">
        <v>15314</v>
      </c>
      <c r="G9" t="s">
        <v>354</v>
      </c>
      <c r="H9">
        <v>15314</v>
      </c>
      <c r="I9">
        <v>3.2472434266327395E-3</v>
      </c>
      <c r="J9">
        <v>0</v>
      </c>
      <c r="K9" t="s">
        <v>355</v>
      </c>
      <c r="L9">
        <v>1</v>
      </c>
      <c r="M9" t="s">
        <v>356</v>
      </c>
      <c r="N9" t="s">
        <v>357</v>
      </c>
      <c r="O9" t="s">
        <v>358</v>
      </c>
      <c r="P9">
        <v>4.2</v>
      </c>
      <c r="Q9">
        <v>0.61499999999999999</v>
      </c>
      <c r="R9">
        <v>0</v>
      </c>
      <c r="S9">
        <v>0.3</v>
      </c>
      <c r="T9">
        <v>18000</v>
      </c>
      <c r="U9">
        <v>0</v>
      </c>
      <c r="V9">
        <v>262</v>
      </c>
      <c r="W9">
        <v>0</v>
      </c>
      <c r="X9">
        <v>4716000</v>
      </c>
      <c r="Y9">
        <v>1</v>
      </c>
      <c r="Z9">
        <v>0</v>
      </c>
      <c r="AA9">
        <v>0</v>
      </c>
      <c r="AB9">
        <v>0</v>
      </c>
      <c r="AC9">
        <v>0</v>
      </c>
      <c r="AD9">
        <v>0</v>
      </c>
      <c r="AE9">
        <v>0</v>
      </c>
      <c r="AF9">
        <v>0</v>
      </c>
      <c r="AG9">
        <v>0</v>
      </c>
      <c r="AH9">
        <v>0</v>
      </c>
      <c r="AI9">
        <v>0</v>
      </c>
      <c r="AJ9">
        <v>0</v>
      </c>
      <c r="AK9">
        <v>0</v>
      </c>
      <c r="AL9">
        <v>0</v>
      </c>
      <c r="AM9">
        <v>9.29731506849315</v>
      </c>
      <c r="AN9">
        <v>0</v>
      </c>
      <c r="AO9">
        <v>0</v>
      </c>
      <c r="AP9">
        <v>0</v>
      </c>
      <c r="AQ9">
        <v>0</v>
      </c>
      <c r="AR9">
        <v>0</v>
      </c>
      <c r="AS9">
        <v>0</v>
      </c>
      <c r="AT9">
        <v>0</v>
      </c>
      <c r="AU9">
        <v>0</v>
      </c>
      <c r="AV9">
        <v>0</v>
      </c>
      <c r="AW9">
        <v>0</v>
      </c>
      <c r="AX9">
        <v>0</v>
      </c>
      <c r="AY9">
        <v>0</v>
      </c>
      <c r="AZ9">
        <v>0</v>
      </c>
      <c r="BA9">
        <v>0</v>
      </c>
      <c r="BB9">
        <v>0</v>
      </c>
      <c r="BC9">
        <v>0.1</v>
      </c>
      <c r="BD9">
        <v>0</v>
      </c>
      <c r="BE9">
        <v>0</v>
      </c>
      <c r="BF9">
        <v>0</v>
      </c>
      <c r="BG9">
        <v>0</v>
      </c>
      <c r="BH9">
        <v>0</v>
      </c>
      <c r="BI9">
        <v>0</v>
      </c>
      <c r="BJ9">
        <v>0</v>
      </c>
      <c r="BK9">
        <v>0</v>
      </c>
      <c r="BL9">
        <v>0</v>
      </c>
      <c r="BM9">
        <v>0</v>
      </c>
      <c r="BN9">
        <v>0</v>
      </c>
      <c r="BO9">
        <v>0</v>
      </c>
      <c r="BP9">
        <v>0</v>
      </c>
      <c r="BQ9">
        <v>1.5599999999999999E-2</v>
      </c>
      <c r="BR9">
        <v>0</v>
      </c>
      <c r="BS9">
        <v>0</v>
      </c>
      <c r="BT9">
        <v>0</v>
      </c>
      <c r="BU9">
        <v>0</v>
      </c>
      <c r="BV9">
        <v>0</v>
      </c>
      <c r="BW9">
        <v>63.7</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1</v>
      </c>
      <c r="FR9">
        <v>0</v>
      </c>
      <c r="FS9">
        <v>0</v>
      </c>
      <c r="FT9">
        <v>0</v>
      </c>
      <c r="FU9">
        <v>0</v>
      </c>
      <c r="FV9">
        <v>0</v>
      </c>
      <c r="FW9">
        <v>0</v>
      </c>
      <c r="FX9">
        <v>3.7041095890410967</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0.251</v>
      </c>
      <c r="GU9">
        <v>0</v>
      </c>
      <c r="GV9">
        <v>0</v>
      </c>
      <c r="GW9">
        <v>0</v>
      </c>
      <c r="GX9">
        <v>0</v>
      </c>
      <c r="GY9">
        <v>0</v>
      </c>
      <c r="GZ9">
        <v>0</v>
      </c>
      <c r="HA9">
        <v>0</v>
      </c>
      <c r="HB9">
        <v>0</v>
      </c>
      <c r="HC9">
        <v>0</v>
      </c>
      <c r="HD9">
        <v>0</v>
      </c>
      <c r="HE9">
        <v>0</v>
      </c>
      <c r="HF9">
        <v>0</v>
      </c>
      <c r="HG9">
        <v>0</v>
      </c>
      <c r="HH9">
        <v>1.5599999999999999E-2</v>
      </c>
      <c r="HI9">
        <v>0</v>
      </c>
      <c r="HJ9">
        <v>0</v>
      </c>
      <c r="HK9">
        <v>0</v>
      </c>
      <c r="HL9">
        <v>0</v>
      </c>
      <c r="HM9">
        <v>0</v>
      </c>
      <c r="HN9">
        <v>63.7</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1</v>
      </c>
      <c r="LI9">
        <v>1</v>
      </c>
      <c r="LJ9">
        <v>0</v>
      </c>
      <c r="LK9">
        <v>0</v>
      </c>
      <c r="LL9">
        <v>1</v>
      </c>
      <c r="LM9">
        <v>0.95</v>
      </c>
      <c r="LN9">
        <v>0</v>
      </c>
      <c r="LO9">
        <v>1</v>
      </c>
      <c r="LP9">
        <v>0.78</v>
      </c>
      <c r="LQ9">
        <v>0</v>
      </c>
      <c r="LR9">
        <v>0</v>
      </c>
      <c r="LS9">
        <v>0</v>
      </c>
    </row>
    <row r="10" spans="1:331">
      <c r="A10" t="s">
        <v>349</v>
      </c>
      <c r="B10" t="s">
        <v>350</v>
      </c>
      <c r="C10" t="s">
        <v>926</v>
      </c>
      <c r="D10" t="s">
        <v>352</v>
      </c>
      <c r="E10" t="s">
        <v>353</v>
      </c>
      <c r="F10">
        <v>15314</v>
      </c>
      <c r="G10" t="s">
        <v>354</v>
      </c>
      <c r="H10">
        <v>15314</v>
      </c>
      <c r="I10">
        <v>3.2472434266327395E-3</v>
      </c>
      <c r="J10">
        <v>0</v>
      </c>
      <c r="K10" t="s">
        <v>355</v>
      </c>
      <c r="L10">
        <v>1</v>
      </c>
      <c r="M10" t="s">
        <v>356</v>
      </c>
      <c r="N10" t="s">
        <v>357</v>
      </c>
      <c r="O10" t="s">
        <v>358</v>
      </c>
      <c r="P10">
        <v>4.2</v>
      </c>
      <c r="Q10">
        <v>0.61499999999999999</v>
      </c>
      <c r="R10">
        <v>0</v>
      </c>
      <c r="S10">
        <v>0.3</v>
      </c>
      <c r="T10">
        <v>18000</v>
      </c>
      <c r="U10">
        <v>0</v>
      </c>
      <c r="V10">
        <v>262</v>
      </c>
      <c r="W10">
        <v>0</v>
      </c>
      <c r="X10">
        <v>4716000</v>
      </c>
      <c r="Y10">
        <v>1</v>
      </c>
      <c r="Z10">
        <v>0</v>
      </c>
      <c r="AA10">
        <v>0</v>
      </c>
      <c r="AB10">
        <v>0</v>
      </c>
      <c r="AC10">
        <v>0</v>
      </c>
      <c r="AD10">
        <v>0</v>
      </c>
      <c r="AE10">
        <v>0</v>
      </c>
      <c r="AF10">
        <v>0</v>
      </c>
      <c r="AG10">
        <v>0</v>
      </c>
      <c r="AH10">
        <v>0</v>
      </c>
      <c r="AI10">
        <v>0</v>
      </c>
      <c r="AJ10">
        <v>0</v>
      </c>
      <c r="AK10">
        <v>0</v>
      </c>
      <c r="AL10">
        <v>0</v>
      </c>
      <c r="AM10">
        <v>9.29731506849315</v>
      </c>
      <c r="AN10">
        <v>0</v>
      </c>
      <c r="AO10">
        <v>0</v>
      </c>
      <c r="AP10">
        <v>0</v>
      </c>
      <c r="AQ10">
        <v>0</v>
      </c>
      <c r="AR10">
        <v>0</v>
      </c>
      <c r="AS10">
        <v>0</v>
      </c>
      <c r="AT10">
        <v>0</v>
      </c>
      <c r="AU10">
        <v>0</v>
      </c>
      <c r="AV10">
        <v>0</v>
      </c>
      <c r="AW10">
        <v>0</v>
      </c>
      <c r="AX10">
        <v>0</v>
      </c>
      <c r="AY10">
        <v>0</v>
      </c>
      <c r="AZ10">
        <v>0</v>
      </c>
      <c r="BA10">
        <v>0</v>
      </c>
      <c r="BB10">
        <v>0</v>
      </c>
      <c r="BC10">
        <v>0.1</v>
      </c>
      <c r="BD10">
        <v>0</v>
      </c>
      <c r="BE10">
        <v>0</v>
      </c>
      <c r="BF10">
        <v>0</v>
      </c>
      <c r="BG10">
        <v>0</v>
      </c>
      <c r="BH10">
        <v>0</v>
      </c>
      <c r="BI10">
        <v>0</v>
      </c>
      <c r="BJ10">
        <v>0</v>
      </c>
      <c r="BK10">
        <v>0</v>
      </c>
      <c r="BL10">
        <v>0</v>
      </c>
      <c r="BM10">
        <v>0</v>
      </c>
      <c r="BN10">
        <v>0</v>
      </c>
      <c r="BO10">
        <v>0</v>
      </c>
      <c r="BP10">
        <v>0</v>
      </c>
      <c r="BQ10">
        <v>1.5599999999999999E-2</v>
      </c>
      <c r="BR10">
        <v>0</v>
      </c>
      <c r="BS10">
        <v>0</v>
      </c>
      <c r="BT10">
        <v>0</v>
      </c>
      <c r="BU10">
        <v>0</v>
      </c>
      <c r="BV10">
        <v>0</v>
      </c>
      <c r="BW10">
        <v>63.7</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1</v>
      </c>
      <c r="FR10">
        <v>0</v>
      </c>
      <c r="FS10">
        <v>0</v>
      </c>
      <c r="FT10">
        <v>0</v>
      </c>
      <c r="FU10">
        <v>0</v>
      </c>
      <c r="FV10">
        <v>0</v>
      </c>
      <c r="FW10">
        <v>0</v>
      </c>
      <c r="FX10">
        <v>3.7041095890410967</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0.251</v>
      </c>
      <c r="GU10">
        <v>0</v>
      </c>
      <c r="GV10">
        <v>0</v>
      </c>
      <c r="GW10">
        <v>0</v>
      </c>
      <c r="GX10">
        <v>0</v>
      </c>
      <c r="GY10">
        <v>0</v>
      </c>
      <c r="GZ10">
        <v>0</v>
      </c>
      <c r="HA10">
        <v>0</v>
      </c>
      <c r="HB10">
        <v>0</v>
      </c>
      <c r="HC10">
        <v>0</v>
      </c>
      <c r="HD10">
        <v>0</v>
      </c>
      <c r="HE10">
        <v>0</v>
      </c>
      <c r="HF10">
        <v>0</v>
      </c>
      <c r="HG10">
        <v>0</v>
      </c>
      <c r="HH10">
        <v>1.5599999999999999E-2</v>
      </c>
      <c r="HI10">
        <v>0</v>
      </c>
      <c r="HJ10">
        <v>0</v>
      </c>
      <c r="HK10">
        <v>0</v>
      </c>
      <c r="HL10">
        <v>0</v>
      </c>
      <c r="HM10">
        <v>0</v>
      </c>
      <c r="HN10">
        <v>63.7</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1</v>
      </c>
      <c r="LI10">
        <v>1</v>
      </c>
      <c r="LJ10">
        <v>0</v>
      </c>
      <c r="LK10">
        <v>0</v>
      </c>
      <c r="LL10">
        <v>1</v>
      </c>
      <c r="LM10">
        <v>0.95</v>
      </c>
      <c r="LN10">
        <v>0</v>
      </c>
      <c r="LO10">
        <v>1</v>
      </c>
      <c r="LP10">
        <v>0.78</v>
      </c>
      <c r="LQ10">
        <v>0</v>
      </c>
      <c r="LR10">
        <v>0</v>
      </c>
      <c r="LS10">
        <v>0</v>
      </c>
    </row>
    <row r="11" spans="1:331">
      <c r="A11" t="s">
        <v>349</v>
      </c>
      <c r="B11" t="s">
        <v>350</v>
      </c>
      <c r="C11" t="s">
        <v>927</v>
      </c>
      <c r="D11" t="s">
        <v>352</v>
      </c>
      <c r="E11" t="s">
        <v>353</v>
      </c>
      <c r="F11">
        <v>15314</v>
      </c>
      <c r="G11" t="s">
        <v>354</v>
      </c>
      <c r="H11">
        <v>15314</v>
      </c>
      <c r="I11">
        <v>3.2472434266327395E-3</v>
      </c>
      <c r="J11">
        <v>0</v>
      </c>
      <c r="K11" t="s">
        <v>355</v>
      </c>
      <c r="L11">
        <v>1</v>
      </c>
      <c r="M11" t="s">
        <v>356</v>
      </c>
      <c r="N11" t="s">
        <v>357</v>
      </c>
      <c r="O11" t="s">
        <v>358</v>
      </c>
      <c r="P11">
        <v>4.2</v>
      </c>
      <c r="Q11">
        <v>0.61499999999999999</v>
      </c>
      <c r="R11">
        <v>0</v>
      </c>
      <c r="S11">
        <v>0.3</v>
      </c>
      <c r="T11">
        <v>18000</v>
      </c>
      <c r="U11">
        <v>0</v>
      </c>
      <c r="V11">
        <v>262</v>
      </c>
      <c r="W11">
        <v>0</v>
      </c>
      <c r="X11">
        <v>4716000</v>
      </c>
      <c r="Y11">
        <v>1</v>
      </c>
      <c r="Z11">
        <v>0</v>
      </c>
      <c r="AA11">
        <v>0</v>
      </c>
      <c r="AB11">
        <v>0</v>
      </c>
      <c r="AC11">
        <v>0</v>
      </c>
      <c r="AD11">
        <v>0</v>
      </c>
      <c r="AE11">
        <v>0</v>
      </c>
      <c r="AF11">
        <v>0</v>
      </c>
      <c r="AG11">
        <v>0</v>
      </c>
      <c r="AH11">
        <v>0</v>
      </c>
      <c r="AI11">
        <v>0</v>
      </c>
      <c r="AJ11">
        <v>0</v>
      </c>
      <c r="AK11">
        <v>0</v>
      </c>
      <c r="AL11">
        <v>0</v>
      </c>
      <c r="AM11">
        <v>9.29731506849315</v>
      </c>
      <c r="AN11">
        <v>0</v>
      </c>
      <c r="AO11">
        <v>0</v>
      </c>
      <c r="AP11">
        <v>0</v>
      </c>
      <c r="AQ11">
        <v>0</v>
      </c>
      <c r="AR11">
        <v>0</v>
      </c>
      <c r="AS11">
        <v>0</v>
      </c>
      <c r="AT11">
        <v>0</v>
      </c>
      <c r="AU11">
        <v>0</v>
      </c>
      <c r="AV11">
        <v>0</v>
      </c>
      <c r="AW11">
        <v>0</v>
      </c>
      <c r="AX11">
        <v>0</v>
      </c>
      <c r="AY11">
        <v>0</v>
      </c>
      <c r="AZ11">
        <v>0</v>
      </c>
      <c r="BA11">
        <v>0</v>
      </c>
      <c r="BB11">
        <v>0</v>
      </c>
      <c r="BC11">
        <v>0.1</v>
      </c>
      <c r="BD11">
        <v>0</v>
      </c>
      <c r="BE11">
        <v>0</v>
      </c>
      <c r="BF11">
        <v>0</v>
      </c>
      <c r="BG11">
        <v>0</v>
      </c>
      <c r="BH11">
        <v>0</v>
      </c>
      <c r="BI11">
        <v>0</v>
      </c>
      <c r="BJ11">
        <v>0</v>
      </c>
      <c r="BK11">
        <v>0</v>
      </c>
      <c r="BL11">
        <v>0</v>
      </c>
      <c r="BM11">
        <v>0</v>
      </c>
      <c r="BN11">
        <v>0</v>
      </c>
      <c r="BO11">
        <v>0</v>
      </c>
      <c r="BP11">
        <v>0</v>
      </c>
      <c r="BQ11">
        <v>1.5599999999999999E-2</v>
      </c>
      <c r="BR11">
        <v>0</v>
      </c>
      <c r="BS11">
        <v>0</v>
      </c>
      <c r="BT11">
        <v>0</v>
      </c>
      <c r="BU11">
        <v>0</v>
      </c>
      <c r="BV11">
        <v>0</v>
      </c>
      <c r="BW11">
        <v>63.7</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1</v>
      </c>
      <c r="FR11">
        <v>0</v>
      </c>
      <c r="FS11">
        <v>0</v>
      </c>
      <c r="FT11">
        <v>0</v>
      </c>
      <c r="FU11">
        <v>0</v>
      </c>
      <c r="FV11">
        <v>0</v>
      </c>
      <c r="FW11">
        <v>0</v>
      </c>
      <c r="FX11">
        <v>3.7041095890410967</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0.251</v>
      </c>
      <c r="GU11">
        <v>0</v>
      </c>
      <c r="GV11">
        <v>0</v>
      </c>
      <c r="GW11">
        <v>0</v>
      </c>
      <c r="GX11">
        <v>0</v>
      </c>
      <c r="GY11">
        <v>0</v>
      </c>
      <c r="GZ11">
        <v>0</v>
      </c>
      <c r="HA11">
        <v>0</v>
      </c>
      <c r="HB11">
        <v>0</v>
      </c>
      <c r="HC11">
        <v>0</v>
      </c>
      <c r="HD11">
        <v>0</v>
      </c>
      <c r="HE11">
        <v>0</v>
      </c>
      <c r="HF11">
        <v>0</v>
      </c>
      <c r="HG11">
        <v>0</v>
      </c>
      <c r="HH11">
        <v>1.5599999999999999E-2</v>
      </c>
      <c r="HI11">
        <v>0</v>
      </c>
      <c r="HJ11">
        <v>0</v>
      </c>
      <c r="HK11">
        <v>0</v>
      </c>
      <c r="HL11">
        <v>0</v>
      </c>
      <c r="HM11">
        <v>0</v>
      </c>
      <c r="HN11">
        <v>63.7</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1</v>
      </c>
      <c r="LI11">
        <v>1</v>
      </c>
      <c r="LJ11">
        <v>0</v>
      </c>
      <c r="LK11">
        <v>0</v>
      </c>
      <c r="LL11">
        <v>1</v>
      </c>
      <c r="LM11">
        <v>0.95</v>
      </c>
      <c r="LN11">
        <v>0</v>
      </c>
      <c r="LO11">
        <v>1</v>
      </c>
      <c r="LP11">
        <v>0.78</v>
      </c>
      <c r="LQ11">
        <v>0</v>
      </c>
      <c r="LR11">
        <v>0</v>
      </c>
      <c r="LS11">
        <v>0</v>
      </c>
    </row>
    <row r="12" spans="1:331">
      <c r="A12" t="s">
        <v>349</v>
      </c>
      <c r="B12" t="s">
        <v>350</v>
      </c>
      <c r="C12" t="s">
        <v>928</v>
      </c>
      <c r="D12" t="s">
        <v>352</v>
      </c>
      <c r="E12" t="s">
        <v>353</v>
      </c>
      <c r="F12">
        <v>15314</v>
      </c>
      <c r="G12" t="s">
        <v>354</v>
      </c>
      <c r="H12">
        <v>15314</v>
      </c>
      <c r="I12">
        <v>3.2472434266327395E-3</v>
      </c>
      <c r="J12">
        <v>0</v>
      </c>
      <c r="K12" t="s">
        <v>355</v>
      </c>
      <c r="L12">
        <v>1</v>
      </c>
      <c r="M12" t="s">
        <v>356</v>
      </c>
      <c r="N12" t="s">
        <v>357</v>
      </c>
      <c r="O12" t="s">
        <v>358</v>
      </c>
      <c r="P12">
        <v>4.2</v>
      </c>
      <c r="Q12">
        <v>0.61499999999999999</v>
      </c>
      <c r="R12">
        <v>0</v>
      </c>
      <c r="S12">
        <v>0.3</v>
      </c>
      <c r="T12">
        <v>18000</v>
      </c>
      <c r="U12">
        <v>0</v>
      </c>
      <c r="V12">
        <v>262</v>
      </c>
      <c r="W12">
        <v>0</v>
      </c>
      <c r="X12">
        <v>4716000</v>
      </c>
      <c r="Y12">
        <v>1</v>
      </c>
      <c r="Z12">
        <v>0</v>
      </c>
      <c r="AA12">
        <v>0</v>
      </c>
      <c r="AB12">
        <v>0</v>
      </c>
      <c r="AC12">
        <v>0</v>
      </c>
      <c r="AD12">
        <v>0</v>
      </c>
      <c r="AE12">
        <v>0</v>
      </c>
      <c r="AF12">
        <v>0</v>
      </c>
      <c r="AG12">
        <v>0</v>
      </c>
      <c r="AH12">
        <v>0</v>
      </c>
      <c r="AI12">
        <v>0</v>
      </c>
      <c r="AJ12">
        <v>0</v>
      </c>
      <c r="AK12">
        <v>0</v>
      </c>
      <c r="AL12">
        <v>0</v>
      </c>
      <c r="AM12">
        <v>9.29731506849315</v>
      </c>
      <c r="AN12">
        <v>0</v>
      </c>
      <c r="AO12">
        <v>0</v>
      </c>
      <c r="AP12">
        <v>0</v>
      </c>
      <c r="AQ12">
        <v>0</v>
      </c>
      <c r="AR12">
        <v>0</v>
      </c>
      <c r="AS12">
        <v>0</v>
      </c>
      <c r="AT12">
        <v>0</v>
      </c>
      <c r="AU12">
        <v>0</v>
      </c>
      <c r="AV12">
        <v>0</v>
      </c>
      <c r="AW12">
        <v>0</v>
      </c>
      <c r="AX12">
        <v>0</v>
      </c>
      <c r="AY12">
        <v>0</v>
      </c>
      <c r="AZ12">
        <v>0</v>
      </c>
      <c r="BA12">
        <v>0</v>
      </c>
      <c r="BB12">
        <v>0</v>
      </c>
      <c r="BC12">
        <v>0.1</v>
      </c>
      <c r="BD12">
        <v>0</v>
      </c>
      <c r="BE12">
        <v>0</v>
      </c>
      <c r="BF12">
        <v>0</v>
      </c>
      <c r="BG12">
        <v>0</v>
      </c>
      <c r="BH12">
        <v>0</v>
      </c>
      <c r="BI12">
        <v>0</v>
      </c>
      <c r="BJ12">
        <v>0</v>
      </c>
      <c r="BK12">
        <v>0</v>
      </c>
      <c r="BL12">
        <v>0</v>
      </c>
      <c r="BM12">
        <v>0</v>
      </c>
      <c r="BN12">
        <v>0</v>
      </c>
      <c r="BO12">
        <v>0</v>
      </c>
      <c r="BP12">
        <v>0</v>
      </c>
      <c r="BQ12">
        <v>1.5599999999999999E-2</v>
      </c>
      <c r="BR12">
        <v>0</v>
      </c>
      <c r="BS12">
        <v>0</v>
      </c>
      <c r="BT12">
        <v>0</v>
      </c>
      <c r="BU12">
        <v>0</v>
      </c>
      <c r="BV12">
        <v>0</v>
      </c>
      <c r="BW12">
        <v>63.7</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1</v>
      </c>
      <c r="FR12">
        <v>0</v>
      </c>
      <c r="FS12">
        <v>0</v>
      </c>
      <c r="FT12">
        <v>0</v>
      </c>
      <c r="FU12">
        <v>0</v>
      </c>
      <c r="FV12">
        <v>0</v>
      </c>
      <c r="FW12">
        <v>0</v>
      </c>
      <c r="FX12">
        <v>3.7041095890410967</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0.251</v>
      </c>
      <c r="GU12">
        <v>0</v>
      </c>
      <c r="GV12">
        <v>0</v>
      </c>
      <c r="GW12">
        <v>0</v>
      </c>
      <c r="GX12">
        <v>0</v>
      </c>
      <c r="GY12">
        <v>0</v>
      </c>
      <c r="GZ12">
        <v>0</v>
      </c>
      <c r="HA12">
        <v>0</v>
      </c>
      <c r="HB12">
        <v>0</v>
      </c>
      <c r="HC12">
        <v>0</v>
      </c>
      <c r="HD12">
        <v>0</v>
      </c>
      <c r="HE12">
        <v>0</v>
      </c>
      <c r="HF12">
        <v>0</v>
      </c>
      <c r="HG12">
        <v>0</v>
      </c>
      <c r="HH12">
        <v>1.5599999999999999E-2</v>
      </c>
      <c r="HI12">
        <v>0</v>
      </c>
      <c r="HJ12">
        <v>0</v>
      </c>
      <c r="HK12">
        <v>0</v>
      </c>
      <c r="HL12">
        <v>0</v>
      </c>
      <c r="HM12">
        <v>0</v>
      </c>
      <c r="HN12">
        <v>63.7</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1</v>
      </c>
      <c r="LI12">
        <v>1</v>
      </c>
      <c r="LJ12">
        <v>0</v>
      </c>
      <c r="LK12">
        <v>0</v>
      </c>
      <c r="LL12">
        <v>1</v>
      </c>
      <c r="LM12">
        <v>0.95</v>
      </c>
      <c r="LN12">
        <v>0</v>
      </c>
      <c r="LO12">
        <v>1</v>
      </c>
      <c r="LP12">
        <v>0.78</v>
      </c>
      <c r="LQ12">
        <v>0</v>
      </c>
      <c r="LR12">
        <v>0</v>
      </c>
      <c r="LS12">
        <v>0</v>
      </c>
    </row>
    <row r="13" spans="1:331">
      <c r="A13" t="s">
        <v>349</v>
      </c>
      <c r="B13" t="s">
        <v>350</v>
      </c>
      <c r="C13" t="s">
        <v>929</v>
      </c>
      <c r="D13" t="s">
        <v>352</v>
      </c>
      <c r="E13" t="s">
        <v>353</v>
      </c>
      <c r="F13">
        <v>15314</v>
      </c>
      <c r="G13" t="s">
        <v>354</v>
      </c>
      <c r="H13">
        <v>15314</v>
      </c>
      <c r="I13">
        <v>3.2472434266327395E-3</v>
      </c>
      <c r="J13">
        <v>0</v>
      </c>
      <c r="K13" t="s">
        <v>355</v>
      </c>
      <c r="L13">
        <v>1</v>
      </c>
      <c r="M13" t="s">
        <v>356</v>
      </c>
      <c r="N13" t="s">
        <v>357</v>
      </c>
      <c r="O13" t="s">
        <v>358</v>
      </c>
      <c r="P13">
        <v>4.2</v>
      </c>
      <c r="Q13">
        <v>0.61499999999999999</v>
      </c>
      <c r="R13">
        <v>0</v>
      </c>
      <c r="S13">
        <v>0.3</v>
      </c>
      <c r="T13">
        <v>18000</v>
      </c>
      <c r="U13">
        <v>0</v>
      </c>
      <c r="V13">
        <v>262</v>
      </c>
      <c r="W13">
        <v>0</v>
      </c>
      <c r="X13">
        <v>4716000</v>
      </c>
      <c r="Y13">
        <v>1</v>
      </c>
      <c r="Z13">
        <v>0</v>
      </c>
      <c r="AA13">
        <v>0</v>
      </c>
      <c r="AB13">
        <v>0</v>
      </c>
      <c r="AC13">
        <v>0</v>
      </c>
      <c r="AD13">
        <v>0</v>
      </c>
      <c r="AE13">
        <v>0</v>
      </c>
      <c r="AF13">
        <v>0</v>
      </c>
      <c r="AG13">
        <v>0</v>
      </c>
      <c r="AH13">
        <v>0</v>
      </c>
      <c r="AI13">
        <v>0</v>
      </c>
      <c r="AJ13">
        <v>0</v>
      </c>
      <c r="AK13">
        <v>0</v>
      </c>
      <c r="AL13">
        <v>0</v>
      </c>
      <c r="AM13">
        <v>9.29731506849315</v>
      </c>
      <c r="AN13">
        <v>0</v>
      </c>
      <c r="AO13">
        <v>0</v>
      </c>
      <c r="AP13">
        <v>0</v>
      </c>
      <c r="AQ13">
        <v>0</v>
      </c>
      <c r="AR13">
        <v>0</v>
      </c>
      <c r="AS13">
        <v>0</v>
      </c>
      <c r="AT13">
        <v>0</v>
      </c>
      <c r="AU13">
        <v>0</v>
      </c>
      <c r="AV13">
        <v>0</v>
      </c>
      <c r="AW13">
        <v>0</v>
      </c>
      <c r="AX13">
        <v>0</v>
      </c>
      <c r="AY13">
        <v>0</v>
      </c>
      <c r="AZ13">
        <v>0</v>
      </c>
      <c r="BA13">
        <v>0</v>
      </c>
      <c r="BB13">
        <v>0</v>
      </c>
      <c r="BC13">
        <v>0.1</v>
      </c>
      <c r="BD13">
        <v>0</v>
      </c>
      <c r="BE13">
        <v>0</v>
      </c>
      <c r="BF13">
        <v>0</v>
      </c>
      <c r="BG13">
        <v>0</v>
      </c>
      <c r="BH13">
        <v>0</v>
      </c>
      <c r="BI13">
        <v>0</v>
      </c>
      <c r="BJ13">
        <v>0</v>
      </c>
      <c r="BK13">
        <v>0</v>
      </c>
      <c r="BL13">
        <v>0</v>
      </c>
      <c r="BM13">
        <v>0</v>
      </c>
      <c r="BN13">
        <v>0</v>
      </c>
      <c r="BO13">
        <v>0</v>
      </c>
      <c r="BP13">
        <v>0</v>
      </c>
      <c r="BQ13">
        <v>1.5599999999999999E-2</v>
      </c>
      <c r="BR13">
        <v>0</v>
      </c>
      <c r="BS13">
        <v>0</v>
      </c>
      <c r="BT13">
        <v>0</v>
      </c>
      <c r="BU13">
        <v>0</v>
      </c>
      <c r="BV13">
        <v>0</v>
      </c>
      <c r="BW13">
        <v>63.7</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1</v>
      </c>
      <c r="FR13">
        <v>0</v>
      </c>
      <c r="FS13">
        <v>0</v>
      </c>
      <c r="FT13">
        <v>0</v>
      </c>
      <c r="FU13">
        <v>0</v>
      </c>
      <c r="FV13">
        <v>0</v>
      </c>
      <c r="FW13">
        <v>0</v>
      </c>
      <c r="FX13">
        <v>3.7041095890410967</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0.251</v>
      </c>
      <c r="GU13">
        <v>0</v>
      </c>
      <c r="GV13">
        <v>0</v>
      </c>
      <c r="GW13">
        <v>0</v>
      </c>
      <c r="GX13">
        <v>0</v>
      </c>
      <c r="GY13">
        <v>0</v>
      </c>
      <c r="GZ13">
        <v>0</v>
      </c>
      <c r="HA13">
        <v>0</v>
      </c>
      <c r="HB13">
        <v>0</v>
      </c>
      <c r="HC13">
        <v>0</v>
      </c>
      <c r="HD13">
        <v>0</v>
      </c>
      <c r="HE13">
        <v>0</v>
      </c>
      <c r="HF13">
        <v>0</v>
      </c>
      <c r="HG13">
        <v>0</v>
      </c>
      <c r="HH13">
        <v>1.5599999999999999E-2</v>
      </c>
      <c r="HI13">
        <v>0</v>
      </c>
      <c r="HJ13">
        <v>0</v>
      </c>
      <c r="HK13">
        <v>0</v>
      </c>
      <c r="HL13">
        <v>0</v>
      </c>
      <c r="HM13">
        <v>0</v>
      </c>
      <c r="HN13">
        <v>63.7</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1</v>
      </c>
      <c r="LI13">
        <v>1</v>
      </c>
      <c r="LJ13">
        <v>0</v>
      </c>
      <c r="LK13">
        <v>0</v>
      </c>
      <c r="LL13">
        <v>1</v>
      </c>
      <c r="LM13">
        <v>0.95</v>
      </c>
      <c r="LN13">
        <v>0</v>
      </c>
      <c r="LO13">
        <v>1</v>
      </c>
      <c r="LP13">
        <v>0.78</v>
      </c>
      <c r="LQ13">
        <v>0</v>
      </c>
      <c r="LR13">
        <v>0</v>
      </c>
      <c r="LS13">
        <v>0</v>
      </c>
    </row>
    <row r="14" spans="1:331">
      <c r="A14" t="s">
        <v>349</v>
      </c>
      <c r="B14" t="s">
        <v>350</v>
      </c>
      <c r="C14" t="s">
        <v>930</v>
      </c>
      <c r="D14" t="s">
        <v>352</v>
      </c>
      <c r="E14" t="s">
        <v>353</v>
      </c>
      <c r="F14">
        <v>15314</v>
      </c>
      <c r="G14" t="s">
        <v>354</v>
      </c>
      <c r="H14">
        <v>15314</v>
      </c>
      <c r="I14">
        <v>3.2472434266327395E-3</v>
      </c>
      <c r="J14">
        <v>0</v>
      </c>
      <c r="K14" t="s">
        <v>355</v>
      </c>
      <c r="L14">
        <v>1</v>
      </c>
      <c r="M14" t="s">
        <v>356</v>
      </c>
      <c r="N14" t="s">
        <v>357</v>
      </c>
      <c r="O14" t="s">
        <v>358</v>
      </c>
      <c r="P14">
        <v>4.2</v>
      </c>
      <c r="Q14">
        <v>0.61499999999999999</v>
      </c>
      <c r="R14">
        <v>0</v>
      </c>
      <c r="S14">
        <v>0.3</v>
      </c>
      <c r="T14">
        <v>18000</v>
      </c>
      <c r="U14">
        <v>0</v>
      </c>
      <c r="V14">
        <v>262</v>
      </c>
      <c r="W14">
        <v>0</v>
      </c>
      <c r="X14">
        <v>4716000</v>
      </c>
      <c r="Y14">
        <v>1</v>
      </c>
      <c r="Z14">
        <v>0</v>
      </c>
      <c r="AA14">
        <v>0</v>
      </c>
      <c r="AB14">
        <v>0</v>
      </c>
      <c r="AC14">
        <v>0</v>
      </c>
      <c r="AD14">
        <v>0</v>
      </c>
      <c r="AE14">
        <v>0</v>
      </c>
      <c r="AF14">
        <v>0</v>
      </c>
      <c r="AG14">
        <v>0</v>
      </c>
      <c r="AH14">
        <v>0</v>
      </c>
      <c r="AI14">
        <v>0</v>
      </c>
      <c r="AJ14">
        <v>0</v>
      </c>
      <c r="AK14">
        <v>0</v>
      </c>
      <c r="AL14">
        <v>0</v>
      </c>
      <c r="AM14">
        <v>9.29731506849315</v>
      </c>
      <c r="AN14">
        <v>0</v>
      </c>
      <c r="AO14">
        <v>0</v>
      </c>
      <c r="AP14">
        <v>0</v>
      </c>
      <c r="AQ14">
        <v>0</v>
      </c>
      <c r="AR14">
        <v>0</v>
      </c>
      <c r="AS14">
        <v>0</v>
      </c>
      <c r="AT14">
        <v>0</v>
      </c>
      <c r="AU14">
        <v>0</v>
      </c>
      <c r="AV14">
        <v>0</v>
      </c>
      <c r="AW14">
        <v>0</v>
      </c>
      <c r="AX14">
        <v>0</v>
      </c>
      <c r="AY14">
        <v>0</v>
      </c>
      <c r="AZ14">
        <v>0</v>
      </c>
      <c r="BA14">
        <v>0</v>
      </c>
      <c r="BB14">
        <v>0</v>
      </c>
      <c r="BC14">
        <v>0.1</v>
      </c>
      <c r="BD14">
        <v>0</v>
      </c>
      <c r="BE14">
        <v>0</v>
      </c>
      <c r="BF14">
        <v>0</v>
      </c>
      <c r="BG14">
        <v>0</v>
      </c>
      <c r="BH14">
        <v>0</v>
      </c>
      <c r="BI14">
        <v>0</v>
      </c>
      <c r="BJ14">
        <v>0</v>
      </c>
      <c r="BK14">
        <v>0</v>
      </c>
      <c r="BL14">
        <v>0</v>
      </c>
      <c r="BM14">
        <v>0</v>
      </c>
      <c r="BN14">
        <v>0</v>
      </c>
      <c r="BO14">
        <v>0</v>
      </c>
      <c r="BP14">
        <v>0</v>
      </c>
      <c r="BQ14">
        <v>1.5599999999999999E-2</v>
      </c>
      <c r="BR14">
        <v>0</v>
      </c>
      <c r="BS14">
        <v>0</v>
      </c>
      <c r="BT14">
        <v>0</v>
      </c>
      <c r="BU14">
        <v>0</v>
      </c>
      <c r="BV14">
        <v>0</v>
      </c>
      <c r="BW14">
        <v>63.7</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1</v>
      </c>
      <c r="FR14">
        <v>0</v>
      </c>
      <c r="FS14">
        <v>0</v>
      </c>
      <c r="FT14">
        <v>0</v>
      </c>
      <c r="FU14">
        <v>0</v>
      </c>
      <c r="FV14">
        <v>0</v>
      </c>
      <c r="FW14">
        <v>0</v>
      </c>
      <c r="FX14">
        <v>3.7041095890410967</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0.251</v>
      </c>
      <c r="GU14">
        <v>0</v>
      </c>
      <c r="GV14">
        <v>0</v>
      </c>
      <c r="GW14">
        <v>0</v>
      </c>
      <c r="GX14">
        <v>0</v>
      </c>
      <c r="GY14">
        <v>0</v>
      </c>
      <c r="GZ14">
        <v>0</v>
      </c>
      <c r="HA14">
        <v>0</v>
      </c>
      <c r="HB14">
        <v>0</v>
      </c>
      <c r="HC14">
        <v>0</v>
      </c>
      <c r="HD14">
        <v>0</v>
      </c>
      <c r="HE14">
        <v>0</v>
      </c>
      <c r="HF14">
        <v>0</v>
      </c>
      <c r="HG14">
        <v>0</v>
      </c>
      <c r="HH14">
        <v>1.5599999999999999E-2</v>
      </c>
      <c r="HI14">
        <v>0</v>
      </c>
      <c r="HJ14">
        <v>0</v>
      </c>
      <c r="HK14">
        <v>0</v>
      </c>
      <c r="HL14">
        <v>0</v>
      </c>
      <c r="HM14">
        <v>0</v>
      </c>
      <c r="HN14">
        <v>63.7</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1</v>
      </c>
      <c r="LI14">
        <v>1</v>
      </c>
      <c r="LJ14">
        <v>0</v>
      </c>
      <c r="LK14">
        <v>0</v>
      </c>
      <c r="LL14">
        <v>1</v>
      </c>
      <c r="LM14">
        <v>0.95</v>
      </c>
      <c r="LN14">
        <v>0</v>
      </c>
      <c r="LO14">
        <v>1</v>
      </c>
      <c r="LP14">
        <v>0.78</v>
      </c>
      <c r="LQ14">
        <v>0</v>
      </c>
      <c r="LR14">
        <v>0</v>
      </c>
      <c r="LS14">
        <v>0</v>
      </c>
    </row>
    <row r="15" spans="1:331">
      <c r="A15" t="s">
        <v>349</v>
      </c>
      <c r="B15" t="s">
        <v>350</v>
      </c>
      <c r="C15" t="s">
        <v>931</v>
      </c>
      <c r="D15" t="s">
        <v>352</v>
      </c>
      <c r="E15" t="s">
        <v>353</v>
      </c>
      <c r="F15">
        <v>15314</v>
      </c>
      <c r="G15" t="s">
        <v>354</v>
      </c>
      <c r="H15">
        <v>15314</v>
      </c>
      <c r="I15">
        <v>3.2472434266327395E-3</v>
      </c>
      <c r="J15">
        <v>0</v>
      </c>
      <c r="K15" t="s">
        <v>355</v>
      </c>
      <c r="L15">
        <v>1</v>
      </c>
      <c r="M15" t="s">
        <v>356</v>
      </c>
      <c r="N15" t="s">
        <v>357</v>
      </c>
      <c r="O15" t="s">
        <v>358</v>
      </c>
      <c r="P15">
        <v>4.2</v>
      </c>
      <c r="Q15">
        <v>0.61499999999999999</v>
      </c>
      <c r="R15">
        <v>0</v>
      </c>
      <c r="S15">
        <v>0.3</v>
      </c>
      <c r="T15">
        <v>18000</v>
      </c>
      <c r="U15">
        <v>0</v>
      </c>
      <c r="V15">
        <v>262</v>
      </c>
      <c r="W15">
        <v>0</v>
      </c>
      <c r="X15">
        <v>4716000</v>
      </c>
      <c r="Y15">
        <v>1</v>
      </c>
      <c r="Z15">
        <v>0</v>
      </c>
      <c r="AA15">
        <v>0</v>
      </c>
      <c r="AB15">
        <v>0</v>
      </c>
      <c r="AC15">
        <v>0</v>
      </c>
      <c r="AD15">
        <v>0</v>
      </c>
      <c r="AE15">
        <v>0</v>
      </c>
      <c r="AF15">
        <v>0</v>
      </c>
      <c r="AG15">
        <v>0</v>
      </c>
      <c r="AH15">
        <v>0</v>
      </c>
      <c r="AI15">
        <v>0</v>
      </c>
      <c r="AJ15">
        <v>0</v>
      </c>
      <c r="AK15">
        <v>0</v>
      </c>
      <c r="AL15">
        <v>0</v>
      </c>
      <c r="AM15">
        <v>9.29731506849315</v>
      </c>
      <c r="AN15">
        <v>0</v>
      </c>
      <c r="AO15">
        <v>0</v>
      </c>
      <c r="AP15">
        <v>0</v>
      </c>
      <c r="AQ15">
        <v>0</v>
      </c>
      <c r="AR15">
        <v>0</v>
      </c>
      <c r="AS15">
        <v>0</v>
      </c>
      <c r="AT15">
        <v>0</v>
      </c>
      <c r="AU15">
        <v>0</v>
      </c>
      <c r="AV15">
        <v>0</v>
      </c>
      <c r="AW15">
        <v>0</v>
      </c>
      <c r="AX15">
        <v>0</v>
      </c>
      <c r="AY15">
        <v>0</v>
      </c>
      <c r="AZ15">
        <v>0</v>
      </c>
      <c r="BA15">
        <v>0</v>
      </c>
      <c r="BB15">
        <v>0</v>
      </c>
      <c r="BC15">
        <v>0.1</v>
      </c>
      <c r="BD15">
        <v>0</v>
      </c>
      <c r="BE15">
        <v>0</v>
      </c>
      <c r="BF15">
        <v>0</v>
      </c>
      <c r="BG15">
        <v>0</v>
      </c>
      <c r="BH15">
        <v>0</v>
      </c>
      <c r="BI15">
        <v>0</v>
      </c>
      <c r="BJ15">
        <v>0</v>
      </c>
      <c r="BK15">
        <v>0</v>
      </c>
      <c r="BL15">
        <v>0</v>
      </c>
      <c r="BM15">
        <v>0</v>
      </c>
      <c r="BN15">
        <v>0</v>
      </c>
      <c r="BO15">
        <v>0</v>
      </c>
      <c r="BP15">
        <v>0</v>
      </c>
      <c r="BQ15">
        <v>1.5599999999999999E-2</v>
      </c>
      <c r="BR15">
        <v>0</v>
      </c>
      <c r="BS15">
        <v>0</v>
      </c>
      <c r="BT15">
        <v>0</v>
      </c>
      <c r="BU15">
        <v>0</v>
      </c>
      <c r="BV15">
        <v>0</v>
      </c>
      <c r="BW15">
        <v>63.7</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1</v>
      </c>
      <c r="FR15">
        <v>0</v>
      </c>
      <c r="FS15">
        <v>0</v>
      </c>
      <c r="FT15">
        <v>0</v>
      </c>
      <c r="FU15">
        <v>0</v>
      </c>
      <c r="FV15">
        <v>0</v>
      </c>
      <c r="FW15">
        <v>0</v>
      </c>
      <c r="FX15">
        <v>3.7041095890410967</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0.251</v>
      </c>
      <c r="GU15">
        <v>0</v>
      </c>
      <c r="GV15">
        <v>0</v>
      </c>
      <c r="GW15">
        <v>0</v>
      </c>
      <c r="GX15">
        <v>0</v>
      </c>
      <c r="GY15">
        <v>0</v>
      </c>
      <c r="GZ15">
        <v>0</v>
      </c>
      <c r="HA15">
        <v>0</v>
      </c>
      <c r="HB15">
        <v>0</v>
      </c>
      <c r="HC15">
        <v>0</v>
      </c>
      <c r="HD15">
        <v>0</v>
      </c>
      <c r="HE15">
        <v>0</v>
      </c>
      <c r="HF15">
        <v>0</v>
      </c>
      <c r="HG15">
        <v>0</v>
      </c>
      <c r="HH15">
        <v>1.5599999999999999E-2</v>
      </c>
      <c r="HI15">
        <v>0</v>
      </c>
      <c r="HJ15">
        <v>0</v>
      </c>
      <c r="HK15">
        <v>0</v>
      </c>
      <c r="HL15">
        <v>0</v>
      </c>
      <c r="HM15">
        <v>0</v>
      </c>
      <c r="HN15">
        <v>63.7</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1</v>
      </c>
      <c r="LI15">
        <v>1</v>
      </c>
      <c r="LJ15">
        <v>0</v>
      </c>
      <c r="LK15">
        <v>0</v>
      </c>
      <c r="LL15">
        <v>1</v>
      </c>
      <c r="LM15">
        <v>0.95</v>
      </c>
      <c r="LN15">
        <v>0</v>
      </c>
      <c r="LO15">
        <v>1</v>
      </c>
      <c r="LP15">
        <v>0.78</v>
      </c>
      <c r="LQ15">
        <v>0</v>
      </c>
      <c r="LR15">
        <v>0</v>
      </c>
      <c r="LS15">
        <v>0</v>
      </c>
    </row>
    <row r="16" spans="1:331">
      <c r="A16" t="s">
        <v>349</v>
      </c>
      <c r="B16" t="s">
        <v>350</v>
      </c>
      <c r="C16" t="s">
        <v>932</v>
      </c>
      <c r="D16" t="s">
        <v>352</v>
      </c>
      <c r="E16" t="s">
        <v>353</v>
      </c>
      <c r="F16">
        <v>15314</v>
      </c>
      <c r="G16" t="s">
        <v>354</v>
      </c>
      <c r="H16">
        <v>15314</v>
      </c>
      <c r="I16">
        <v>3.2472434266327395E-3</v>
      </c>
      <c r="J16">
        <v>0</v>
      </c>
      <c r="K16" t="s">
        <v>355</v>
      </c>
      <c r="L16">
        <v>1</v>
      </c>
      <c r="M16" t="s">
        <v>356</v>
      </c>
      <c r="N16" t="s">
        <v>357</v>
      </c>
      <c r="O16" t="s">
        <v>358</v>
      </c>
      <c r="P16">
        <v>4.2</v>
      </c>
      <c r="Q16">
        <v>0.61499999999999999</v>
      </c>
      <c r="R16">
        <v>0</v>
      </c>
      <c r="S16">
        <v>0.3</v>
      </c>
      <c r="T16">
        <v>18000</v>
      </c>
      <c r="U16">
        <v>0</v>
      </c>
      <c r="V16">
        <v>262</v>
      </c>
      <c r="W16">
        <v>0</v>
      </c>
      <c r="X16">
        <v>4716000</v>
      </c>
      <c r="Y16">
        <v>1</v>
      </c>
      <c r="Z16">
        <v>0</v>
      </c>
      <c r="AA16">
        <v>0</v>
      </c>
      <c r="AB16">
        <v>0</v>
      </c>
      <c r="AC16">
        <v>0</v>
      </c>
      <c r="AD16">
        <v>0</v>
      </c>
      <c r="AE16">
        <v>0</v>
      </c>
      <c r="AF16">
        <v>0</v>
      </c>
      <c r="AG16">
        <v>0</v>
      </c>
      <c r="AH16">
        <v>0</v>
      </c>
      <c r="AI16">
        <v>0</v>
      </c>
      <c r="AJ16">
        <v>0</v>
      </c>
      <c r="AK16">
        <v>0</v>
      </c>
      <c r="AL16">
        <v>0</v>
      </c>
      <c r="AM16">
        <v>9.29731506849315</v>
      </c>
      <c r="AN16">
        <v>0</v>
      </c>
      <c r="AO16">
        <v>0</v>
      </c>
      <c r="AP16">
        <v>0</v>
      </c>
      <c r="AQ16">
        <v>0</v>
      </c>
      <c r="AR16">
        <v>0</v>
      </c>
      <c r="AS16">
        <v>0</v>
      </c>
      <c r="AT16">
        <v>0</v>
      </c>
      <c r="AU16">
        <v>0</v>
      </c>
      <c r="AV16">
        <v>0</v>
      </c>
      <c r="AW16">
        <v>0</v>
      </c>
      <c r="AX16">
        <v>0</v>
      </c>
      <c r="AY16">
        <v>0</v>
      </c>
      <c r="AZ16">
        <v>0</v>
      </c>
      <c r="BA16">
        <v>0</v>
      </c>
      <c r="BB16">
        <v>0</v>
      </c>
      <c r="BC16">
        <v>0.1</v>
      </c>
      <c r="BD16">
        <v>0</v>
      </c>
      <c r="BE16">
        <v>0</v>
      </c>
      <c r="BF16">
        <v>0</v>
      </c>
      <c r="BG16">
        <v>0</v>
      </c>
      <c r="BH16">
        <v>0</v>
      </c>
      <c r="BI16">
        <v>0</v>
      </c>
      <c r="BJ16">
        <v>0</v>
      </c>
      <c r="BK16">
        <v>0</v>
      </c>
      <c r="BL16">
        <v>0</v>
      </c>
      <c r="BM16">
        <v>0</v>
      </c>
      <c r="BN16">
        <v>0</v>
      </c>
      <c r="BO16">
        <v>0</v>
      </c>
      <c r="BP16">
        <v>0</v>
      </c>
      <c r="BQ16">
        <v>1.5599999999999999E-2</v>
      </c>
      <c r="BR16">
        <v>0</v>
      </c>
      <c r="BS16">
        <v>0</v>
      </c>
      <c r="BT16">
        <v>0</v>
      </c>
      <c r="BU16">
        <v>0</v>
      </c>
      <c r="BV16">
        <v>0</v>
      </c>
      <c r="BW16">
        <v>63.7</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1</v>
      </c>
      <c r="FR16">
        <v>0</v>
      </c>
      <c r="FS16">
        <v>0</v>
      </c>
      <c r="FT16">
        <v>0</v>
      </c>
      <c r="FU16">
        <v>0</v>
      </c>
      <c r="FV16">
        <v>0</v>
      </c>
      <c r="FW16">
        <v>0</v>
      </c>
      <c r="FX16">
        <v>3.7041095890410967</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0.251</v>
      </c>
      <c r="GU16">
        <v>0</v>
      </c>
      <c r="GV16">
        <v>0</v>
      </c>
      <c r="GW16">
        <v>0</v>
      </c>
      <c r="GX16">
        <v>0</v>
      </c>
      <c r="GY16">
        <v>0</v>
      </c>
      <c r="GZ16">
        <v>0</v>
      </c>
      <c r="HA16">
        <v>0</v>
      </c>
      <c r="HB16">
        <v>0</v>
      </c>
      <c r="HC16">
        <v>0</v>
      </c>
      <c r="HD16">
        <v>0</v>
      </c>
      <c r="HE16">
        <v>0</v>
      </c>
      <c r="HF16">
        <v>0</v>
      </c>
      <c r="HG16">
        <v>0</v>
      </c>
      <c r="HH16">
        <v>1.5599999999999999E-2</v>
      </c>
      <c r="HI16">
        <v>0</v>
      </c>
      <c r="HJ16">
        <v>0</v>
      </c>
      <c r="HK16">
        <v>0</v>
      </c>
      <c r="HL16">
        <v>0</v>
      </c>
      <c r="HM16">
        <v>0</v>
      </c>
      <c r="HN16">
        <v>63.7</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1</v>
      </c>
      <c r="LI16">
        <v>1</v>
      </c>
      <c r="LJ16">
        <v>0</v>
      </c>
      <c r="LK16">
        <v>0</v>
      </c>
      <c r="LL16">
        <v>1</v>
      </c>
      <c r="LM16">
        <v>0.95</v>
      </c>
      <c r="LN16">
        <v>0</v>
      </c>
      <c r="LO16">
        <v>1</v>
      </c>
      <c r="LP16">
        <v>0.78</v>
      </c>
      <c r="LQ16">
        <v>0</v>
      </c>
      <c r="LR16">
        <v>0</v>
      </c>
      <c r="LS16">
        <v>0</v>
      </c>
    </row>
    <row r="17" spans="1:331">
      <c r="A17" t="s">
        <v>349</v>
      </c>
      <c r="B17" t="s">
        <v>350</v>
      </c>
      <c r="C17" t="s">
        <v>933</v>
      </c>
      <c r="D17" t="s">
        <v>352</v>
      </c>
      <c r="E17" t="s">
        <v>353</v>
      </c>
      <c r="F17">
        <v>15314</v>
      </c>
      <c r="G17" t="s">
        <v>354</v>
      </c>
      <c r="H17">
        <v>15314</v>
      </c>
      <c r="I17">
        <v>3.2472434266327395E-3</v>
      </c>
      <c r="J17">
        <v>0</v>
      </c>
      <c r="K17" t="s">
        <v>355</v>
      </c>
      <c r="L17">
        <v>1</v>
      </c>
      <c r="M17" t="s">
        <v>356</v>
      </c>
      <c r="N17" t="s">
        <v>357</v>
      </c>
      <c r="O17" t="s">
        <v>358</v>
      </c>
      <c r="P17">
        <v>4.2</v>
      </c>
      <c r="Q17">
        <v>0.61499999999999999</v>
      </c>
      <c r="R17">
        <v>0</v>
      </c>
      <c r="S17">
        <v>0.3</v>
      </c>
      <c r="T17">
        <v>18000</v>
      </c>
      <c r="U17">
        <v>0</v>
      </c>
      <c r="V17">
        <v>262</v>
      </c>
      <c r="W17">
        <v>0</v>
      </c>
      <c r="X17">
        <v>4716000</v>
      </c>
      <c r="Y17">
        <v>1</v>
      </c>
      <c r="Z17">
        <v>0</v>
      </c>
      <c r="AA17">
        <v>0</v>
      </c>
      <c r="AB17">
        <v>0</v>
      </c>
      <c r="AC17">
        <v>0</v>
      </c>
      <c r="AD17">
        <v>0</v>
      </c>
      <c r="AE17">
        <v>0</v>
      </c>
      <c r="AF17">
        <v>0</v>
      </c>
      <c r="AG17">
        <v>0</v>
      </c>
      <c r="AH17">
        <v>0</v>
      </c>
      <c r="AI17">
        <v>0</v>
      </c>
      <c r="AJ17">
        <v>0</v>
      </c>
      <c r="AK17">
        <v>0</v>
      </c>
      <c r="AL17">
        <v>0</v>
      </c>
      <c r="AM17">
        <v>9.29731506849315</v>
      </c>
      <c r="AN17">
        <v>0</v>
      </c>
      <c r="AO17">
        <v>0</v>
      </c>
      <c r="AP17">
        <v>0</v>
      </c>
      <c r="AQ17">
        <v>0</v>
      </c>
      <c r="AR17">
        <v>0</v>
      </c>
      <c r="AS17">
        <v>0</v>
      </c>
      <c r="AT17">
        <v>0</v>
      </c>
      <c r="AU17">
        <v>0</v>
      </c>
      <c r="AV17">
        <v>0</v>
      </c>
      <c r="AW17">
        <v>0</v>
      </c>
      <c r="AX17">
        <v>0</v>
      </c>
      <c r="AY17">
        <v>0</v>
      </c>
      <c r="AZ17">
        <v>0</v>
      </c>
      <c r="BA17">
        <v>0</v>
      </c>
      <c r="BB17">
        <v>0</v>
      </c>
      <c r="BC17">
        <v>0.1</v>
      </c>
      <c r="BD17">
        <v>0</v>
      </c>
      <c r="BE17">
        <v>0</v>
      </c>
      <c r="BF17">
        <v>0</v>
      </c>
      <c r="BG17">
        <v>0</v>
      </c>
      <c r="BH17">
        <v>0</v>
      </c>
      <c r="BI17">
        <v>0</v>
      </c>
      <c r="BJ17">
        <v>0</v>
      </c>
      <c r="BK17">
        <v>0</v>
      </c>
      <c r="BL17">
        <v>0</v>
      </c>
      <c r="BM17">
        <v>0</v>
      </c>
      <c r="BN17">
        <v>0</v>
      </c>
      <c r="BO17">
        <v>0</v>
      </c>
      <c r="BP17">
        <v>0</v>
      </c>
      <c r="BQ17">
        <v>1.5599999999999999E-2</v>
      </c>
      <c r="BR17">
        <v>0</v>
      </c>
      <c r="BS17">
        <v>0</v>
      </c>
      <c r="BT17">
        <v>0</v>
      </c>
      <c r="BU17">
        <v>0</v>
      </c>
      <c r="BV17">
        <v>0</v>
      </c>
      <c r="BW17">
        <v>63.7</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1</v>
      </c>
      <c r="FR17">
        <v>0</v>
      </c>
      <c r="FS17">
        <v>0</v>
      </c>
      <c r="FT17">
        <v>0</v>
      </c>
      <c r="FU17">
        <v>0</v>
      </c>
      <c r="FV17">
        <v>0</v>
      </c>
      <c r="FW17">
        <v>0</v>
      </c>
      <c r="FX17">
        <v>3.7041095890410967</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0.251</v>
      </c>
      <c r="GU17">
        <v>0</v>
      </c>
      <c r="GV17">
        <v>0</v>
      </c>
      <c r="GW17">
        <v>0</v>
      </c>
      <c r="GX17">
        <v>0</v>
      </c>
      <c r="GY17">
        <v>0</v>
      </c>
      <c r="GZ17">
        <v>0</v>
      </c>
      <c r="HA17">
        <v>0</v>
      </c>
      <c r="HB17">
        <v>0</v>
      </c>
      <c r="HC17">
        <v>0</v>
      </c>
      <c r="HD17">
        <v>0</v>
      </c>
      <c r="HE17">
        <v>0</v>
      </c>
      <c r="HF17">
        <v>0</v>
      </c>
      <c r="HG17">
        <v>0</v>
      </c>
      <c r="HH17">
        <v>1.5599999999999999E-2</v>
      </c>
      <c r="HI17">
        <v>0</v>
      </c>
      <c r="HJ17">
        <v>0</v>
      </c>
      <c r="HK17">
        <v>0</v>
      </c>
      <c r="HL17">
        <v>0</v>
      </c>
      <c r="HM17">
        <v>0</v>
      </c>
      <c r="HN17">
        <v>63.7</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1</v>
      </c>
      <c r="LI17">
        <v>1</v>
      </c>
      <c r="LJ17">
        <v>0</v>
      </c>
      <c r="LK17">
        <v>0</v>
      </c>
      <c r="LL17">
        <v>1</v>
      </c>
      <c r="LM17">
        <v>0.95</v>
      </c>
      <c r="LN17">
        <v>0</v>
      </c>
      <c r="LO17">
        <v>1</v>
      </c>
      <c r="LP17">
        <v>0.78</v>
      </c>
      <c r="LQ17">
        <v>0</v>
      </c>
      <c r="LR17">
        <v>0</v>
      </c>
      <c r="LS17">
        <v>0</v>
      </c>
    </row>
    <row r="18" spans="1:331">
      <c r="A18" t="s">
        <v>349</v>
      </c>
      <c r="B18" t="s">
        <v>350</v>
      </c>
      <c r="C18" t="s">
        <v>934</v>
      </c>
      <c r="D18" t="s">
        <v>352</v>
      </c>
      <c r="E18" t="s">
        <v>353</v>
      </c>
      <c r="F18">
        <v>15314</v>
      </c>
      <c r="G18" t="s">
        <v>354</v>
      </c>
      <c r="H18">
        <v>15314</v>
      </c>
      <c r="I18">
        <v>3.2472434266327395E-3</v>
      </c>
      <c r="J18">
        <v>0</v>
      </c>
      <c r="K18" t="s">
        <v>355</v>
      </c>
      <c r="L18">
        <v>1</v>
      </c>
      <c r="M18" t="s">
        <v>356</v>
      </c>
      <c r="N18" t="s">
        <v>357</v>
      </c>
      <c r="O18" t="s">
        <v>358</v>
      </c>
      <c r="P18">
        <v>4.2</v>
      </c>
      <c r="Q18">
        <v>0.61499999999999999</v>
      </c>
      <c r="R18">
        <v>0</v>
      </c>
      <c r="S18">
        <v>0.3</v>
      </c>
      <c r="T18">
        <v>18000</v>
      </c>
      <c r="U18">
        <v>0</v>
      </c>
      <c r="V18">
        <v>262</v>
      </c>
      <c r="W18">
        <v>0</v>
      </c>
      <c r="X18">
        <v>4716000</v>
      </c>
      <c r="Y18">
        <v>1</v>
      </c>
      <c r="Z18">
        <v>0</v>
      </c>
      <c r="AA18">
        <v>0</v>
      </c>
      <c r="AB18">
        <v>0</v>
      </c>
      <c r="AC18">
        <v>0</v>
      </c>
      <c r="AD18">
        <v>0</v>
      </c>
      <c r="AE18">
        <v>0</v>
      </c>
      <c r="AF18">
        <v>0</v>
      </c>
      <c r="AG18">
        <v>0</v>
      </c>
      <c r="AH18">
        <v>0</v>
      </c>
      <c r="AI18">
        <v>0</v>
      </c>
      <c r="AJ18">
        <v>0</v>
      </c>
      <c r="AK18">
        <v>0</v>
      </c>
      <c r="AL18">
        <v>0</v>
      </c>
      <c r="AM18">
        <v>9.29731506849315</v>
      </c>
      <c r="AN18">
        <v>0</v>
      </c>
      <c r="AO18">
        <v>0</v>
      </c>
      <c r="AP18">
        <v>0</v>
      </c>
      <c r="AQ18">
        <v>0</v>
      </c>
      <c r="AR18">
        <v>0</v>
      </c>
      <c r="AS18">
        <v>0</v>
      </c>
      <c r="AT18">
        <v>0</v>
      </c>
      <c r="AU18">
        <v>0</v>
      </c>
      <c r="AV18">
        <v>0</v>
      </c>
      <c r="AW18">
        <v>0</v>
      </c>
      <c r="AX18">
        <v>0</v>
      </c>
      <c r="AY18">
        <v>0</v>
      </c>
      <c r="AZ18">
        <v>0</v>
      </c>
      <c r="BA18">
        <v>0</v>
      </c>
      <c r="BB18">
        <v>0</v>
      </c>
      <c r="BC18">
        <v>0.1</v>
      </c>
      <c r="BD18">
        <v>0</v>
      </c>
      <c r="BE18">
        <v>0</v>
      </c>
      <c r="BF18">
        <v>0</v>
      </c>
      <c r="BG18">
        <v>0</v>
      </c>
      <c r="BH18">
        <v>0</v>
      </c>
      <c r="BI18">
        <v>0</v>
      </c>
      <c r="BJ18">
        <v>0</v>
      </c>
      <c r="BK18">
        <v>0</v>
      </c>
      <c r="BL18">
        <v>0</v>
      </c>
      <c r="BM18">
        <v>0</v>
      </c>
      <c r="BN18">
        <v>0</v>
      </c>
      <c r="BO18">
        <v>0</v>
      </c>
      <c r="BP18">
        <v>0</v>
      </c>
      <c r="BQ18">
        <v>1.5599999999999999E-2</v>
      </c>
      <c r="BR18">
        <v>0</v>
      </c>
      <c r="BS18">
        <v>0</v>
      </c>
      <c r="BT18">
        <v>0</v>
      </c>
      <c r="BU18">
        <v>0</v>
      </c>
      <c r="BV18">
        <v>0</v>
      </c>
      <c r="BW18">
        <v>63.7</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1</v>
      </c>
      <c r="FR18">
        <v>0</v>
      </c>
      <c r="FS18">
        <v>0</v>
      </c>
      <c r="FT18">
        <v>0</v>
      </c>
      <c r="FU18">
        <v>0</v>
      </c>
      <c r="FV18">
        <v>0</v>
      </c>
      <c r="FW18">
        <v>0</v>
      </c>
      <c r="FX18">
        <v>3.7041095890410967</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0.251</v>
      </c>
      <c r="GU18">
        <v>0</v>
      </c>
      <c r="GV18">
        <v>0</v>
      </c>
      <c r="GW18">
        <v>0</v>
      </c>
      <c r="GX18">
        <v>0</v>
      </c>
      <c r="GY18">
        <v>0</v>
      </c>
      <c r="GZ18">
        <v>0</v>
      </c>
      <c r="HA18">
        <v>0</v>
      </c>
      <c r="HB18">
        <v>0</v>
      </c>
      <c r="HC18">
        <v>0</v>
      </c>
      <c r="HD18">
        <v>0</v>
      </c>
      <c r="HE18">
        <v>0</v>
      </c>
      <c r="HF18">
        <v>0</v>
      </c>
      <c r="HG18">
        <v>0</v>
      </c>
      <c r="HH18">
        <v>1.5599999999999999E-2</v>
      </c>
      <c r="HI18">
        <v>0</v>
      </c>
      <c r="HJ18">
        <v>0</v>
      </c>
      <c r="HK18">
        <v>0</v>
      </c>
      <c r="HL18">
        <v>0</v>
      </c>
      <c r="HM18">
        <v>0</v>
      </c>
      <c r="HN18">
        <v>63.7</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1</v>
      </c>
      <c r="LI18">
        <v>1</v>
      </c>
      <c r="LJ18">
        <v>0</v>
      </c>
      <c r="LK18">
        <v>0</v>
      </c>
      <c r="LL18">
        <v>1</v>
      </c>
      <c r="LM18">
        <v>0.95</v>
      </c>
      <c r="LN18">
        <v>0</v>
      </c>
      <c r="LO18">
        <v>1</v>
      </c>
      <c r="LP18">
        <v>0.78</v>
      </c>
      <c r="LQ18">
        <v>0</v>
      </c>
      <c r="LR18">
        <v>0</v>
      </c>
      <c r="LS18">
        <v>0</v>
      </c>
    </row>
    <row r="19" spans="1:331">
      <c r="A19" t="s">
        <v>349</v>
      </c>
      <c r="B19" t="s">
        <v>350</v>
      </c>
      <c r="C19" t="s">
        <v>935</v>
      </c>
      <c r="D19" t="s">
        <v>352</v>
      </c>
      <c r="E19" t="s">
        <v>353</v>
      </c>
      <c r="F19">
        <v>15314</v>
      </c>
      <c r="G19" t="s">
        <v>354</v>
      </c>
      <c r="H19">
        <v>15314</v>
      </c>
      <c r="I19">
        <v>3.2472434266327395E-3</v>
      </c>
      <c r="J19">
        <v>0</v>
      </c>
      <c r="K19" t="s">
        <v>355</v>
      </c>
      <c r="L19">
        <v>1</v>
      </c>
      <c r="M19" t="s">
        <v>356</v>
      </c>
      <c r="N19" t="s">
        <v>357</v>
      </c>
      <c r="O19" t="s">
        <v>358</v>
      </c>
      <c r="P19">
        <v>4.2</v>
      </c>
      <c r="Q19">
        <v>0.61499999999999999</v>
      </c>
      <c r="R19">
        <v>0</v>
      </c>
      <c r="S19">
        <v>0.3</v>
      </c>
      <c r="T19">
        <v>18000</v>
      </c>
      <c r="U19">
        <v>0</v>
      </c>
      <c r="V19">
        <v>262</v>
      </c>
      <c r="W19">
        <v>0</v>
      </c>
      <c r="X19">
        <v>4716000</v>
      </c>
      <c r="Y19">
        <v>1</v>
      </c>
      <c r="Z19">
        <v>0</v>
      </c>
      <c r="AA19">
        <v>0</v>
      </c>
      <c r="AB19">
        <v>0</v>
      </c>
      <c r="AC19">
        <v>0</v>
      </c>
      <c r="AD19">
        <v>0</v>
      </c>
      <c r="AE19">
        <v>0</v>
      </c>
      <c r="AF19">
        <v>0</v>
      </c>
      <c r="AG19">
        <v>0</v>
      </c>
      <c r="AH19">
        <v>0</v>
      </c>
      <c r="AI19">
        <v>0</v>
      </c>
      <c r="AJ19">
        <v>0</v>
      </c>
      <c r="AK19">
        <v>0</v>
      </c>
      <c r="AL19">
        <v>0</v>
      </c>
      <c r="AM19">
        <v>9.29731506849315</v>
      </c>
      <c r="AN19">
        <v>0</v>
      </c>
      <c r="AO19">
        <v>0</v>
      </c>
      <c r="AP19">
        <v>0</v>
      </c>
      <c r="AQ19">
        <v>0</v>
      </c>
      <c r="AR19">
        <v>0</v>
      </c>
      <c r="AS19">
        <v>0</v>
      </c>
      <c r="AT19">
        <v>0</v>
      </c>
      <c r="AU19">
        <v>0</v>
      </c>
      <c r="AV19">
        <v>0</v>
      </c>
      <c r="AW19">
        <v>0</v>
      </c>
      <c r="AX19">
        <v>0</v>
      </c>
      <c r="AY19">
        <v>0</v>
      </c>
      <c r="AZ19">
        <v>0</v>
      </c>
      <c r="BA19">
        <v>0</v>
      </c>
      <c r="BB19">
        <v>0</v>
      </c>
      <c r="BC19">
        <v>0.1</v>
      </c>
      <c r="BD19">
        <v>0</v>
      </c>
      <c r="BE19">
        <v>0</v>
      </c>
      <c r="BF19">
        <v>0</v>
      </c>
      <c r="BG19">
        <v>0</v>
      </c>
      <c r="BH19">
        <v>0</v>
      </c>
      <c r="BI19">
        <v>0</v>
      </c>
      <c r="BJ19">
        <v>0</v>
      </c>
      <c r="BK19">
        <v>0</v>
      </c>
      <c r="BL19">
        <v>0</v>
      </c>
      <c r="BM19">
        <v>0</v>
      </c>
      <c r="BN19">
        <v>0</v>
      </c>
      <c r="BO19">
        <v>0</v>
      </c>
      <c r="BP19">
        <v>0</v>
      </c>
      <c r="BQ19">
        <v>1.5599999999999999E-2</v>
      </c>
      <c r="BR19">
        <v>0</v>
      </c>
      <c r="BS19">
        <v>0</v>
      </c>
      <c r="BT19">
        <v>0</v>
      </c>
      <c r="BU19">
        <v>0</v>
      </c>
      <c r="BV19">
        <v>0</v>
      </c>
      <c r="BW19">
        <v>63.7</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1</v>
      </c>
      <c r="FR19">
        <v>0</v>
      </c>
      <c r="FS19">
        <v>0</v>
      </c>
      <c r="FT19">
        <v>0</v>
      </c>
      <c r="FU19">
        <v>0</v>
      </c>
      <c r="FV19">
        <v>0</v>
      </c>
      <c r="FW19">
        <v>0</v>
      </c>
      <c r="FX19">
        <v>3.7041095890410967</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0.251</v>
      </c>
      <c r="GU19">
        <v>0</v>
      </c>
      <c r="GV19">
        <v>0</v>
      </c>
      <c r="GW19">
        <v>0</v>
      </c>
      <c r="GX19">
        <v>0</v>
      </c>
      <c r="GY19">
        <v>0</v>
      </c>
      <c r="GZ19">
        <v>0</v>
      </c>
      <c r="HA19">
        <v>0</v>
      </c>
      <c r="HB19">
        <v>0</v>
      </c>
      <c r="HC19">
        <v>0</v>
      </c>
      <c r="HD19">
        <v>0</v>
      </c>
      <c r="HE19">
        <v>0</v>
      </c>
      <c r="HF19">
        <v>0</v>
      </c>
      <c r="HG19">
        <v>0</v>
      </c>
      <c r="HH19">
        <v>1.5599999999999999E-2</v>
      </c>
      <c r="HI19">
        <v>0</v>
      </c>
      <c r="HJ19">
        <v>0</v>
      </c>
      <c r="HK19">
        <v>0</v>
      </c>
      <c r="HL19">
        <v>0</v>
      </c>
      <c r="HM19">
        <v>0</v>
      </c>
      <c r="HN19">
        <v>63.7</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1</v>
      </c>
      <c r="LI19">
        <v>1</v>
      </c>
      <c r="LJ19">
        <v>0</v>
      </c>
      <c r="LK19">
        <v>0</v>
      </c>
      <c r="LL19">
        <v>1</v>
      </c>
      <c r="LM19">
        <v>0.95</v>
      </c>
      <c r="LN19">
        <v>0</v>
      </c>
      <c r="LO19">
        <v>1</v>
      </c>
      <c r="LP19">
        <v>0.78</v>
      </c>
      <c r="LQ19">
        <v>0</v>
      </c>
      <c r="LR19">
        <v>0</v>
      </c>
      <c r="LS19">
        <v>0</v>
      </c>
    </row>
    <row r="20" spans="1:331">
      <c r="A20" t="s">
        <v>349</v>
      </c>
      <c r="B20" t="s">
        <v>350</v>
      </c>
      <c r="C20" t="s">
        <v>936</v>
      </c>
      <c r="D20" t="s">
        <v>352</v>
      </c>
      <c r="E20" t="s">
        <v>353</v>
      </c>
      <c r="F20">
        <v>15314</v>
      </c>
      <c r="G20" t="s">
        <v>354</v>
      </c>
      <c r="H20">
        <v>15314</v>
      </c>
      <c r="I20">
        <v>3.2472434266327395E-3</v>
      </c>
      <c r="J20">
        <v>0</v>
      </c>
      <c r="K20" t="s">
        <v>355</v>
      </c>
      <c r="L20">
        <v>1</v>
      </c>
      <c r="M20" t="s">
        <v>356</v>
      </c>
      <c r="N20" t="s">
        <v>357</v>
      </c>
      <c r="O20" t="s">
        <v>358</v>
      </c>
      <c r="P20">
        <v>4.2</v>
      </c>
      <c r="Q20">
        <v>0.61499999999999999</v>
      </c>
      <c r="R20">
        <v>0</v>
      </c>
      <c r="S20">
        <v>0.3</v>
      </c>
      <c r="T20">
        <v>18000</v>
      </c>
      <c r="U20">
        <v>0</v>
      </c>
      <c r="V20">
        <v>262</v>
      </c>
      <c r="W20">
        <v>0</v>
      </c>
      <c r="X20">
        <v>4716000</v>
      </c>
      <c r="Y20">
        <v>1</v>
      </c>
      <c r="Z20">
        <v>0</v>
      </c>
      <c r="AA20">
        <v>0</v>
      </c>
      <c r="AB20">
        <v>0</v>
      </c>
      <c r="AC20">
        <v>0</v>
      </c>
      <c r="AD20">
        <v>0</v>
      </c>
      <c r="AE20">
        <v>0</v>
      </c>
      <c r="AF20">
        <v>0</v>
      </c>
      <c r="AG20">
        <v>0</v>
      </c>
      <c r="AH20">
        <v>0</v>
      </c>
      <c r="AI20">
        <v>0</v>
      </c>
      <c r="AJ20">
        <v>0</v>
      </c>
      <c r="AK20">
        <v>0</v>
      </c>
      <c r="AL20">
        <v>0</v>
      </c>
      <c r="AM20">
        <v>9.29731506849315</v>
      </c>
      <c r="AN20">
        <v>0</v>
      </c>
      <c r="AO20">
        <v>0</v>
      </c>
      <c r="AP20">
        <v>0</v>
      </c>
      <c r="AQ20">
        <v>0</v>
      </c>
      <c r="AR20">
        <v>0</v>
      </c>
      <c r="AS20">
        <v>0</v>
      </c>
      <c r="AT20">
        <v>0</v>
      </c>
      <c r="AU20">
        <v>0</v>
      </c>
      <c r="AV20">
        <v>0</v>
      </c>
      <c r="AW20">
        <v>0</v>
      </c>
      <c r="AX20">
        <v>0</v>
      </c>
      <c r="AY20">
        <v>0</v>
      </c>
      <c r="AZ20">
        <v>0</v>
      </c>
      <c r="BA20">
        <v>0</v>
      </c>
      <c r="BB20">
        <v>0</v>
      </c>
      <c r="BC20">
        <v>0.1</v>
      </c>
      <c r="BD20">
        <v>0</v>
      </c>
      <c r="BE20">
        <v>0</v>
      </c>
      <c r="BF20">
        <v>0</v>
      </c>
      <c r="BG20">
        <v>0</v>
      </c>
      <c r="BH20">
        <v>0</v>
      </c>
      <c r="BI20">
        <v>0</v>
      </c>
      <c r="BJ20">
        <v>0</v>
      </c>
      <c r="BK20">
        <v>0</v>
      </c>
      <c r="BL20">
        <v>0</v>
      </c>
      <c r="BM20">
        <v>0</v>
      </c>
      <c r="BN20">
        <v>0</v>
      </c>
      <c r="BO20">
        <v>0</v>
      </c>
      <c r="BP20">
        <v>0</v>
      </c>
      <c r="BQ20">
        <v>1.5599999999999999E-2</v>
      </c>
      <c r="BR20">
        <v>0</v>
      </c>
      <c r="BS20">
        <v>0</v>
      </c>
      <c r="BT20">
        <v>0</v>
      </c>
      <c r="BU20">
        <v>0</v>
      </c>
      <c r="BV20">
        <v>0</v>
      </c>
      <c r="BW20">
        <v>63.7</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1</v>
      </c>
      <c r="FR20">
        <v>0</v>
      </c>
      <c r="FS20">
        <v>0</v>
      </c>
      <c r="FT20">
        <v>0</v>
      </c>
      <c r="FU20">
        <v>0</v>
      </c>
      <c r="FV20">
        <v>0</v>
      </c>
      <c r="FW20">
        <v>0</v>
      </c>
      <c r="FX20">
        <v>3.7041095890410967</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0.251</v>
      </c>
      <c r="GU20">
        <v>0</v>
      </c>
      <c r="GV20">
        <v>0</v>
      </c>
      <c r="GW20">
        <v>0</v>
      </c>
      <c r="GX20">
        <v>0</v>
      </c>
      <c r="GY20">
        <v>0</v>
      </c>
      <c r="GZ20">
        <v>0</v>
      </c>
      <c r="HA20">
        <v>0</v>
      </c>
      <c r="HB20">
        <v>0</v>
      </c>
      <c r="HC20">
        <v>0</v>
      </c>
      <c r="HD20">
        <v>0</v>
      </c>
      <c r="HE20">
        <v>0</v>
      </c>
      <c r="HF20">
        <v>0</v>
      </c>
      <c r="HG20">
        <v>0</v>
      </c>
      <c r="HH20">
        <v>1.5599999999999999E-2</v>
      </c>
      <c r="HI20">
        <v>0</v>
      </c>
      <c r="HJ20">
        <v>0</v>
      </c>
      <c r="HK20">
        <v>0</v>
      </c>
      <c r="HL20">
        <v>0</v>
      </c>
      <c r="HM20">
        <v>0</v>
      </c>
      <c r="HN20">
        <v>63.7</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1</v>
      </c>
      <c r="LI20">
        <v>1</v>
      </c>
      <c r="LJ20">
        <v>0</v>
      </c>
      <c r="LK20">
        <v>0</v>
      </c>
      <c r="LL20">
        <v>1</v>
      </c>
      <c r="LM20">
        <v>0.95</v>
      </c>
      <c r="LN20">
        <v>0</v>
      </c>
      <c r="LO20">
        <v>1</v>
      </c>
      <c r="LP20">
        <v>0.78</v>
      </c>
      <c r="LQ20">
        <v>0</v>
      </c>
      <c r="LR20">
        <v>0</v>
      </c>
      <c r="LS20">
        <v>0</v>
      </c>
    </row>
    <row r="21" spans="1:331">
      <c r="A21" t="s">
        <v>349</v>
      </c>
      <c r="B21" t="s">
        <v>350</v>
      </c>
      <c r="C21" t="s">
        <v>937</v>
      </c>
      <c r="D21" t="s">
        <v>352</v>
      </c>
      <c r="E21" t="s">
        <v>353</v>
      </c>
      <c r="F21">
        <v>15314</v>
      </c>
      <c r="G21" t="s">
        <v>354</v>
      </c>
      <c r="H21">
        <v>15314</v>
      </c>
      <c r="I21">
        <v>3.2472434266327395E-3</v>
      </c>
      <c r="J21">
        <v>0</v>
      </c>
      <c r="K21" t="s">
        <v>355</v>
      </c>
      <c r="L21">
        <v>1</v>
      </c>
      <c r="M21" t="s">
        <v>356</v>
      </c>
      <c r="N21" t="s">
        <v>357</v>
      </c>
      <c r="O21" t="s">
        <v>358</v>
      </c>
      <c r="P21">
        <v>4.2</v>
      </c>
      <c r="Q21">
        <v>0.61499999999999999</v>
      </c>
      <c r="R21">
        <v>0</v>
      </c>
      <c r="S21">
        <v>0.3</v>
      </c>
      <c r="T21">
        <v>18000</v>
      </c>
      <c r="U21">
        <v>0</v>
      </c>
      <c r="V21">
        <v>262</v>
      </c>
      <c r="W21">
        <v>0</v>
      </c>
      <c r="X21">
        <v>4716000</v>
      </c>
      <c r="Y21">
        <v>1</v>
      </c>
      <c r="Z21">
        <v>0</v>
      </c>
      <c r="AA21">
        <v>0</v>
      </c>
      <c r="AB21">
        <v>0</v>
      </c>
      <c r="AC21">
        <v>0</v>
      </c>
      <c r="AD21">
        <v>0</v>
      </c>
      <c r="AE21">
        <v>0</v>
      </c>
      <c r="AF21">
        <v>0</v>
      </c>
      <c r="AG21">
        <v>0</v>
      </c>
      <c r="AH21">
        <v>0</v>
      </c>
      <c r="AI21">
        <v>0</v>
      </c>
      <c r="AJ21">
        <v>0</v>
      </c>
      <c r="AK21">
        <v>0</v>
      </c>
      <c r="AL21">
        <v>0</v>
      </c>
      <c r="AM21">
        <v>9.29731506849315</v>
      </c>
      <c r="AN21">
        <v>0</v>
      </c>
      <c r="AO21">
        <v>0</v>
      </c>
      <c r="AP21">
        <v>0</v>
      </c>
      <c r="AQ21">
        <v>0</v>
      </c>
      <c r="AR21">
        <v>0</v>
      </c>
      <c r="AS21">
        <v>0</v>
      </c>
      <c r="AT21">
        <v>0</v>
      </c>
      <c r="AU21">
        <v>0</v>
      </c>
      <c r="AV21">
        <v>0</v>
      </c>
      <c r="AW21">
        <v>0</v>
      </c>
      <c r="AX21">
        <v>0</v>
      </c>
      <c r="AY21">
        <v>0</v>
      </c>
      <c r="AZ21">
        <v>0</v>
      </c>
      <c r="BA21">
        <v>0</v>
      </c>
      <c r="BB21">
        <v>0</v>
      </c>
      <c r="BC21">
        <v>0.1</v>
      </c>
      <c r="BD21">
        <v>0</v>
      </c>
      <c r="BE21">
        <v>0</v>
      </c>
      <c r="BF21">
        <v>0</v>
      </c>
      <c r="BG21">
        <v>0</v>
      </c>
      <c r="BH21">
        <v>0</v>
      </c>
      <c r="BI21">
        <v>0</v>
      </c>
      <c r="BJ21">
        <v>0</v>
      </c>
      <c r="BK21">
        <v>0</v>
      </c>
      <c r="BL21">
        <v>0</v>
      </c>
      <c r="BM21">
        <v>0</v>
      </c>
      <c r="BN21">
        <v>0</v>
      </c>
      <c r="BO21">
        <v>0</v>
      </c>
      <c r="BP21">
        <v>0</v>
      </c>
      <c r="BQ21">
        <v>1.5599999999999999E-2</v>
      </c>
      <c r="BR21">
        <v>0</v>
      </c>
      <c r="BS21">
        <v>0</v>
      </c>
      <c r="BT21">
        <v>0</v>
      </c>
      <c r="BU21">
        <v>0</v>
      </c>
      <c r="BV21">
        <v>0</v>
      </c>
      <c r="BW21">
        <v>63.7</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1</v>
      </c>
      <c r="FR21">
        <v>0</v>
      </c>
      <c r="FS21">
        <v>0</v>
      </c>
      <c r="FT21">
        <v>0</v>
      </c>
      <c r="FU21">
        <v>0</v>
      </c>
      <c r="FV21">
        <v>0</v>
      </c>
      <c r="FW21">
        <v>0</v>
      </c>
      <c r="FX21">
        <v>3.7041095890410967</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0.251</v>
      </c>
      <c r="GU21">
        <v>0</v>
      </c>
      <c r="GV21">
        <v>0</v>
      </c>
      <c r="GW21">
        <v>0</v>
      </c>
      <c r="GX21">
        <v>0</v>
      </c>
      <c r="GY21">
        <v>0</v>
      </c>
      <c r="GZ21">
        <v>0</v>
      </c>
      <c r="HA21">
        <v>0</v>
      </c>
      <c r="HB21">
        <v>0</v>
      </c>
      <c r="HC21">
        <v>0</v>
      </c>
      <c r="HD21">
        <v>0</v>
      </c>
      <c r="HE21">
        <v>0</v>
      </c>
      <c r="HF21">
        <v>0</v>
      </c>
      <c r="HG21">
        <v>0</v>
      </c>
      <c r="HH21">
        <v>1.5599999999999999E-2</v>
      </c>
      <c r="HI21">
        <v>0</v>
      </c>
      <c r="HJ21">
        <v>0</v>
      </c>
      <c r="HK21">
        <v>0</v>
      </c>
      <c r="HL21">
        <v>0</v>
      </c>
      <c r="HM21">
        <v>0</v>
      </c>
      <c r="HN21">
        <v>63.7</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1</v>
      </c>
      <c r="LI21">
        <v>1</v>
      </c>
      <c r="LJ21">
        <v>0</v>
      </c>
      <c r="LK21">
        <v>0</v>
      </c>
      <c r="LL21">
        <v>1</v>
      </c>
      <c r="LM21">
        <v>0.95</v>
      </c>
      <c r="LN21">
        <v>0</v>
      </c>
      <c r="LO21">
        <v>1</v>
      </c>
      <c r="LP21">
        <v>0.78</v>
      </c>
      <c r="LQ21">
        <v>0</v>
      </c>
      <c r="LR21">
        <v>0</v>
      </c>
      <c r="LS21">
        <v>0</v>
      </c>
    </row>
    <row r="22" spans="1:331">
      <c r="A22" t="s">
        <v>349</v>
      </c>
      <c r="B22" t="s">
        <v>350</v>
      </c>
      <c r="C22" t="s">
        <v>938</v>
      </c>
      <c r="D22" t="s">
        <v>352</v>
      </c>
      <c r="E22" t="s">
        <v>353</v>
      </c>
      <c r="F22">
        <v>15314</v>
      </c>
      <c r="G22" t="s">
        <v>354</v>
      </c>
      <c r="H22">
        <v>15314</v>
      </c>
      <c r="I22">
        <v>3.2472434266327395E-3</v>
      </c>
      <c r="J22">
        <v>0</v>
      </c>
      <c r="K22" t="s">
        <v>355</v>
      </c>
      <c r="L22">
        <v>1</v>
      </c>
      <c r="M22" t="s">
        <v>356</v>
      </c>
      <c r="N22" t="s">
        <v>357</v>
      </c>
      <c r="O22" t="s">
        <v>358</v>
      </c>
      <c r="P22">
        <v>4.2</v>
      </c>
      <c r="Q22">
        <v>0.61499999999999999</v>
      </c>
      <c r="R22">
        <v>0</v>
      </c>
      <c r="S22">
        <v>0.3</v>
      </c>
      <c r="T22">
        <v>18000</v>
      </c>
      <c r="U22">
        <v>0</v>
      </c>
      <c r="V22">
        <v>262</v>
      </c>
      <c r="W22">
        <v>0</v>
      </c>
      <c r="X22">
        <v>4716000</v>
      </c>
      <c r="Y22">
        <v>1</v>
      </c>
      <c r="Z22">
        <v>0</v>
      </c>
      <c r="AA22">
        <v>0</v>
      </c>
      <c r="AB22">
        <v>0</v>
      </c>
      <c r="AC22">
        <v>0</v>
      </c>
      <c r="AD22">
        <v>0</v>
      </c>
      <c r="AE22">
        <v>0</v>
      </c>
      <c r="AF22">
        <v>0</v>
      </c>
      <c r="AG22">
        <v>0</v>
      </c>
      <c r="AH22">
        <v>0</v>
      </c>
      <c r="AI22">
        <v>0</v>
      </c>
      <c r="AJ22">
        <v>0</v>
      </c>
      <c r="AK22">
        <v>0</v>
      </c>
      <c r="AL22">
        <v>0</v>
      </c>
      <c r="AM22">
        <v>9.29731506849315</v>
      </c>
      <c r="AN22">
        <v>0</v>
      </c>
      <c r="AO22">
        <v>0</v>
      </c>
      <c r="AP22">
        <v>0</v>
      </c>
      <c r="AQ22">
        <v>0</v>
      </c>
      <c r="AR22">
        <v>0</v>
      </c>
      <c r="AS22">
        <v>0</v>
      </c>
      <c r="AT22">
        <v>0</v>
      </c>
      <c r="AU22">
        <v>0</v>
      </c>
      <c r="AV22">
        <v>0</v>
      </c>
      <c r="AW22">
        <v>0</v>
      </c>
      <c r="AX22">
        <v>0</v>
      </c>
      <c r="AY22">
        <v>0</v>
      </c>
      <c r="AZ22">
        <v>0</v>
      </c>
      <c r="BA22">
        <v>0</v>
      </c>
      <c r="BB22">
        <v>0</v>
      </c>
      <c r="BC22">
        <v>0.1</v>
      </c>
      <c r="BD22">
        <v>0</v>
      </c>
      <c r="BE22">
        <v>0</v>
      </c>
      <c r="BF22">
        <v>0</v>
      </c>
      <c r="BG22">
        <v>0</v>
      </c>
      <c r="BH22">
        <v>0</v>
      </c>
      <c r="BI22">
        <v>0</v>
      </c>
      <c r="BJ22">
        <v>0</v>
      </c>
      <c r="BK22">
        <v>0</v>
      </c>
      <c r="BL22">
        <v>0</v>
      </c>
      <c r="BM22">
        <v>0</v>
      </c>
      <c r="BN22">
        <v>0</v>
      </c>
      <c r="BO22">
        <v>0</v>
      </c>
      <c r="BP22">
        <v>0</v>
      </c>
      <c r="BQ22">
        <v>1.5599999999999999E-2</v>
      </c>
      <c r="BR22">
        <v>0</v>
      </c>
      <c r="BS22">
        <v>0</v>
      </c>
      <c r="BT22">
        <v>0</v>
      </c>
      <c r="BU22">
        <v>0</v>
      </c>
      <c r="BV22">
        <v>0</v>
      </c>
      <c r="BW22">
        <v>63.7</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1</v>
      </c>
      <c r="FR22">
        <v>0</v>
      </c>
      <c r="FS22">
        <v>0</v>
      </c>
      <c r="FT22">
        <v>0</v>
      </c>
      <c r="FU22">
        <v>0</v>
      </c>
      <c r="FV22">
        <v>0</v>
      </c>
      <c r="FW22">
        <v>0</v>
      </c>
      <c r="FX22">
        <v>3.7041095890410967</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0.251</v>
      </c>
      <c r="GU22">
        <v>0</v>
      </c>
      <c r="GV22">
        <v>0</v>
      </c>
      <c r="GW22">
        <v>0</v>
      </c>
      <c r="GX22">
        <v>0</v>
      </c>
      <c r="GY22">
        <v>0</v>
      </c>
      <c r="GZ22">
        <v>0</v>
      </c>
      <c r="HA22">
        <v>0</v>
      </c>
      <c r="HB22">
        <v>0</v>
      </c>
      <c r="HC22">
        <v>0</v>
      </c>
      <c r="HD22">
        <v>0</v>
      </c>
      <c r="HE22">
        <v>0</v>
      </c>
      <c r="HF22">
        <v>0</v>
      </c>
      <c r="HG22">
        <v>0</v>
      </c>
      <c r="HH22">
        <v>1.5599999999999999E-2</v>
      </c>
      <c r="HI22">
        <v>0</v>
      </c>
      <c r="HJ22">
        <v>0</v>
      </c>
      <c r="HK22">
        <v>0</v>
      </c>
      <c r="HL22">
        <v>0</v>
      </c>
      <c r="HM22">
        <v>0</v>
      </c>
      <c r="HN22">
        <v>63.7</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1</v>
      </c>
      <c r="LI22">
        <v>1</v>
      </c>
      <c r="LJ22">
        <v>0</v>
      </c>
      <c r="LK22">
        <v>0</v>
      </c>
      <c r="LL22">
        <v>1</v>
      </c>
      <c r="LM22">
        <v>0.95</v>
      </c>
      <c r="LN22">
        <v>0</v>
      </c>
      <c r="LO22">
        <v>1</v>
      </c>
      <c r="LP22">
        <v>0.78</v>
      </c>
      <c r="LQ22">
        <v>0</v>
      </c>
      <c r="LR22">
        <v>0</v>
      </c>
      <c r="LS22">
        <v>0</v>
      </c>
    </row>
    <row r="23" spans="1:331">
      <c r="A23" t="s">
        <v>349</v>
      </c>
      <c r="B23" t="s">
        <v>350</v>
      </c>
      <c r="C23" t="s">
        <v>939</v>
      </c>
      <c r="D23" t="s">
        <v>352</v>
      </c>
      <c r="E23" t="s">
        <v>353</v>
      </c>
      <c r="F23">
        <v>15314</v>
      </c>
      <c r="G23" t="s">
        <v>354</v>
      </c>
      <c r="H23">
        <v>15314</v>
      </c>
      <c r="I23">
        <v>3.2472434266327395E-3</v>
      </c>
      <c r="J23">
        <v>0</v>
      </c>
      <c r="K23" t="s">
        <v>355</v>
      </c>
      <c r="L23">
        <v>1</v>
      </c>
      <c r="M23" t="s">
        <v>356</v>
      </c>
      <c r="N23" t="s">
        <v>357</v>
      </c>
      <c r="O23" t="s">
        <v>358</v>
      </c>
      <c r="P23">
        <v>4.2</v>
      </c>
      <c r="Q23">
        <v>0.61499999999999999</v>
      </c>
      <c r="R23">
        <v>0</v>
      </c>
      <c r="S23">
        <v>0.3</v>
      </c>
      <c r="T23">
        <v>18000</v>
      </c>
      <c r="U23">
        <v>0</v>
      </c>
      <c r="V23">
        <v>262</v>
      </c>
      <c r="W23">
        <v>0</v>
      </c>
      <c r="X23">
        <v>4716000</v>
      </c>
      <c r="Y23">
        <v>1</v>
      </c>
      <c r="Z23">
        <v>0</v>
      </c>
      <c r="AA23">
        <v>0</v>
      </c>
      <c r="AB23">
        <v>0</v>
      </c>
      <c r="AC23">
        <v>0</v>
      </c>
      <c r="AD23">
        <v>0</v>
      </c>
      <c r="AE23">
        <v>0</v>
      </c>
      <c r="AF23">
        <v>0</v>
      </c>
      <c r="AG23">
        <v>0</v>
      </c>
      <c r="AH23">
        <v>0</v>
      </c>
      <c r="AI23">
        <v>0</v>
      </c>
      <c r="AJ23">
        <v>0</v>
      </c>
      <c r="AK23">
        <v>0</v>
      </c>
      <c r="AL23">
        <v>0</v>
      </c>
      <c r="AM23">
        <v>9.29731506849315</v>
      </c>
      <c r="AN23">
        <v>0</v>
      </c>
      <c r="AO23">
        <v>0</v>
      </c>
      <c r="AP23">
        <v>0</v>
      </c>
      <c r="AQ23">
        <v>0</v>
      </c>
      <c r="AR23">
        <v>0</v>
      </c>
      <c r="AS23">
        <v>0</v>
      </c>
      <c r="AT23">
        <v>0</v>
      </c>
      <c r="AU23">
        <v>0</v>
      </c>
      <c r="AV23">
        <v>0</v>
      </c>
      <c r="AW23">
        <v>0</v>
      </c>
      <c r="AX23">
        <v>0</v>
      </c>
      <c r="AY23">
        <v>0</v>
      </c>
      <c r="AZ23">
        <v>0</v>
      </c>
      <c r="BA23">
        <v>0</v>
      </c>
      <c r="BB23">
        <v>0</v>
      </c>
      <c r="BC23">
        <v>0.1</v>
      </c>
      <c r="BD23">
        <v>0</v>
      </c>
      <c r="BE23">
        <v>0</v>
      </c>
      <c r="BF23">
        <v>0</v>
      </c>
      <c r="BG23">
        <v>0</v>
      </c>
      <c r="BH23">
        <v>0</v>
      </c>
      <c r="BI23">
        <v>0</v>
      </c>
      <c r="BJ23">
        <v>0</v>
      </c>
      <c r="BK23">
        <v>0</v>
      </c>
      <c r="BL23">
        <v>0</v>
      </c>
      <c r="BM23">
        <v>0</v>
      </c>
      <c r="BN23">
        <v>0</v>
      </c>
      <c r="BO23">
        <v>0</v>
      </c>
      <c r="BP23">
        <v>0</v>
      </c>
      <c r="BQ23">
        <v>1.5599999999999999E-2</v>
      </c>
      <c r="BR23">
        <v>0</v>
      </c>
      <c r="BS23">
        <v>0</v>
      </c>
      <c r="BT23">
        <v>0</v>
      </c>
      <c r="BU23">
        <v>0</v>
      </c>
      <c r="BV23">
        <v>0</v>
      </c>
      <c r="BW23">
        <v>63.7</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1</v>
      </c>
      <c r="FR23">
        <v>0</v>
      </c>
      <c r="FS23">
        <v>0</v>
      </c>
      <c r="FT23">
        <v>0</v>
      </c>
      <c r="FU23">
        <v>0</v>
      </c>
      <c r="FV23">
        <v>0</v>
      </c>
      <c r="FW23">
        <v>0</v>
      </c>
      <c r="FX23">
        <v>3.7041095890410967</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0.251</v>
      </c>
      <c r="GU23">
        <v>0</v>
      </c>
      <c r="GV23">
        <v>0</v>
      </c>
      <c r="GW23">
        <v>0</v>
      </c>
      <c r="GX23">
        <v>0</v>
      </c>
      <c r="GY23">
        <v>0</v>
      </c>
      <c r="GZ23">
        <v>0</v>
      </c>
      <c r="HA23">
        <v>0</v>
      </c>
      <c r="HB23">
        <v>0</v>
      </c>
      <c r="HC23">
        <v>0</v>
      </c>
      <c r="HD23">
        <v>0</v>
      </c>
      <c r="HE23">
        <v>0</v>
      </c>
      <c r="HF23">
        <v>0</v>
      </c>
      <c r="HG23">
        <v>0</v>
      </c>
      <c r="HH23">
        <v>1.5599999999999999E-2</v>
      </c>
      <c r="HI23">
        <v>0</v>
      </c>
      <c r="HJ23">
        <v>0</v>
      </c>
      <c r="HK23">
        <v>0</v>
      </c>
      <c r="HL23">
        <v>0</v>
      </c>
      <c r="HM23">
        <v>0</v>
      </c>
      <c r="HN23">
        <v>63.7</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1</v>
      </c>
      <c r="LI23">
        <v>1</v>
      </c>
      <c r="LJ23">
        <v>0</v>
      </c>
      <c r="LK23">
        <v>0</v>
      </c>
      <c r="LL23">
        <v>1</v>
      </c>
      <c r="LM23">
        <v>0.95</v>
      </c>
      <c r="LN23">
        <v>0</v>
      </c>
      <c r="LO23">
        <v>1</v>
      </c>
      <c r="LP23">
        <v>0.78</v>
      </c>
      <c r="LQ23">
        <v>0</v>
      </c>
      <c r="LR23">
        <v>0</v>
      </c>
      <c r="LS23">
        <v>0</v>
      </c>
    </row>
    <row r="24" spans="1:331">
      <c r="A24" t="s">
        <v>349</v>
      </c>
      <c r="B24" t="s">
        <v>350</v>
      </c>
      <c r="C24" t="s">
        <v>940</v>
      </c>
      <c r="D24" t="s">
        <v>352</v>
      </c>
      <c r="E24" t="s">
        <v>353</v>
      </c>
      <c r="F24">
        <v>15314</v>
      </c>
      <c r="G24" t="s">
        <v>354</v>
      </c>
      <c r="H24">
        <v>15314</v>
      </c>
      <c r="I24">
        <v>3.2472434266327395E-3</v>
      </c>
      <c r="J24">
        <v>0</v>
      </c>
      <c r="K24" t="s">
        <v>355</v>
      </c>
      <c r="L24">
        <v>1</v>
      </c>
      <c r="M24" t="s">
        <v>356</v>
      </c>
      <c r="N24" t="s">
        <v>357</v>
      </c>
      <c r="O24" t="s">
        <v>358</v>
      </c>
      <c r="P24">
        <v>4.2</v>
      </c>
      <c r="Q24">
        <v>0.61499999999999999</v>
      </c>
      <c r="R24">
        <v>0</v>
      </c>
      <c r="S24">
        <v>0.3</v>
      </c>
      <c r="T24">
        <v>18000</v>
      </c>
      <c r="U24">
        <v>0</v>
      </c>
      <c r="V24">
        <v>262</v>
      </c>
      <c r="W24">
        <v>0</v>
      </c>
      <c r="X24">
        <v>4716000</v>
      </c>
      <c r="Y24">
        <v>1</v>
      </c>
      <c r="Z24">
        <v>0</v>
      </c>
      <c r="AA24">
        <v>0</v>
      </c>
      <c r="AB24">
        <v>0</v>
      </c>
      <c r="AC24">
        <v>0</v>
      </c>
      <c r="AD24">
        <v>0</v>
      </c>
      <c r="AE24">
        <v>0</v>
      </c>
      <c r="AF24">
        <v>0</v>
      </c>
      <c r="AG24">
        <v>0</v>
      </c>
      <c r="AH24">
        <v>0</v>
      </c>
      <c r="AI24">
        <v>0</v>
      </c>
      <c r="AJ24">
        <v>0</v>
      </c>
      <c r="AK24">
        <v>0</v>
      </c>
      <c r="AL24">
        <v>0</v>
      </c>
      <c r="AM24">
        <v>9.29731506849315</v>
      </c>
      <c r="AN24">
        <v>0</v>
      </c>
      <c r="AO24">
        <v>0</v>
      </c>
      <c r="AP24">
        <v>0</v>
      </c>
      <c r="AQ24">
        <v>0</v>
      </c>
      <c r="AR24">
        <v>0</v>
      </c>
      <c r="AS24">
        <v>0</v>
      </c>
      <c r="AT24">
        <v>0</v>
      </c>
      <c r="AU24">
        <v>0</v>
      </c>
      <c r="AV24">
        <v>0</v>
      </c>
      <c r="AW24">
        <v>0</v>
      </c>
      <c r="AX24">
        <v>0</v>
      </c>
      <c r="AY24">
        <v>0</v>
      </c>
      <c r="AZ24">
        <v>0</v>
      </c>
      <c r="BA24">
        <v>0</v>
      </c>
      <c r="BB24">
        <v>0</v>
      </c>
      <c r="BC24">
        <v>0.1</v>
      </c>
      <c r="BD24">
        <v>0</v>
      </c>
      <c r="BE24">
        <v>0</v>
      </c>
      <c r="BF24">
        <v>0</v>
      </c>
      <c r="BG24">
        <v>0</v>
      </c>
      <c r="BH24">
        <v>0</v>
      </c>
      <c r="BI24">
        <v>0</v>
      </c>
      <c r="BJ24">
        <v>0</v>
      </c>
      <c r="BK24">
        <v>0</v>
      </c>
      <c r="BL24">
        <v>0</v>
      </c>
      <c r="BM24">
        <v>0</v>
      </c>
      <c r="BN24">
        <v>0</v>
      </c>
      <c r="BO24">
        <v>0</v>
      </c>
      <c r="BP24">
        <v>0</v>
      </c>
      <c r="BQ24">
        <v>1.5599999999999999E-2</v>
      </c>
      <c r="BR24">
        <v>0</v>
      </c>
      <c r="BS24">
        <v>0</v>
      </c>
      <c r="BT24">
        <v>0</v>
      </c>
      <c r="BU24">
        <v>0</v>
      </c>
      <c r="BV24">
        <v>0</v>
      </c>
      <c r="BW24">
        <v>63.7</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1</v>
      </c>
      <c r="FR24">
        <v>0</v>
      </c>
      <c r="FS24">
        <v>0</v>
      </c>
      <c r="FT24">
        <v>0</v>
      </c>
      <c r="FU24">
        <v>0</v>
      </c>
      <c r="FV24">
        <v>0</v>
      </c>
      <c r="FW24">
        <v>0</v>
      </c>
      <c r="FX24">
        <v>3.7041095890410967</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0.251</v>
      </c>
      <c r="GU24">
        <v>0</v>
      </c>
      <c r="GV24">
        <v>0</v>
      </c>
      <c r="GW24">
        <v>0</v>
      </c>
      <c r="GX24">
        <v>0</v>
      </c>
      <c r="GY24">
        <v>0</v>
      </c>
      <c r="GZ24">
        <v>0</v>
      </c>
      <c r="HA24">
        <v>0</v>
      </c>
      <c r="HB24">
        <v>0</v>
      </c>
      <c r="HC24">
        <v>0</v>
      </c>
      <c r="HD24">
        <v>0</v>
      </c>
      <c r="HE24">
        <v>0</v>
      </c>
      <c r="HF24">
        <v>0</v>
      </c>
      <c r="HG24">
        <v>0</v>
      </c>
      <c r="HH24">
        <v>1.5599999999999999E-2</v>
      </c>
      <c r="HI24">
        <v>0</v>
      </c>
      <c r="HJ24">
        <v>0</v>
      </c>
      <c r="HK24">
        <v>0</v>
      </c>
      <c r="HL24">
        <v>0</v>
      </c>
      <c r="HM24">
        <v>0</v>
      </c>
      <c r="HN24">
        <v>63.7</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1</v>
      </c>
      <c r="LI24">
        <v>1</v>
      </c>
      <c r="LJ24">
        <v>0</v>
      </c>
      <c r="LK24">
        <v>0</v>
      </c>
      <c r="LL24">
        <v>1</v>
      </c>
      <c r="LM24">
        <v>0.95</v>
      </c>
      <c r="LN24">
        <v>0</v>
      </c>
      <c r="LO24">
        <v>1</v>
      </c>
      <c r="LP24">
        <v>0.78</v>
      </c>
      <c r="LQ24">
        <v>0</v>
      </c>
      <c r="LR24">
        <v>0</v>
      </c>
      <c r="LS24">
        <v>0</v>
      </c>
    </row>
    <row r="25" spans="1:331">
      <c r="A25" t="s">
        <v>349</v>
      </c>
      <c r="B25" t="s">
        <v>350</v>
      </c>
      <c r="C25" t="s">
        <v>941</v>
      </c>
      <c r="D25" t="s">
        <v>352</v>
      </c>
      <c r="E25" t="s">
        <v>353</v>
      </c>
      <c r="F25">
        <v>15314</v>
      </c>
      <c r="G25" t="s">
        <v>354</v>
      </c>
      <c r="H25">
        <v>15314</v>
      </c>
      <c r="I25">
        <v>3.2472434266327395E-3</v>
      </c>
      <c r="J25">
        <v>0</v>
      </c>
      <c r="K25" t="s">
        <v>355</v>
      </c>
      <c r="L25">
        <v>1</v>
      </c>
      <c r="M25" t="s">
        <v>356</v>
      </c>
      <c r="N25" t="s">
        <v>357</v>
      </c>
      <c r="O25" t="s">
        <v>358</v>
      </c>
      <c r="P25">
        <v>4.2</v>
      </c>
      <c r="Q25">
        <v>0.61499999999999999</v>
      </c>
      <c r="R25">
        <v>0</v>
      </c>
      <c r="S25">
        <v>0.3</v>
      </c>
      <c r="T25">
        <v>18000</v>
      </c>
      <c r="U25">
        <v>0</v>
      </c>
      <c r="V25">
        <v>262</v>
      </c>
      <c r="W25">
        <v>0</v>
      </c>
      <c r="X25">
        <v>4716000</v>
      </c>
      <c r="Y25">
        <v>1</v>
      </c>
      <c r="Z25">
        <v>0</v>
      </c>
      <c r="AA25">
        <v>0</v>
      </c>
      <c r="AB25">
        <v>0</v>
      </c>
      <c r="AC25">
        <v>0</v>
      </c>
      <c r="AD25">
        <v>0</v>
      </c>
      <c r="AE25">
        <v>0</v>
      </c>
      <c r="AF25">
        <v>0</v>
      </c>
      <c r="AG25">
        <v>0</v>
      </c>
      <c r="AH25">
        <v>0</v>
      </c>
      <c r="AI25">
        <v>0</v>
      </c>
      <c r="AJ25">
        <v>0</v>
      </c>
      <c r="AK25">
        <v>0</v>
      </c>
      <c r="AL25">
        <v>0</v>
      </c>
      <c r="AM25">
        <v>9.29731506849315</v>
      </c>
      <c r="AN25">
        <v>0</v>
      </c>
      <c r="AO25">
        <v>0</v>
      </c>
      <c r="AP25">
        <v>0</v>
      </c>
      <c r="AQ25">
        <v>0</v>
      </c>
      <c r="AR25">
        <v>0</v>
      </c>
      <c r="AS25">
        <v>0</v>
      </c>
      <c r="AT25">
        <v>0</v>
      </c>
      <c r="AU25">
        <v>0</v>
      </c>
      <c r="AV25">
        <v>0</v>
      </c>
      <c r="AW25">
        <v>0</v>
      </c>
      <c r="AX25">
        <v>0</v>
      </c>
      <c r="AY25">
        <v>0</v>
      </c>
      <c r="AZ25">
        <v>0</v>
      </c>
      <c r="BA25">
        <v>0</v>
      </c>
      <c r="BB25">
        <v>0</v>
      </c>
      <c r="BC25">
        <v>0.1</v>
      </c>
      <c r="BD25">
        <v>0</v>
      </c>
      <c r="BE25">
        <v>0</v>
      </c>
      <c r="BF25">
        <v>0</v>
      </c>
      <c r="BG25">
        <v>0</v>
      </c>
      <c r="BH25">
        <v>0</v>
      </c>
      <c r="BI25">
        <v>0</v>
      </c>
      <c r="BJ25">
        <v>0</v>
      </c>
      <c r="BK25">
        <v>0</v>
      </c>
      <c r="BL25">
        <v>0</v>
      </c>
      <c r="BM25">
        <v>0</v>
      </c>
      <c r="BN25">
        <v>0</v>
      </c>
      <c r="BO25">
        <v>0</v>
      </c>
      <c r="BP25">
        <v>0</v>
      </c>
      <c r="BQ25">
        <v>1.5599999999999999E-2</v>
      </c>
      <c r="BR25">
        <v>0</v>
      </c>
      <c r="BS25">
        <v>0</v>
      </c>
      <c r="BT25">
        <v>0</v>
      </c>
      <c r="BU25">
        <v>0</v>
      </c>
      <c r="BV25">
        <v>0</v>
      </c>
      <c r="BW25">
        <v>63.7</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1</v>
      </c>
      <c r="FR25">
        <v>0</v>
      </c>
      <c r="FS25">
        <v>0</v>
      </c>
      <c r="FT25">
        <v>0</v>
      </c>
      <c r="FU25">
        <v>0</v>
      </c>
      <c r="FV25">
        <v>0</v>
      </c>
      <c r="FW25">
        <v>0</v>
      </c>
      <c r="FX25">
        <v>3.7041095890410967</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0.251</v>
      </c>
      <c r="GU25">
        <v>0</v>
      </c>
      <c r="GV25">
        <v>0</v>
      </c>
      <c r="GW25">
        <v>0</v>
      </c>
      <c r="GX25">
        <v>0</v>
      </c>
      <c r="GY25">
        <v>0</v>
      </c>
      <c r="GZ25">
        <v>0</v>
      </c>
      <c r="HA25">
        <v>0</v>
      </c>
      <c r="HB25">
        <v>0</v>
      </c>
      <c r="HC25">
        <v>0</v>
      </c>
      <c r="HD25">
        <v>0</v>
      </c>
      <c r="HE25">
        <v>0</v>
      </c>
      <c r="HF25">
        <v>0</v>
      </c>
      <c r="HG25">
        <v>0</v>
      </c>
      <c r="HH25">
        <v>1.5599999999999999E-2</v>
      </c>
      <c r="HI25">
        <v>0</v>
      </c>
      <c r="HJ25">
        <v>0</v>
      </c>
      <c r="HK25">
        <v>0</v>
      </c>
      <c r="HL25">
        <v>0</v>
      </c>
      <c r="HM25">
        <v>0</v>
      </c>
      <c r="HN25">
        <v>63.7</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1</v>
      </c>
      <c r="LI25">
        <v>1</v>
      </c>
      <c r="LJ25">
        <v>0</v>
      </c>
      <c r="LK25">
        <v>0</v>
      </c>
      <c r="LL25">
        <v>1</v>
      </c>
      <c r="LM25">
        <v>0.95</v>
      </c>
      <c r="LN25">
        <v>0</v>
      </c>
      <c r="LO25">
        <v>1</v>
      </c>
      <c r="LP25">
        <v>0.78</v>
      </c>
      <c r="LQ25">
        <v>0</v>
      </c>
      <c r="LR25">
        <v>0</v>
      </c>
      <c r="LS25">
        <v>0</v>
      </c>
    </row>
    <row r="26" spans="1:331">
      <c r="A26" t="s">
        <v>349</v>
      </c>
      <c r="B26" t="s">
        <v>350</v>
      </c>
      <c r="C26" t="s">
        <v>942</v>
      </c>
      <c r="D26" t="s">
        <v>352</v>
      </c>
      <c r="E26" t="s">
        <v>353</v>
      </c>
      <c r="F26">
        <v>15314</v>
      </c>
      <c r="G26" t="s">
        <v>354</v>
      </c>
      <c r="H26">
        <v>15314</v>
      </c>
      <c r="I26">
        <v>3.2472434266327395E-3</v>
      </c>
      <c r="J26">
        <v>0</v>
      </c>
      <c r="K26" t="s">
        <v>355</v>
      </c>
      <c r="L26">
        <v>1</v>
      </c>
      <c r="M26" t="s">
        <v>356</v>
      </c>
      <c r="N26" t="s">
        <v>357</v>
      </c>
      <c r="O26" t="s">
        <v>358</v>
      </c>
      <c r="P26">
        <v>4.2</v>
      </c>
      <c r="Q26">
        <v>0.61499999999999999</v>
      </c>
      <c r="R26">
        <v>0</v>
      </c>
      <c r="S26">
        <v>0.3</v>
      </c>
      <c r="T26">
        <v>18000</v>
      </c>
      <c r="U26">
        <v>0</v>
      </c>
      <c r="V26">
        <v>262</v>
      </c>
      <c r="W26">
        <v>0</v>
      </c>
      <c r="X26">
        <v>4716000</v>
      </c>
      <c r="Y26">
        <v>1</v>
      </c>
      <c r="Z26">
        <v>0</v>
      </c>
      <c r="AA26">
        <v>0</v>
      </c>
      <c r="AB26">
        <v>0</v>
      </c>
      <c r="AC26">
        <v>0</v>
      </c>
      <c r="AD26">
        <v>0</v>
      </c>
      <c r="AE26">
        <v>0</v>
      </c>
      <c r="AF26">
        <v>0</v>
      </c>
      <c r="AG26">
        <v>0</v>
      </c>
      <c r="AH26">
        <v>0</v>
      </c>
      <c r="AI26">
        <v>0</v>
      </c>
      <c r="AJ26">
        <v>0</v>
      </c>
      <c r="AK26">
        <v>0</v>
      </c>
      <c r="AL26">
        <v>0</v>
      </c>
      <c r="AM26">
        <v>9.29731506849315</v>
      </c>
      <c r="AN26">
        <v>0</v>
      </c>
      <c r="AO26">
        <v>0</v>
      </c>
      <c r="AP26">
        <v>0</v>
      </c>
      <c r="AQ26">
        <v>0</v>
      </c>
      <c r="AR26">
        <v>0</v>
      </c>
      <c r="AS26">
        <v>0</v>
      </c>
      <c r="AT26">
        <v>0</v>
      </c>
      <c r="AU26">
        <v>0</v>
      </c>
      <c r="AV26">
        <v>0</v>
      </c>
      <c r="AW26">
        <v>0</v>
      </c>
      <c r="AX26">
        <v>0</v>
      </c>
      <c r="AY26">
        <v>0</v>
      </c>
      <c r="AZ26">
        <v>0</v>
      </c>
      <c r="BA26">
        <v>0</v>
      </c>
      <c r="BB26">
        <v>0</v>
      </c>
      <c r="BC26">
        <v>0.1</v>
      </c>
      <c r="BD26">
        <v>0</v>
      </c>
      <c r="BE26">
        <v>0</v>
      </c>
      <c r="BF26">
        <v>0</v>
      </c>
      <c r="BG26">
        <v>0</v>
      </c>
      <c r="BH26">
        <v>0</v>
      </c>
      <c r="BI26">
        <v>0</v>
      </c>
      <c r="BJ26">
        <v>0</v>
      </c>
      <c r="BK26">
        <v>0</v>
      </c>
      <c r="BL26">
        <v>0</v>
      </c>
      <c r="BM26">
        <v>0</v>
      </c>
      <c r="BN26">
        <v>0</v>
      </c>
      <c r="BO26">
        <v>0</v>
      </c>
      <c r="BP26">
        <v>0</v>
      </c>
      <c r="BQ26">
        <v>1.5599999999999999E-2</v>
      </c>
      <c r="BR26">
        <v>0</v>
      </c>
      <c r="BS26">
        <v>0</v>
      </c>
      <c r="BT26">
        <v>0</v>
      </c>
      <c r="BU26">
        <v>0</v>
      </c>
      <c r="BV26">
        <v>0</v>
      </c>
      <c r="BW26">
        <v>63.7</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1</v>
      </c>
      <c r="FR26">
        <v>0</v>
      </c>
      <c r="FS26">
        <v>0</v>
      </c>
      <c r="FT26">
        <v>0</v>
      </c>
      <c r="FU26">
        <v>0</v>
      </c>
      <c r="FV26">
        <v>0</v>
      </c>
      <c r="FW26">
        <v>0</v>
      </c>
      <c r="FX26">
        <v>3.7041095890410967</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0.251</v>
      </c>
      <c r="GU26">
        <v>0</v>
      </c>
      <c r="GV26">
        <v>0</v>
      </c>
      <c r="GW26">
        <v>0</v>
      </c>
      <c r="GX26">
        <v>0</v>
      </c>
      <c r="GY26">
        <v>0</v>
      </c>
      <c r="GZ26">
        <v>0</v>
      </c>
      <c r="HA26">
        <v>0</v>
      </c>
      <c r="HB26">
        <v>0</v>
      </c>
      <c r="HC26">
        <v>0</v>
      </c>
      <c r="HD26">
        <v>0</v>
      </c>
      <c r="HE26">
        <v>0</v>
      </c>
      <c r="HF26">
        <v>0</v>
      </c>
      <c r="HG26">
        <v>0</v>
      </c>
      <c r="HH26">
        <v>1.5599999999999999E-2</v>
      </c>
      <c r="HI26">
        <v>0</v>
      </c>
      <c r="HJ26">
        <v>0</v>
      </c>
      <c r="HK26">
        <v>0</v>
      </c>
      <c r="HL26">
        <v>0</v>
      </c>
      <c r="HM26">
        <v>0</v>
      </c>
      <c r="HN26">
        <v>63.7</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1</v>
      </c>
      <c r="LI26">
        <v>1</v>
      </c>
      <c r="LJ26">
        <v>0</v>
      </c>
      <c r="LK26">
        <v>0</v>
      </c>
      <c r="LL26">
        <v>1</v>
      </c>
      <c r="LM26">
        <v>0.95</v>
      </c>
      <c r="LN26">
        <v>0</v>
      </c>
      <c r="LO26">
        <v>1</v>
      </c>
      <c r="LP26">
        <v>0.78</v>
      </c>
      <c r="LQ26">
        <v>0</v>
      </c>
      <c r="LR26">
        <v>0</v>
      </c>
      <c r="LS26">
        <v>0</v>
      </c>
    </row>
    <row r="27" spans="1:331">
      <c r="A27" t="s">
        <v>349</v>
      </c>
      <c r="B27" t="s">
        <v>350</v>
      </c>
      <c r="C27" t="s">
        <v>943</v>
      </c>
      <c r="D27" t="s">
        <v>352</v>
      </c>
      <c r="E27" t="s">
        <v>353</v>
      </c>
      <c r="F27">
        <v>15314</v>
      </c>
      <c r="G27" t="s">
        <v>354</v>
      </c>
      <c r="H27">
        <v>15314</v>
      </c>
      <c r="I27">
        <v>3.2472434266327395E-3</v>
      </c>
      <c r="J27">
        <v>0</v>
      </c>
      <c r="K27" t="s">
        <v>355</v>
      </c>
      <c r="L27">
        <v>1</v>
      </c>
      <c r="M27" t="s">
        <v>356</v>
      </c>
      <c r="N27" t="s">
        <v>357</v>
      </c>
      <c r="O27" t="s">
        <v>358</v>
      </c>
      <c r="P27">
        <v>4.2</v>
      </c>
      <c r="Q27">
        <v>0.61499999999999999</v>
      </c>
      <c r="R27">
        <v>0</v>
      </c>
      <c r="S27">
        <v>0.3</v>
      </c>
      <c r="T27">
        <v>18000</v>
      </c>
      <c r="U27">
        <v>0</v>
      </c>
      <c r="V27">
        <v>262</v>
      </c>
      <c r="W27">
        <v>0</v>
      </c>
      <c r="X27">
        <v>4716000</v>
      </c>
      <c r="Y27">
        <v>1</v>
      </c>
      <c r="Z27">
        <v>0</v>
      </c>
      <c r="AA27">
        <v>0</v>
      </c>
      <c r="AB27">
        <v>0</v>
      </c>
      <c r="AC27">
        <v>0</v>
      </c>
      <c r="AD27">
        <v>0</v>
      </c>
      <c r="AE27">
        <v>0</v>
      </c>
      <c r="AF27">
        <v>0</v>
      </c>
      <c r="AG27">
        <v>0</v>
      </c>
      <c r="AH27">
        <v>0</v>
      </c>
      <c r="AI27">
        <v>0</v>
      </c>
      <c r="AJ27">
        <v>0</v>
      </c>
      <c r="AK27">
        <v>0</v>
      </c>
      <c r="AL27">
        <v>0</v>
      </c>
      <c r="AM27">
        <v>9.29731506849315</v>
      </c>
      <c r="AN27">
        <v>0</v>
      </c>
      <c r="AO27">
        <v>0</v>
      </c>
      <c r="AP27">
        <v>0</v>
      </c>
      <c r="AQ27">
        <v>0</v>
      </c>
      <c r="AR27">
        <v>0</v>
      </c>
      <c r="AS27">
        <v>0</v>
      </c>
      <c r="AT27">
        <v>0</v>
      </c>
      <c r="AU27">
        <v>0</v>
      </c>
      <c r="AV27">
        <v>0</v>
      </c>
      <c r="AW27">
        <v>0</v>
      </c>
      <c r="AX27">
        <v>0</v>
      </c>
      <c r="AY27">
        <v>0</v>
      </c>
      <c r="AZ27">
        <v>0</v>
      </c>
      <c r="BA27">
        <v>0</v>
      </c>
      <c r="BB27">
        <v>0</v>
      </c>
      <c r="BC27">
        <v>0.1</v>
      </c>
      <c r="BD27">
        <v>0</v>
      </c>
      <c r="BE27">
        <v>0</v>
      </c>
      <c r="BF27">
        <v>0</v>
      </c>
      <c r="BG27">
        <v>0</v>
      </c>
      <c r="BH27">
        <v>0</v>
      </c>
      <c r="BI27">
        <v>0</v>
      </c>
      <c r="BJ27">
        <v>0</v>
      </c>
      <c r="BK27">
        <v>0</v>
      </c>
      <c r="BL27">
        <v>0</v>
      </c>
      <c r="BM27">
        <v>0</v>
      </c>
      <c r="BN27">
        <v>0</v>
      </c>
      <c r="BO27">
        <v>0</v>
      </c>
      <c r="BP27">
        <v>0</v>
      </c>
      <c r="BQ27">
        <v>1.5599999999999999E-2</v>
      </c>
      <c r="BR27">
        <v>0</v>
      </c>
      <c r="BS27">
        <v>0</v>
      </c>
      <c r="BT27">
        <v>0</v>
      </c>
      <c r="BU27">
        <v>0</v>
      </c>
      <c r="BV27">
        <v>0</v>
      </c>
      <c r="BW27">
        <v>63.7</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1</v>
      </c>
      <c r="FR27">
        <v>0</v>
      </c>
      <c r="FS27">
        <v>0</v>
      </c>
      <c r="FT27">
        <v>0</v>
      </c>
      <c r="FU27">
        <v>0</v>
      </c>
      <c r="FV27">
        <v>0</v>
      </c>
      <c r="FW27">
        <v>0</v>
      </c>
      <c r="FX27">
        <v>3.7041095890410967</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0.251</v>
      </c>
      <c r="GU27">
        <v>0</v>
      </c>
      <c r="GV27">
        <v>0</v>
      </c>
      <c r="GW27">
        <v>0</v>
      </c>
      <c r="GX27">
        <v>0</v>
      </c>
      <c r="GY27">
        <v>0</v>
      </c>
      <c r="GZ27">
        <v>0</v>
      </c>
      <c r="HA27">
        <v>0</v>
      </c>
      <c r="HB27">
        <v>0</v>
      </c>
      <c r="HC27">
        <v>0</v>
      </c>
      <c r="HD27">
        <v>0</v>
      </c>
      <c r="HE27">
        <v>0</v>
      </c>
      <c r="HF27">
        <v>0</v>
      </c>
      <c r="HG27">
        <v>0</v>
      </c>
      <c r="HH27">
        <v>1.5599999999999999E-2</v>
      </c>
      <c r="HI27">
        <v>0</v>
      </c>
      <c r="HJ27">
        <v>0</v>
      </c>
      <c r="HK27">
        <v>0</v>
      </c>
      <c r="HL27">
        <v>0</v>
      </c>
      <c r="HM27">
        <v>0</v>
      </c>
      <c r="HN27">
        <v>63.7</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1</v>
      </c>
      <c r="LI27">
        <v>1</v>
      </c>
      <c r="LJ27">
        <v>0</v>
      </c>
      <c r="LK27">
        <v>0</v>
      </c>
      <c r="LL27">
        <v>1</v>
      </c>
      <c r="LM27">
        <v>0.95</v>
      </c>
      <c r="LN27">
        <v>0</v>
      </c>
      <c r="LO27">
        <v>1</v>
      </c>
      <c r="LP27">
        <v>0.78</v>
      </c>
      <c r="LQ27">
        <v>0</v>
      </c>
      <c r="LR27">
        <v>0</v>
      </c>
      <c r="LS27">
        <v>0</v>
      </c>
    </row>
    <row r="28" spans="1:331">
      <c r="A28" t="s">
        <v>349</v>
      </c>
      <c r="B28" t="s">
        <v>350</v>
      </c>
      <c r="C28" t="s">
        <v>944</v>
      </c>
      <c r="D28" t="s">
        <v>352</v>
      </c>
      <c r="E28" t="s">
        <v>353</v>
      </c>
      <c r="F28">
        <v>15314</v>
      </c>
      <c r="G28" t="s">
        <v>354</v>
      </c>
      <c r="H28">
        <v>15314</v>
      </c>
      <c r="I28">
        <v>3.2472434266327395E-3</v>
      </c>
      <c r="J28">
        <v>0</v>
      </c>
      <c r="K28" t="s">
        <v>355</v>
      </c>
      <c r="L28">
        <v>1</v>
      </c>
      <c r="M28" t="s">
        <v>356</v>
      </c>
      <c r="N28" t="s">
        <v>357</v>
      </c>
      <c r="O28" t="s">
        <v>358</v>
      </c>
      <c r="P28">
        <v>4.2</v>
      </c>
      <c r="Q28">
        <v>0.61499999999999999</v>
      </c>
      <c r="R28">
        <v>0</v>
      </c>
      <c r="S28">
        <v>0.3</v>
      </c>
      <c r="T28">
        <v>18000</v>
      </c>
      <c r="U28">
        <v>0</v>
      </c>
      <c r="V28">
        <v>262</v>
      </c>
      <c r="W28">
        <v>0</v>
      </c>
      <c r="X28">
        <v>4716000</v>
      </c>
      <c r="Y28">
        <v>1</v>
      </c>
      <c r="Z28">
        <v>0</v>
      </c>
      <c r="AA28">
        <v>0</v>
      </c>
      <c r="AB28">
        <v>0</v>
      </c>
      <c r="AC28">
        <v>0</v>
      </c>
      <c r="AD28">
        <v>0</v>
      </c>
      <c r="AE28">
        <v>0</v>
      </c>
      <c r="AF28">
        <v>0</v>
      </c>
      <c r="AG28">
        <v>0</v>
      </c>
      <c r="AH28">
        <v>0</v>
      </c>
      <c r="AI28">
        <v>0</v>
      </c>
      <c r="AJ28">
        <v>0</v>
      </c>
      <c r="AK28">
        <v>0</v>
      </c>
      <c r="AL28">
        <v>0</v>
      </c>
      <c r="AM28">
        <v>9.29731506849315</v>
      </c>
      <c r="AN28">
        <v>0</v>
      </c>
      <c r="AO28">
        <v>0</v>
      </c>
      <c r="AP28">
        <v>0</v>
      </c>
      <c r="AQ28">
        <v>0</v>
      </c>
      <c r="AR28">
        <v>0</v>
      </c>
      <c r="AS28">
        <v>0</v>
      </c>
      <c r="AT28">
        <v>0</v>
      </c>
      <c r="AU28">
        <v>0</v>
      </c>
      <c r="AV28">
        <v>0</v>
      </c>
      <c r="AW28">
        <v>0</v>
      </c>
      <c r="AX28">
        <v>0</v>
      </c>
      <c r="AY28">
        <v>0</v>
      </c>
      <c r="AZ28">
        <v>0</v>
      </c>
      <c r="BA28">
        <v>0</v>
      </c>
      <c r="BB28">
        <v>0</v>
      </c>
      <c r="BC28">
        <v>0.1</v>
      </c>
      <c r="BD28">
        <v>0</v>
      </c>
      <c r="BE28">
        <v>0</v>
      </c>
      <c r="BF28">
        <v>0</v>
      </c>
      <c r="BG28">
        <v>0</v>
      </c>
      <c r="BH28">
        <v>0</v>
      </c>
      <c r="BI28">
        <v>0</v>
      </c>
      <c r="BJ28">
        <v>0</v>
      </c>
      <c r="BK28">
        <v>0</v>
      </c>
      <c r="BL28">
        <v>0</v>
      </c>
      <c r="BM28">
        <v>0</v>
      </c>
      <c r="BN28">
        <v>0</v>
      </c>
      <c r="BO28">
        <v>0</v>
      </c>
      <c r="BP28">
        <v>0</v>
      </c>
      <c r="BQ28">
        <v>1.5599999999999999E-2</v>
      </c>
      <c r="BR28">
        <v>0</v>
      </c>
      <c r="BS28">
        <v>0</v>
      </c>
      <c r="BT28">
        <v>0</v>
      </c>
      <c r="BU28">
        <v>0</v>
      </c>
      <c r="BV28">
        <v>0</v>
      </c>
      <c r="BW28">
        <v>63.7</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1</v>
      </c>
      <c r="FR28">
        <v>0</v>
      </c>
      <c r="FS28">
        <v>0</v>
      </c>
      <c r="FT28">
        <v>0</v>
      </c>
      <c r="FU28">
        <v>0</v>
      </c>
      <c r="FV28">
        <v>0</v>
      </c>
      <c r="FW28">
        <v>0</v>
      </c>
      <c r="FX28">
        <v>3.7041095890410967</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0.251</v>
      </c>
      <c r="GU28">
        <v>0</v>
      </c>
      <c r="GV28">
        <v>0</v>
      </c>
      <c r="GW28">
        <v>0</v>
      </c>
      <c r="GX28">
        <v>0</v>
      </c>
      <c r="GY28">
        <v>0</v>
      </c>
      <c r="GZ28">
        <v>0</v>
      </c>
      <c r="HA28">
        <v>0</v>
      </c>
      <c r="HB28">
        <v>0</v>
      </c>
      <c r="HC28">
        <v>0</v>
      </c>
      <c r="HD28">
        <v>0</v>
      </c>
      <c r="HE28">
        <v>0</v>
      </c>
      <c r="HF28">
        <v>0</v>
      </c>
      <c r="HG28">
        <v>0</v>
      </c>
      <c r="HH28">
        <v>1.5599999999999999E-2</v>
      </c>
      <c r="HI28">
        <v>0</v>
      </c>
      <c r="HJ28">
        <v>0</v>
      </c>
      <c r="HK28">
        <v>0</v>
      </c>
      <c r="HL28">
        <v>0</v>
      </c>
      <c r="HM28">
        <v>0</v>
      </c>
      <c r="HN28">
        <v>63.7</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1</v>
      </c>
      <c r="LI28">
        <v>1</v>
      </c>
      <c r="LJ28">
        <v>0</v>
      </c>
      <c r="LK28">
        <v>0</v>
      </c>
      <c r="LL28">
        <v>1</v>
      </c>
      <c r="LM28">
        <v>0.95</v>
      </c>
      <c r="LN28">
        <v>0</v>
      </c>
      <c r="LO28">
        <v>1</v>
      </c>
      <c r="LP28">
        <v>0.78</v>
      </c>
      <c r="LQ28">
        <v>0</v>
      </c>
      <c r="LR28">
        <v>0</v>
      </c>
      <c r="LS28">
        <v>0</v>
      </c>
    </row>
    <row r="29" spans="1:331">
      <c r="A29" t="s">
        <v>349</v>
      </c>
      <c r="B29" t="s">
        <v>350</v>
      </c>
      <c r="C29" t="s">
        <v>945</v>
      </c>
      <c r="D29" t="s">
        <v>352</v>
      </c>
      <c r="E29" t="s">
        <v>353</v>
      </c>
      <c r="F29">
        <v>15314</v>
      </c>
      <c r="G29" t="s">
        <v>354</v>
      </c>
      <c r="H29">
        <v>15314</v>
      </c>
      <c r="I29">
        <v>3.2472434266327395E-3</v>
      </c>
      <c r="J29">
        <v>0</v>
      </c>
      <c r="K29" t="s">
        <v>355</v>
      </c>
      <c r="L29">
        <v>1</v>
      </c>
      <c r="M29" t="s">
        <v>356</v>
      </c>
      <c r="N29" t="s">
        <v>357</v>
      </c>
      <c r="O29" t="s">
        <v>358</v>
      </c>
      <c r="P29">
        <v>4.2</v>
      </c>
      <c r="Q29">
        <v>0.61499999999999999</v>
      </c>
      <c r="R29">
        <v>0</v>
      </c>
      <c r="S29">
        <v>0.3</v>
      </c>
      <c r="T29">
        <v>18000</v>
      </c>
      <c r="U29">
        <v>0</v>
      </c>
      <c r="V29">
        <v>262</v>
      </c>
      <c r="W29">
        <v>0</v>
      </c>
      <c r="X29">
        <v>4716000</v>
      </c>
      <c r="Y29">
        <v>1</v>
      </c>
      <c r="Z29">
        <v>0</v>
      </c>
      <c r="AA29">
        <v>0</v>
      </c>
      <c r="AB29">
        <v>0</v>
      </c>
      <c r="AC29">
        <v>0</v>
      </c>
      <c r="AD29">
        <v>0</v>
      </c>
      <c r="AE29">
        <v>0</v>
      </c>
      <c r="AF29">
        <v>0</v>
      </c>
      <c r="AG29">
        <v>0</v>
      </c>
      <c r="AH29">
        <v>0</v>
      </c>
      <c r="AI29">
        <v>0</v>
      </c>
      <c r="AJ29">
        <v>0</v>
      </c>
      <c r="AK29">
        <v>0</v>
      </c>
      <c r="AL29">
        <v>0</v>
      </c>
      <c r="AM29">
        <v>9.29731506849315</v>
      </c>
      <c r="AN29">
        <v>0</v>
      </c>
      <c r="AO29">
        <v>0</v>
      </c>
      <c r="AP29">
        <v>0</v>
      </c>
      <c r="AQ29">
        <v>0</v>
      </c>
      <c r="AR29">
        <v>0</v>
      </c>
      <c r="AS29">
        <v>0</v>
      </c>
      <c r="AT29">
        <v>0</v>
      </c>
      <c r="AU29">
        <v>0</v>
      </c>
      <c r="AV29">
        <v>0</v>
      </c>
      <c r="AW29">
        <v>0</v>
      </c>
      <c r="AX29">
        <v>0</v>
      </c>
      <c r="AY29">
        <v>0</v>
      </c>
      <c r="AZ29">
        <v>0</v>
      </c>
      <c r="BA29">
        <v>0</v>
      </c>
      <c r="BB29">
        <v>0</v>
      </c>
      <c r="BC29">
        <v>0.1</v>
      </c>
      <c r="BD29">
        <v>0</v>
      </c>
      <c r="BE29">
        <v>0</v>
      </c>
      <c r="BF29">
        <v>0</v>
      </c>
      <c r="BG29">
        <v>0</v>
      </c>
      <c r="BH29">
        <v>0</v>
      </c>
      <c r="BI29">
        <v>0</v>
      </c>
      <c r="BJ29">
        <v>0</v>
      </c>
      <c r="BK29">
        <v>0</v>
      </c>
      <c r="BL29">
        <v>0</v>
      </c>
      <c r="BM29">
        <v>0</v>
      </c>
      <c r="BN29">
        <v>0</v>
      </c>
      <c r="BO29">
        <v>0</v>
      </c>
      <c r="BP29">
        <v>0</v>
      </c>
      <c r="BQ29">
        <v>1.5599999999999999E-2</v>
      </c>
      <c r="BR29">
        <v>0</v>
      </c>
      <c r="BS29">
        <v>0</v>
      </c>
      <c r="BT29">
        <v>0</v>
      </c>
      <c r="BU29">
        <v>0</v>
      </c>
      <c r="BV29">
        <v>0</v>
      </c>
      <c r="BW29">
        <v>63.7</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1</v>
      </c>
      <c r="FR29">
        <v>0</v>
      </c>
      <c r="FS29">
        <v>0</v>
      </c>
      <c r="FT29">
        <v>0</v>
      </c>
      <c r="FU29">
        <v>0</v>
      </c>
      <c r="FV29">
        <v>0</v>
      </c>
      <c r="FW29">
        <v>0</v>
      </c>
      <c r="FX29">
        <v>3.7041095890410967</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0.251</v>
      </c>
      <c r="GU29">
        <v>0</v>
      </c>
      <c r="GV29">
        <v>0</v>
      </c>
      <c r="GW29">
        <v>0</v>
      </c>
      <c r="GX29">
        <v>0</v>
      </c>
      <c r="GY29">
        <v>0</v>
      </c>
      <c r="GZ29">
        <v>0</v>
      </c>
      <c r="HA29">
        <v>0</v>
      </c>
      <c r="HB29">
        <v>0</v>
      </c>
      <c r="HC29">
        <v>0</v>
      </c>
      <c r="HD29">
        <v>0</v>
      </c>
      <c r="HE29">
        <v>0</v>
      </c>
      <c r="HF29">
        <v>0</v>
      </c>
      <c r="HG29">
        <v>0</v>
      </c>
      <c r="HH29">
        <v>1.5599999999999999E-2</v>
      </c>
      <c r="HI29">
        <v>0</v>
      </c>
      <c r="HJ29">
        <v>0</v>
      </c>
      <c r="HK29">
        <v>0</v>
      </c>
      <c r="HL29">
        <v>0</v>
      </c>
      <c r="HM29">
        <v>0</v>
      </c>
      <c r="HN29">
        <v>63.7</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1</v>
      </c>
      <c r="LI29">
        <v>1</v>
      </c>
      <c r="LJ29">
        <v>0</v>
      </c>
      <c r="LK29">
        <v>0</v>
      </c>
      <c r="LL29">
        <v>1</v>
      </c>
      <c r="LM29">
        <v>0.95</v>
      </c>
      <c r="LN29">
        <v>0</v>
      </c>
      <c r="LO29">
        <v>1</v>
      </c>
      <c r="LP29">
        <v>0.78</v>
      </c>
      <c r="LQ29">
        <v>0</v>
      </c>
      <c r="LR29">
        <v>0</v>
      </c>
      <c r="LS29">
        <v>0</v>
      </c>
    </row>
    <row r="30" spans="1:331">
      <c r="A30" t="s">
        <v>349</v>
      </c>
      <c r="B30" t="s">
        <v>350</v>
      </c>
      <c r="C30" t="s">
        <v>946</v>
      </c>
      <c r="D30" t="s">
        <v>352</v>
      </c>
      <c r="E30" t="s">
        <v>353</v>
      </c>
      <c r="F30">
        <v>15314</v>
      </c>
      <c r="G30" t="s">
        <v>354</v>
      </c>
      <c r="H30">
        <v>15314</v>
      </c>
      <c r="I30">
        <v>3.2472434266327395E-3</v>
      </c>
      <c r="J30">
        <v>0</v>
      </c>
      <c r="K30" t="s">
        <v>355</v>
      </c>
      <c r="L30">
        <v>1</v>
      </c>
      <c r="M30" t="s">
        <v>356</v>
      </c>
      <c r="N30" t="s">
        <v>357</v>
      </c>
      <c r="O30" t="s">
        <v>358</v>
      </c>
      <c r="P30">
        <v>4.2</v>
      </c>
      <c r="Q30">
        <v>0.61499999999999999</v>
      </c>
      <c r="R30">
        <v>0</v>
      </c>
      <c r="S30">
        <v>0.3</v>
      </c>
      <c r="T30">
        <v>18000</v>
      </c>
      <c r="U30">
        <v>0</v>
      </c>
      <c r="V30">
        <v>262</v>
      </c>
      <c r="W30">
        <v>0</v>
      </c>
      <c r="X30">
        <v>4716000</v>
      </c>
      <c r="Y30">
        <v>1</v>
      </c>
      <c r="Z30">
        <v>0</v>
      </c>
      <c r="AA30">
        <v>0</v>
      </c>
      <c r="AB30">
        <v>0</v>
      </c>
      <c r="AC30">
        <v>0</v>
      </c>
      <c r="AD30">
        <v>0</v>
      </c>
      <c r="AE30">
        <v>0</v>
      </c>
      <c r="AF30">
        <v>0</v>
      </c>
      <c r="AG30">
        <v>0</v>
      </c>
      <c r="AH30">
        <v>0</v>
      </c>
      <c r="AI30">
        <v>0</v>
      </c>
      <c r="AJ30">
        <v>0</v>
      </c>
      <c r="AK30">
        <v>0</v>
      </c>
      <c r="AL30">
        <v>0</v>
      </c>
      <c r="AM30">
        <v>9.29731506849315</v>
      </c>
      <c r="AN30">
        <v>0</v>
      </c>
      <c r="AO30">
        <v>0</v>
      </c>
      <c r="AP30">
        <v>0</v>
      </c>
      <c r="AQ30">
        <v>0</v>
      </c>
      <c r="AR30">
        <v>0</v>
      </c>
      <c r="AS30">
        <v>0</v>
      </c>
      <c r="AT30">
        <v>0</v>
      </c>
      <c r="AU30">
        <v>0</v>
      </c>
      <c r="AV30">
        <v>0</v>
      </c>
      <c r="AW30">
        <v>0</v>
      </c>
      <c r="AX30">
        <v>0</v>
      </c>
      <c r="AY30">
        <v>0</v>
      </c>
      <c r="AZ30">
        <v>0</v>
      </c>
      <c r="BA30">
        <v>0</v>
      </c>
      <c r="BB30">
        <v>0</v>
      </c>
      <c r="BC30">
        <v>0.1</v>
      </c>
      <c r="BD30">
        <v>0</v>
      </c>
      <c r="BE30">
        <v>0</v>
      </c>
      <c r="BF30">
        <v>0</v>
      </c>
      <c r="BG30">
        <v>0</v>
      </c>
      <c r="BH30">
        <v>0</v>
      </c>
      <c r="BI30">
        <v>0</v>
      </c>
      <c r="BJ30">
        <v>0</v>
      </c>
      <c r="BK30">
        <v>0</v>
      </c>
      <c r="BL30">
        <v>0</v>
      </c>
      <c r="BM30">
        <v>0</v>
      </c>
      <c r="BN30">
        <v>0</v>
      </c>
      <c r="BO30">
        <v>0</v>
      </c>
      <c r="BP30">
        <v>0</v>
      </c>
      <c r="BQ30">
        <v>1.5599999999999999E-2</v>
      </c>
      <c r="BR30">
        <v>0</v>
      </c>
      <c r="BS30">
        <v>0</v>
      </c>
      <c r="BT30">
        <v>0</v>
      </c>
      <c r="BU30">
        <v>0</v>
      </c>
      <c r="BV30">
        <v>0</v>
      </c>
      <c r="BW30">
        <v>63.7</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1</v>
      </c>
      <c r="FR30">
        <v>0</v>
      </c>
      <c r="FS30">
        <v>0</v>
      </c>
      <c r="FT30">
        <v>0</v>
      </c>
      <c r="FU30">
        <v>0</v>
      </c>
      <c r="FV30">
        <v>0</v>
      </c>
      <c r="FW30">
        <v>0</v>
      </c>
      <c r="FX30">
        <v>3.7041095890410967</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0.251</v>
      </c>
      <c r="GU30">
        <v>0</v>
      </c>
      <c r="GV30">
        <v>0</v>
      </c>
      <c r="GW30">
        <v>0</v>
      </c>
      <c r="GX30">
        <v>0</v>
      </c>
      <c r="GY30">
        <v>0</v>
      </c>
      <c r="GZ30">
        <v>0</v>
      </c>
      <c r="HA30">
        <v>0</v>
      </c>
      <c r="HB30">
        <v>0</v>
      </c>
      <c r="HC30">
        <v>0</v>
      </c>
      <c r="HD30">
        <v>0</v>
      </c>
      <c r="HE30">
        <v>0</v>
      </c>
      <c r="HF30">
        <v>0</v>
      </c>
      <c r="HG30">
        <v>0</v>
      </c>
      <c r="HH30">
        <v>1.5599999999999999E-2</v>
      </c>
      <c r="HI30">
        <v>0</v>
      </c>
      <c r="HJ30">
        <v>0</v>
      </c>
      <c r="HK30">
        <v>0</v>
      </c>
      <c r="HL30">
        <v>0</v>
      </c>
      <c r="HM30">
        <v>0</v>
      </c>
      <c r="HN30">
        <v>63.7</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1</v>
      </c>
      <c r="LI30">
        <v>1</v>
      </c>
      <c r="LJ30">
        <v>0</v>
      </c>
      <c r="LK30">
        <v>0</v>
      </c>
      <c r="LL30">
        <v>1</v>
      </c>
      <c r="LM30">
        <v>0.95</v>
      </c>
      <c r="LN30">
        <v>0</v>
      </c>
      <c r="LO30">
        <v>1</v>
      </c>
      <c r="LP30">
        <v>0.78</v>
      </c>
      <c r="LQ30">
        <v>0</v>
      </c>
      <c r="LR30">
        <v>0</v>
      </c>
      <c r="LS30">
        <v>0</v>
      </c>
    </row>
    <row r="31" spans="1:331">
      <c r="A31" t="s">
        <v>349</v>
      </c>
      <c r="B31" t="s">
        <v>350</v>
      </c>
      <c r="C31" t="s">
        <v>947</v>
      </c>
      <c r="D31" t="s">
        <v>352</v>
      </c>
      <c r="E31" t="s">
        <v>353</v>
      </c>
      <c r="F31">
        <v>15314</v>
      </c>
      <c r="G31" t="s">
        <v>354</v>
      </c>
      <c r="H31">
        <v>15314</v>
      </c>
      <c r="I31">
        <v>3.2472434266327395E-3</v>
      </c>
      <c r="J31">
        <v>0</v>
      </c>
      <c r="K31" t="s">
        <v>355</v>
      </c>
      <c r="L31">
        <v>1</v>
      </c>
      <c r="M31" t="s">
        <v>356</v>
      </c>
      <c r="N31" t="s">
        <v>357</v>
      </c>
      <c r="O31" t="s">
        <v>358</v>
      </c>
      <c r="P31">
        <v>4.2</v>
      </c>
      <c r="Q31">
        <v>0.61499999999999999</v>
      </c>
      <c r="R31">
        <v>0</v>
      </c>
      <c r="S31">
        <v>0.3</v>
      </c>
      <c r="T31">
        <v>18000</v>
      </c>
      <c r="U31">
        <v>0</v>
      </c>
      <c r="V31">
        <v>262</v>
      </c>
      <c r="W31">
        <v>0</v>
      </c>
      <c r="X31">
        <v>4716000</v>
      </c>
      <c r="Y31">
        <v>1</v>
      </c>
      <c r="Z31">
        <v>0</v>
      </c>
      <c r="AA31">
        <v>0</v>
      </c>
      <c r="AB31">
        <v>0</v>
      </c>
      <c r="AC31">
        <v>0</v>
      </c>
      <c r="AD31">
        <v>0</v>
      </c>
      <c r="AE31">
        <v>0</v>
      </c>
      <c r="AF31">
        <v>0</v>
      </c>
      <c r="AG31">
        <v>0</v>
      </c>
      <c r="AH31">
        <v>0</v>
      </c>
      <c r="AI31">
        <v>0</v>
      </c>
      <c r="AJ31">
        <v>0</v>
      </c>
      <c r="AK31">
        <v>0</v>
      </c>
      <c r="AL31">
        <v>0</v>
      </c>
      <c r="AM31">
        <v>9.29731506849315</v>
      </c>
      <c r="AN31">
        <v>0</v>
      </c>
      <c r="AO31">
        <v>0</v>
      </c>
      <c r="AP31">
        <v>0</v>
      </c>
      <c r="AQ31">
        <v>0</v>
      </c>
      <c r="AR31">
        <v>0</v>
      </c>
      <c r="AS31">
        <v>0</v>
      </c>
      <c r="AT31">
        <v>0</v>
      </c>
      <c r="AU31">
        <v>0</v>
      </c>
      <c r="AV31">
        <v>0</v>
      </c>
      <c r="AW31">
        <v>0</v>
      </c>
      <c r="AX31">
        <v>0</v>
      </c>
      <c r="AY31">
        <v>0</v>
      </c>
      <c r="AZ31">
        <v>0</v>
      </c>
      <c r="BA31">
        <v>0</v>
      </c>
      <c r="BB31">
        <v>0</v>
      </c>
      <c r="BC31">
        <v>0.1</v>
      </c>
      <c r="BD31">
        <v>0</v>
      </c>
      <c r="BE31">
        <v>0</v>
      </c>
      <c r="BF31">
        <v>0</v>
      </c>
      <c r="BG31">
        <v>0</v>
      </c>
      <c r="BH31">
        <v>0</v>
      </c>
      <c r="BI31">
        <v>0</v>
      </c>
      <c r="BJ31">
        <v>0</v>
      </c>
      <c r="BK31">
        <v>0</v>
      </c>
      <c r="BL31">
        <v>0</v>
      </c>
      <c r="BM31">
        <v>0</v>
      </c>
      <c r="BN31">
        <v>0</v>
      </c>
      <c r="BO31">
        <v>0</v>
      </c>
      <c r="BP31">
        <v>0</v>
      </c>
      <c r="BQ31">
        <v>1.5599999999999999E-2</v>
      </c>
      <c r="BR31">
        <v>0</v>
      </c>
      <c r="BS31">
        <v>0</v>
      </c>
      <c r="BT31">
        <v>0</v>
      </c>
      <c r="BU31">
        <v>0</v>
      </c>
      <c r="BV31">
        <v>0</v>
      </c>
      <c r="BW31">
        <v>63.7</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1</v>
      </c>
      <c r="FR31">
        <v>0</v>
      </c>
      <c r="FS31">
        <v>0</v>
      </c>
      <c r="FT31">
        <v>0</v>
      </c>
      <c r="FU31">
        <v>0</v>
      </c>
      <c r="FV31">
        <v>0</v>
      </c>
      <c r="FW31">
        <v>0</v>
      </c>
      <c r="FX31">
        <v>3.7041095890410967</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0.251</v>
      </c>
      <c r="GU31">
        <v>0</v>
      </c>
      <c r="GV31">
        <v>0</v>
      </c>
      <c r="GW31">
        <v>0</v>
      </c>
      <c r="GX31">
        <v>0</v>
      </c>
      <c r="GY31">
        <v>0</v>
      </c>
      <c r="GZ31">
        <v>0</v>
      </c>
      <c r="HA31">
        <v>0</v>
      </c>
      <c r="HB31">
        <v>0</v>
      </c>
      <c r="HC31">
        <v>0</v>
      </c>
      <c r="HD31">
        <v>0</v>
      </c>
      <c r="HE31">
        <v>0</v>
      </c>
      <c r="HF31">
        <v>0</v>
      </c>
      <c r="HG31">
        <v>0</v>
      </c>
      <c r="HH31">
        <v>1.5599999999999999E-2</v>
      </c>
      <c r="HI31">
        <v>0</v>
      </c>
      <c r="HJ31">
        <v>0</v>
      </c>
      <c r="HK31">
        <v>0</v>
      </c>
      <c r="HL31">
        <v>0</v>
      </c>
      <c r="HM31">
        <v>0</v>
      </c>
      <c r="HN31">
        <v>63.7</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1</v>
      </c>
      <c r="LI31">
        <v>1</v>
      </c>
      <c r="LJ31">
        <v>0</v>
      </c>
      <c r="LK31">
        <v>0</v>
      </c>
      <c r="LL31">
        <v>1</v>
      </c>
      <c r="LM31">
        <v>0.95</v>
      </c>
      <c r="LN31">
        <v>0</v>
      </c>
      <c r="LO31">
        <v>1</v>
      </c>
      <c r="LP31">
        <v>0.78</v>
      </c>
      <c r="LQ31">
        <v>0</v>
      </c>
      <c r="LR31">
        <v>0</v>
      </c>
      <c r="LS31">
        <v>0</v>
      </c>
    </row>
    <row r="32" spans="1:331">
      <c r="A32" t="s">
        <v>349</v>
      </c>
      <c r="B32" t="s">
        <v>350</v>
      </c>
      <c r="C32" t="s">
        <v>948</v>
      </c>
      <c r="D32" t="s">
        <v>352</v>
      </c>
      <c r="E32" t="s">
        <v>353</v>
      </c>
      <c r="F32">
        <v>15314</v>
      </c>
      <c r="G32" t="s">
        <v>354</v>
      </c>
      <c r="H32">
        <v>15314</v>
      </c>
      <c r="I32">
        <v>3.2472434266327395E-3</v>
      </c>
      <c r="J32">
        <v>0</v>
      </c>
      <c r="K32" t="s">
        <v>355</v>
      </c>
      <c r="L32">
        <v>1</v>
      </c>
      <c r="M32" t="s">
        <v>356</v>
      </c>
      <c r="N32" t="s">
        <v>357</v>
      </c>
      <c r="O32" t="s">
        <v>358</v>
      </c>
      <c r="P32">
        <v>4.2</v>
      </c>
      <c r="Q32">
        <v>0.61499999999999999</v>
      </c>
      <c r="R32">
        <v>0</v>
      </c>
      <c r="S32">
        <v>0.3</v>
      </c>
      <c r="T32">
        <v>18000</v>
      </c>
      <c r="U32">
        <v>0</v>
      </c>
      <c r="V32">
        <v>262</v>
      </c>
      <c r="W32">
        <v>0</v>
      </c>
      <c r="X32">
        <v>4716000</v>
      </c>
      <c r="Y32">
        <v>1</v>
      </c>
      <c r="Z32">
        <v>0</v>
      </c>
      <c r="AA32">
        <v>0</v>
      </c>
      <c r="AB32">
        <v>0</v>
      </c>
      <c r="AC32">
        <v>0</v>
      </c>
      <c r="AD32">
        <v>0</v>
      </c>
      <c r="AE32">
        <v>0</v>
      </c>
      <c r="AF32">
        <v>0</v>
      </c>
      <c r="AG32">
        <v>0</v>
      </c>
      <c r="AH32">
        <v>0</v>
      </c>
      <c r="AI32">
        <v>0</v>
      </c>
      <c r="AJ32">
        <v>0</v>
      </c>
      <c r="AK32">
        <v>0</v>
      </c>
      <c r="AL32">
        <v>0</v>
      </c>
      <c r="AM32">
        <v>9.29731506849315</v>
      </c>
      <c r="AN32">
        <v>0</v>
      </c>
      <c r="AO32">
        <v>0</v>
      </c>
      <c r="AP32">
        <v>0</v>
      </c>
      <c r="AQ32">
        <v>0</v>
      </c>
      <c r="AR32">
        <v>0</v>
      </c>
      <c r="AS32">
        <v>0</v>
      </c>
      <c r="AT32">
        <v>0</v>
      </c>
      <c r="AU32">
        <v>0</v>
      </c>
      <c r="AV32">
        <v>0</v>
      </c>
      <c r="AW32">
        <v>0</v>
      </c>
      <c r="AX32">
        <v>0</v>
      </c>
      <c r="AY32">
        <v>0</v>
      </c>
      <c r="AZ32">
        <v>0</v>
      </c>
      <c r="BA32">
        <v>0</v>
      </c>
      <c r="BB32">
        <v>0</v>
      </c>
      <c r="BC32">
        <v>0.1</v>
      </c>
      <c r="BD32">
        <v>0</v>
      </c>
      <c r="BE32">
        <v>0</v>
      </c>
      <c r="BF32">
        <v>0</v>
      </c>
      <c r="BG32">
        <v>0</v>
      </c>
      <c r="BH32">
        <v>0</v>
      </c>
      <c r="BI32">
        <v>0</v>
      </c>
      <c r="BJ32">
        <v>0</v>
      </c>
      <c r="BK32">
        <v>0</v>
      </c>
      <c r="BL32">
        <v>0</v>
      </c>
      <c r="BM32">
        <v>0</v>
      </c>
      <c r="BN32">
        <v>0</v>
      </c>
      <c r="BO32">
        <v>0</v>
      </c>
      <c r="BP32">
        <v>0</v>
      </c>
      <c r="BQ32">
        <v>1.5599999999999999E-2</v>
      </c>
      <c r="BR32">
        <v>0</v>
      </c>
      <c r="BS32">
        <v>0</v>
      </c>
      <c r="BT32">
        <v>0</v>
      </c>
      <c r="BU32">
        <v>0</v>
      </c>
      <c r="BV32">
        <v>0</v>
      </c>
      <c r="BW32">
        <v>63.7</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1</v>
      </c>
      <c r="FR32">
        <v>0</v>
      </c>
      <c r="FS32">
        <v>0</v>
      </c>
      <c r="FT32">
        <v>0</v>
      </c>
      <c r="FU32">
        <v>0</v>
      </c>
      <c r="FV32">
        <v>0</v>
      </c>
      <c r="FW32">
        <v>0</v>
      </c>
      <c r="FX32">
        <v>3.7041095890410967</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0.251</v>
      </c>
      <c r="GU32">
        <v>0</v>
      </c>
      <c r="GV32">
        <v>0</v>
      </c>
      <c r="GW32">
        <v>0</v>
      </c>
      <c r="GX32">
        <v>0</v>
      </c>
      <c r="GY32">
        <v>0</v>
      </c>
      <c r="GZ32">
        <v>0</v>
      </c>
      <c r="HA32">
        <v>0</v>
      </c>
      <c r="HB32">
        <v>0</v>
      </c>
      <c r="HC32">
        <v>0</v>
      </c>
      <c r="HD32">
        <v>0</v>
      </c>
      <c r="HE32">
        <v>0</v>
      </c>
      <c r="HF32">
        <v>0</v>
      </c>
      <c r="HG32">
        <v>0</v>
      </c>
      <c r="HH32">
        <v>1.5599999999999999E-2</v>
      </c>
      <c r="HI32">
        <v>0</v>
      </c>
      <c r="HJ32">
        <v>0</v>
      </c>
      <c r="HK32">
        <v>0</v>
      </c>
      <c r="HL32">
        <v>0</v>
      </c>
      <c r="HM32">
        <v>0</v>
      </c>
      <c r="HN32">
        <v>63.7</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1</v>
      </c>
      <c r="LI32">
        <v>1</v>
      </c>
      <c r="LJ32">
        <v>0</v>
      </c>
      <c r="LK32">
        <v>0</v>
      </c>
      <c r="LL32">
        <v>1</v>
      </c>
      <c r="LM32">
        <v>0.95</v>
      </c>
      <c r="LN32">
        <v>0</v>
      </c>
      <c r="LO32">
        <v>1</v>
      </c>
      <c r="LP32">
        <v>0.78</v>
      </c>
      <c r="LQ32">
        <v>0</v>
      </c>
      <c r="LR32">
        <v>0</v>
      </c>
      <c r="LS32">
        <v>0</v>
      </c>
    </row>
    <row r="33" spans="1:331">
      <c r="A33" t="s">
        <v>349</v>
      </c>
      <c r="B33" t="s">
        <v>350</v>
      </c>
      <c r="C33" t="s">
        <v>949</v>
      </c>
      <c r="D33" t="s">
        <v>352</v>
      </c>
      <c r="E33" t="s">
        <v>353</v>
      </c>
      <c r="F33">
        <v>15314</v>
      </c>
      <c r="G33" t="s">
        <v>354</v>
      </c>
      <c r="H33">
        <v>15314</v>
      </c>
      <c r="I33">
        <v>3.2472434266327395E-3</v>
      </c>
      <c r="J33">
        <v>0</v>
      </c>
      <c r="K33" t="s">
        <v>355</v>
      </c>
      <c r="L33">
        <v>1</v>
      </c>
      <c r="M33" t="s">
        <v>356</v>
      </c>
      <c r="N33" t="s">
        <v>357</v>
      </c>
      <c r="O33" t="s">
        <v>358</v>
      </c>
      <c r="P33">
        <v>4.2</v>
      </c>
      <c r="Q33">
        <v>0.61499999999999999</v>
      </c>
      <c r="R33">
        <v>0</v>
      </c>
      <c r="S33">
        <v>0.3</v>
      </c>
      <c r="T33">
        <v>18000</v>
      </c>
      <c r="U33">
        <v>0</v>
      </c>
      <c r="V33">
        <v>262</v>
      </c>
      <c r="W33">
        <v>0</v>
      </c>
      <c r="X33">
        <v>4716000</v>
      </c>
      <c r="Y33">
        <v>1</v>
      </c>
      <c r="Z33">
        <v>0</v>
      </c>
      <c r="AA33">
        <v>0</v>
      </c>
      <c r="AB33">
        <v>0</v>
      </c>
      <c r="AC33">
        <v>0</v>
      </c>
      <c r="AD33">
        <v>0</v>
      </c>
      <c r="AE33">
        <v>0</v>
      </c>
      <c r="AF33">
        <v>0</v>
      </c>
      <c r="AG33">
        <v>0</v>
      </c>
      <c r="AH33">
        <v>0</v>
      </c>
      <c r="AI33">
        <v>0</v>
      </c>
      <c r="AJ33">
        <v>0</v>
      </c>
      <c r="AK33">
        <v>0</v>
      </c>
      <c r="AL33">
        <v>0</v>
      </c>
      <c r="AM33">
        <v>9.29731506849315</v>
      </c>
      <c r="AN33">
        <v>0</v>
      </c>
      <c r="AO33">
        <v>0</v>
      </c>
      <c r="AP33">
        <v>0</v>
      </c>
      <c r="AQ33">
        <v>0</v>
      </c>
      <c r="AR33">
        <v>0</v>
      </c>
      <c r="AS33">
        <v>0</v>
      </c>
      <c r="AT33">
        <v>0</v>
      </c>
      <c r="AU33">
        <v>0</v>
      </c>
      <c r="AV33">
        <v>0</v>
      </c>
      <c r="AW33">
        <v>0</v>
      </c>
      <c r="AX33">
        <v>0</v>
      </c>
      <c r="AY33">
        <v>0</v>
      </c>
      <c r="AZ33">
        <v>0</v>
      </c>
      <c r="BA33">
        <v>0</v>
      </c>
      <c r="BB33">
        <v>0</v>
      </c>
      <c r="BC33">
        <v>0.1</v>
      </c>
      <c r="BD33">
        <v>0</v>
      </c>
      <c r="BE33">
        <v>0</v>
      </c>
      <c r="BF33">
        <v>0</v>
      </c>
      <c r="BG33">
        <v>0</v>
      </c>
      <c r="BH33">
        <v>0</v>
      </c>
      <c r="BI33">
        <v>0</v>
      </c>
      <c r="BJ33">
        <v>0</v>
      </c>
      <c r="BK33">
        <v>0</v>
      </c>
      <c r="BL33">
        <v>0</v>
      </c>
      <c r="BM33">
        <v>0</v>
      </c>
      <c r="BN33">
        <v>0</v>
      </c>
      <c r="BO33">
        <v>0</v>
      </c>
      <c r="BP33">
        <v>0</v>
      </c>
      <c r="BQ33">
        <v>1.5599999999999999E-2</v>
      </c>
      <c r="BR33">
        <v>0</v>
      </c>
      <c r="BS33">
        <v>0</v>
      </c>
      <c r="BT33">
        <v>0</v>
      </c>
      <c r="BU33">
        <v>0</v>
      </c>
      <c r="BV33">
        <v>0</v>
      </c>
      <c r="BW33">
        <v>63.7</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1</v>
      </c>
      <c r="FR33">
        <v>0</v>
      </c>
      <c r="FS33">
        <v>0</v>
      </c>
      <c r="FT33">
        <v>0</v>
      </c>
      <c r="FU33">
        <v>0</v>
      </c>
      <c r="FV33">
        <v>0</v>
      </c>
      <c r="FW33">
        <v>0</v>
      </c>
      <c r="FX33">
        <v>3.7041095890410967</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0.251</v>
      </c>
      <c r="GU33">
        <v>0</v>
      </c>
      <c r="GV33">
        <v>0</v>
      </c>
      <c r="GW33">
        <v>0</v>
      </c>
      <c r="GX33">
        <v>0</v>
      </c>
      <c r="GY33">
        <v>0</v>
      </c>
      <c r="GZ33">
        <v>0</v>
      </c>
      <c r="HA33">
        <v>0</v>
      </c>
      <c r="HB33">
        <v>0</v>
      </c>
      <c r="HC33">
        <v>0</v>
      </c>
      <c r="HD33">
        <v>0</v>
      </c>
      <c r="HE33">
        <v>0</v>
      </c>
      <c r="HF33">
        <v>0</v>
      </c>
      <c r="HG33">
        <v>0</v>
      </c>
      <c r="HH33">
        <v>1.5599999999999999E-2</v>
      </c>
      <c r="HI33">
        <v>0</v>
      </c>
      <c r="HJ33">
        <v>0</v>
      </c>
      <c r="HK33">
        <v>0</v>
      </c>
      <c r="HL33">
        <v>0</v>
      </c>
      <c r="HM33">
        <v>0</v>
      </c>
      <c r="HN33">
        <v>63.7</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1</v>
      </c>
      <c r="LI33">
        <v>1</v>
      </c>
      <c r="LJ33">
        <v>0</v>
      </c>
      <c r="LK33">
        <v>0</v>
      </c>
      <c r="LL33">
        <v>1</v>
      </c>
      <c r="LM33">
        <v>0.95</v>
      </c>
      <c r="LN33">
        <v>0</v>
      </c>
      <c r="LO33">
        <v>1</v>
      </c>
      <c r="LP33">
        <v>0.78</v>
      </c>
      <c r="LQ33">
        <v>0</v>
      </c>
      <c r="LR33">
        <v>0</v>
      </c>
      <c r="LS33">
        <v>0</v>
      </c>
    </row>
    <row r="34" spans="1:331">
      <c r="A34" t="s">
        <v>349</v>
      </c>
      <c r="B34" t="s">
        <v>350</v>
      </c>
      <c r="C34" t="s">
        <v>950</v>
      </c>
      <c r="D34" t="s">
        <v>352</v>
      </c>
      <c r="E34" t="s">
        <v>353</v>
      </c>
      <c r="F34">
        <v>15314</v>
      </c>
      <c r="G34" t="s">
        <v>354</v>
      </c>
      <c r="H34">
        <v>15314</v>
      </c>
      <c r="I34">
        <v>3.2472434266327395E-3</v>
      </c>
      <c r="J34">
        <v>0</v>
      </c>
      <c r="K34" t="s">
        <v>355</v>
      </c>
      <c r="L34">
        <v>1</v>
      </c>
      <c r="M34" t="s">
        <v>356</v>
      </c>
      <c r="N34" t="s">
        <v>357</v>
      </c>
      <c r="O34" t="s">
        <v>358</v>
      </c>
      <c r="P34">
        <v>4.2</v>
      </c>
      <c r="Q34">
        <v>0.61499999999999999</v>
      </c>
      <c r="R34">
        <v>0</v>
      </c>
      <c r="S34">
        <v>0.3</v>
      </c>
      <c r="T34">
        <v>18000</v>
      </c>
      <c r="U34">
        <v>0</v>
      </c>
      <c r="V34">
        <v>262</v>
      </c>
      <c r="W34">
        <v>0</v>
      </c>
      <c r="X34">
        <v>4716000</v>
      </c>
      <c r="Y34">
        <v>1</v>
      </c>
      <c r="Z34">
        <v>0</v>
      </c>
      <c r="AA34">
        <v>0</v>
      </c>
      <c r="AB34">
        <v>0</v>
      </c>
      <c r="AC34">
        <v>0</v>
      </c>
      <c r="AD34">
        <v>0</v>
      </c>
      <c r="AE34">
        <v>0</v>
      </c>
      <c r="AF34">
        <v>0</v>
      </c>
      <c r="AG34">
        <v>0</v>
      </c>
      <c r="AH34">
        <v>0</v>
      </c>
      <c r="AI34">
        <v>0</v>
      </c>
      <c r="AJ34">
        <v>0</v>
      </c>
      <c r="AK34">
        <v>0</v>
      </c>
      <c r="AL34">
        <v>0</v>
      </c>
      <c r="AM34">
        <v>9.29731506849315</v>
      </c>
      <c r="AN34">
        <v>0</v>
      </c>
      <c r="AO34">
        <v>0</v>
      </c>
      <c r="AP34">
        <v>0</v>
      </c>
      <c r="AQ34">
        <v>0</v>
      </c>
      <c r="AR34">
        <v>0</v>
      </c>
      <c r="AS34">
        <v>0</v>
      </c>
      <c r="AT34">
        <v>0</v>
      </c>
      <c r="AU34">
        <v>0</v>
      </c>
      <c r="AV34">
        <v>0</v>
      </c>
      <c r="AW34">
        <v>0</v>
      </c>
      <c r="AX34">
        <v>0</v>
      </c>
      <c r="AY34">
        <v>0</v>
      </c>
      <c r="AZ34">
        <v>0</v>
      </c>
      <c r="BA34">
        <v>0</v>
      </c>
      <c r="BB34">
        <v>0</v>
      </c>
      <c r="BC34">
        <v>0.1</v>
      </c>
      <c r="BD34">
        <v>0</v>
      </c>
      <c r="BE34">
        <v>0</v>
      </c>
      <c r="BF34">
        <v>0</v>
      </c>
      <c r="BG34">
        <v>0</v>
      </c>
      <c r="BH34">
        <v>0</v>
      </c>
      <c r="BI34">
        <v>0</v>
      </c>
      <c r="BJ34">
        <v>0</v>
      </c>
      <c r="BK34">
        <v>0</v>
      </c>
      <c r="BL34">
        <v>0</v>
      </c>
      <c r="BM34">
        <v>0</v>
      </c>
      <c r="BN34">
        <v>0</v>
      </c>
      <c r="BO34">
        <v>0</v>
      </c>
      <c r="BP34">
        <v>0</v>
      </c>
      <c r="BQ34">
        <v>1.5599999999999999E-2</v>
      </c>
      <c r="BR34">
        <v>0</v>
      </c>
      <c r="BS34">
        <v>0</v>
      </c>
      <c r="BT34">
        <v>0</v>
      </c>
      <c r="BU34">
        <v>0</v>
      </c>
      <c r="BV34">
        <v>0</v>
      </c>
      <c r="BW34">
        <v>63.7</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1</v>
      </c>
      <c r="FR34">
        <v>0</v>
      </c>
      <c r="FS34">
        <v>0</v>
      </c>
      <c r="FT34">
        <v>0</v>
      </c>
      <c r="FU34">
        <v>0</v>
      </c>
      <c r="FV34">
        <v>0</v>
      </c>
      <c r="FW34">
        <v>0</v>
      </c>
      <c r="FX34">
        <v>3.7041095890410967</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0.251</v>
      </c>
      <c r="GU34">
        <v>0</v>
      </c>
      <c r="GV34">
        <v>0</v>
      </c>
      <c r="GW34">
        <v>0</v>
      </c>
      <c r="GX34">
        <v>0</v>
      </c>
      <c r="GY34">
        <v>0</v>
      </c>
      <c r="GZ34">
        <v>0</v>
      </c>
      <c r="HA34">
        <v>0</v>
      </c>
      <c r="HB34">
        <v>0</v>
      </c>
      <c r="HC34">
        <v>0</v>
      </c>
      <c r="HD34">
        <v>0</v>
      </c>
      <c r="HE34">
        <v>0</v>
      </c>
      <c r="HF34">
        <v>0</v>
      </c>
      <c r="HG34">
        <v>0</v>
      </c>
      <c r="HH34">
        <v>1.5599999999999999E-2</v>
      </c>
      <c r="HI34">
        <v>0</v>
      </c>
      <c r="HJ34">
        <v>0</v>
      </c>
      <c r="HK34">
        <v>0</v>
      </c>
      <c r="HL34">
        <v>0</v>
      </c>
      <c r="HM34">
        <v>0</v>
      </c>
      <c r="HN34">
        <v>63.7</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1</v>
      </c>
      <c r="LI34">
        <v>1</v>
      </c>
      <c r="LJ34">
        <v>0</v>
      </c>
      <c r="LK34">
        <v>0</v>
      </c>
      <c r="LL34">
        <v>1</v>
      </c>
      <c r="LM34">
        <v>0.95</v>
      </c>
      <c r="LN34">
        <v>0</v>
      </c>
      <c r="LO34">
        <v>1</v>
      </c>
      <c r="LP34">
        <v>0.78</v>
      </c>
      <c r="LQ34">
        <v>0</v>
      </c>
      <c r="LR34">
        <v>0</v>
      </c>
      <c r="LS34">
        <v>0</v>
      </c>
    </row>
    <row r="35" spans="1:331">
      <c r="A35" t="s">
        <v>349</v>
      </c>
      <c r="B35" t="s">
        <v>350</v>
      </c>
      <c r="C35" t="s">
        <v>951</v>
      </c>
      <c r="D35" t="s">
        <v>352</v>
      </c>
      <c r="E35" t="s">
        <v>353</v>
      </c>
      <c r="F35">
        <v>15314</v>
      </c>
      <c r="G35" t="s">
        <v>354</v>
      </c>
      <c r="H35">
        <v>15314</v>
      </c>
      <c r="I35">
        <v>3.2472434266327395E-3</v>
      </c>
      <c r="J35">
        <v>0</v>
      </c>
      <c r="K35" t="s">
        <v>355</v>
      </c>
      <c r="L35">
        <v>1</v>
      </c>
      <c r="M35" t="s">
        <v>356</v>
      </c>
      <c r="N35" t="s">
        <v>357</v>
      </c>
      <c r="O35" t="s">
        <v>358</v>
      </c>
      <c r="P35">
        <v>4.2</v>
      </c>
      <c r="Q35">
        <v>0.61499999999999999</v>
      </c>
      <c r="R35">
        <v>0</v>
      </c>
      <c r="S35">
        <v>0.3</v>
      </c>
      <c r="T35">
        <v>18000</v>
      </c>
      <c r="U35">
        <v>0</v>
      </c>
      <c r="V35">
        <v>262</v>
      </c>
      <c r="W35">
        <v>0</v>
      </c>
      <c r="X35">
        <v>4716000</v>
      </c>
      <c r="Y35">
        <v>1</v>
      </c>
      <c r="Z35">
        <v>0</v>
      </c>
      <c r="AA35">
        <v>0</v>
      </c>
      <c r="AB35">
        <v>0</v>
      </c>
      <c r="AC35">
        <v>0</v>
      </c>
      <c r="AD35">
        <v>0</v>
      </c>
      <c r="AE35">
        <v>0</v>
      </c>
      <c r="AF35">
        <v>0</v>
      </c>
      <c r="AG35">
        <v>0</v>
      </c>
      <c r="AH35">
        <v>0</v>
      </c>
      <c r="AI35">
        <v>0</v>
      </c>
      <c r="AJ35">
        <v>0</v>
      </c>
      <c r="AK35">
        <v>0</v>
      </c>
      <c r="AL35">
        <v>0</v>
      </c>
      <c r="AM35">
        <v>9.29731506849315</v>
      </c>
      <c r="AN35">
        <v>0</v>
      </c>
      <c r="AO35">
        <v>0</v>
      </c>
      <c r="AP35">
        <v>0</v>
      </c>
      <c r="AQ35">
        <v>0</v>
      </c>
      <c r="AR35">
        <v>0</v>
      </c>
      <c r="AS35">
        <v>0</v>
      </c>
      <c r="AT35">
        <v>0</v>
      </c>
      <c r="AU35">
        <v>0</v>
      </c>
      <c r="AV35">
        <v>0</v>
      </c>
      <c r="AW35">
        <v>0</v>
      </c>
      <c r="AX35">
        <v>0</v>
      </c>
      <c r="AY35">
        <v>0</v>
      </c>
      <c r="AZ35">
        <v>0</v>
      </c>
      <c r="BA35">
        <v>0</v>
      </c>
      <c r="BB35">
        <v>0</v>
      </c>
      <c r="BC35">
        <v>0.1</v>
      </c>
      <c r="BD35">
        <v>0</v>
      </c>
      <c r="BE35">
        <v>0</v>
      </c>
      <c r="BF35">
        <v>0</v>
      </c>
      <c r="BG35">
        <v>0</v>
      </c>
      <c r="BH35">
        <v>0</v>
      </c>
      <c r="BI35">
        <v>0</v>
      </c>
      <c r="BJ35">
        <v>0</v>
      </c>
      <c r="BK35">
        <v>0</v>
      </c>
      <c r="BL35">
        <v>0</v>
      </c>
      <c r="BM35">
        <v>0</v>
      </c>
      <c r="BN35">
        <v>0</v>
      </c>
      <c r="BO35">
        <v>0</v>
      </c>
      <c r="BP35">
        <v>0</v>
      </c>
      <c r="BQ35">
        <v>1.5599999999999999E-2</v>
      </c>
      <c r="BR35">
        <v>0</v>
      </c>
      <c r="BS35">
        <v>0</v>
      </c>
      <c r="BT35">
        <v>0</v>
      </c>
      <c r="BU35">
        <v>0</v>
      </c>
      <c r="BV35">
        <v>0</v>
      </c>
      <c r="BW35">
        <v>63.7</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1</v>
      </c>
      <c r="FR35">
        <v>0</v>
      </c>
      <c r="FS35">
        <v>0</v>
      </c>
      <c r="FT35">
        <v>0</v>
      </c>
      <c r="FU35">
        <v>0</v>
      </c>
      <c r="FV35">
        <v>0</v>
      </c>
      <c r="FW35">
        <v>0</v>
      </c>
      <c r="FX35">
        <v>3.7041095890410967</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0.251</v>
      </c>
      <c r="GU35">
        <v>0</v>
      </c>
      <c r="GV35">
        <v>0</v>
      </c>
      <c r="GW35">
        <v>0</v>
      </c>
      <c r="GX35">
        <v>0</v>
      </c>
      <c r="GY35">
        <v>0</v>
      </c>
      <c r="GZ35">
        <v>0</v>
      </c>
      <c r="HA35">
        <v>0</v>
      </c>
      <c r="HB35">
        <v>0</v>
      </c>
      <c r="HC35">
        <v>0</v>
      </c>
      <c r="HD35">
        <v>0</v>
      </c>
      <c r="HE35">
        <v>0</v>
      </c>
      <c r="HF35">
        <v>0</v>
      </c>
      <c r="HG35">
        <v>0</v>
      </c>
      <c r="HH35">
        <v>1.5599999999999999E-2</v>
      </c>
      <c r="HI35">
        <v>0</v>
      </c>
      <c r="HJ35">
        <v>0</v>
      </c>
      <c r="HK35">
        <v>0</v>
      </c>
      <c r="HL35">
        <v>0</v>
      </c>
      <c r="HM35">
        <v>0</v>
      </c>
      <c r="HN35">
        <v>63.7</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1</v>
      </c>
      <c r="LI35">
        <v>1</v>
      </c>
      <c r="LJ35">
        <v>0</v>
      </c>
      <c r="LK35">
        <v>0</v>
      </c>
      <c r="LL35">
        <v>1</v>
      </c>
      <c r="LM35">
        <v>0.95</v>
      </c>
      <c r="LN35">
        <v>0</v>
      </c>
      <c r="LO35">
        <v>1</v>
      </c>
      <c r="LP35">
        <v>0.78</v>
      </c>
      <c r="LQ35">
        <v>0</v>
      </c>
      <c r="LR35">
        <v>0</v>
      </c>
      <c r="LS35">
        <v>0</v>
      </c>
    </row>
    <row r="36" spans="1:331">
      <c r="A36" t="s">
        <v>349</v>
      </c>
      <c r="B36" t="s">
        <v>350</v>
      </c>
      <c r="C36" t="s">
        <v>952</v>
      </c>
      <c r="D36" t="s">
        <v>352</v>
      </c>
      <c r="E36" t="s">
        <v>353</v>
      </c>
      <c r="F36">
        <v>15314</v>
      </c>
      <c r="G36" t="s">
        <v>354</v>
      </c>
      <c r="H36">
        <v>15314</v>
      </c>
      <c r="I36">
        <v>3.2472434266327395E-3</v>
      </c>
      <c r="J36">
        <v>0</v>
      </c>
      <c r="K36" t="s">
        <v>355</v>
      </c>
      <c r="L36">
        <v>1</v>
      </c>
      <c r="M36" t="s">
        <v>356</v>
      </c>
      <c r="N36" t="s">
        <v>357</v>
      </c>
      <c r="O36" t="s">
        <v>358</v>
      </c>
      <c r="P36">
        <v>4.2</v>
      </c>
      <c r="Q36">
        <v>0.61499999999999999</v>
      </c>
      <c r="R36">
        <v>0</v>
      </c>
      <c r="S36">
        <v>0.3</v>
      </c>
      <c r="T36">
        <v>18000</v>
      </c>
      <c r="U36">
        <v>0</v>
      </c>
      <c r="V36">
        <v>262</v>
      </c>
      <c r="W36">
        <v>0</v>
      </c>
      <c r="X36">
        <v>4716000</v>
      </c>
      <c r="Y36">
        <v>1</v>
      </c>
      <c r="Z36">
        <v>0</v>
      </c>
      <c r="AA36">
        <v>0</v>
      </c>
      <c r="AB36">
        <v>0</v>
      </c>
      <c r="AC36">
        <v>0</v>
      </c>
      <c r="AD36">
        <v>0</v>
      </c>
      <c r="AE36">
        <v>0</v>
      </c>
      <c r="AF36">
        <v>0</v>
      </c>
      <c r="AG36">
        <v>0</v>
      </c>
      <c r="AH36">
        <v>0</v>
      </c>
      <c r="AI36">
        <v>0</v>
      </c>
      <c r="AJ36">
        <v>0</v>
      </c>
      <c r="AK36">
        <v>0</v>
      </c>
      <c r="AL36">
        <v>0</v>
      </c>
      <c r="AM36">
        <v>9.29731506849315</v>
      </c>
      <c r="AN36">
        <v>0</v>
      </c>
      <c r="AO36">
        <v>0</v>
      </c>
      <c r="AP36">
        <v>0</v>
      </c>
      <c r="AQ36">
        <v>0</v>
      </c>
      <c r="AR36">
        <v>0</v>
      </c>
      <c r="AS36">
        <v>0</v>
      </c>
      <c r="AT36">
        <v>0</v>
      </c>
      <c r="AU36">
        <v>0</v>
      </c>
      <c r="AV36">
        <v>0</v>
      </c>
      <c r="AW36">
        <v>0</v>
      </c>
      <c r="AX36">
        <v>0</v>
      </c>
      <c r="AY36">
        <v>0</v>
      </c>
      <c r="AZ36">
        <v>0</v>
      </c>
      <c r="BA36">
        <v>0</v>
      </c>
      <c r="BB36">
        <v>0</v>
      </c>
      <c r="BC36">
        <v>0.1</v>
      </c>
      <c r="BD36">
        <v>0</v>
      </c>
      <c r="BE36">
        <v>0</v>
      </c>
      <c r="BF36">
        <v>0</v>
      </c>
      <c r="BG36">
        <v>0</v>
      </c>
      <c r="BH36">
        <v>0</v>
      </c>
      <c r="BI36">
        <v>0</v>
      </c>
      <c r="BJ36">
        <v>0</v>
      </c>
      <c r="BK36">
        <v>0</v>
      </c>
      <c r="BL36">
        <v>0</v>
      </c>
      <c r="BM36">
        <v>0</v>
      </c>
      <c r="BN36">
        <v>0</v>
      </c>
      <c r="BO36">
        <v>0</v>
      </c>
      <c r="BP36">
        <v>0</v>
      </c>
      <c r="BQ36">
        <v>1.5599999999999999E-2</v>
      </c>
      <c r="BR36">
        <v>0</v>
      </c>
      <c r="BS36">
        <v>0</v>
      </c>
      <c r="BT36">
        <v>0</v>
      </c>
      <c r="BU36">
        <v>0</v>
      </c>
      <c r="BV36">
        <v>0</v>
      </c>
      <c r="BW36">
        <v>63.7</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1</v>
      </c>
      <c r="FR36">
        <v>0</v>
      </c>
      <c r="FS36">
        <v>0</v>
      </c>
      <c r="FT36">
        <v>0</v>
      </c>
      <c r="FU36">
        <v>0</v>
      </c>
      <c r="FV36">
        <v>0</v>
      </c>
      <c r="FW36">
        <v>0</v>
      </c>
      <c r="FX36">
        <v>3.7041095890410967</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0.251</v>
      </c>
      <c r="GU36">
        <v>0</v>
      </c>
      <c r="GV36">
        <v>0</v>
      </c>
      <c r="GW36">
        <v>0</v>
      </c>
      <c r="GX36">
        <v>0</v>
      </c>
      <c r="GY36">
        <v>0</v>
      </c>
      <c r="GZ36">
        <v>0</v>
      </c>
      <c r="HA36">
        <v>0</v>
      </c>
      <c r="HB36">
        <v>0</v>
      </c>
      <c r="HC36">
        <v>0</v>
      </c>
      <c r="HD36">
        <v>0</v>
      </c>
      <c r="HE36">
        <v>0</v>
      </c>
      <c r="HF36">
        <v>0</v>
      </c>
      <c r="HG36">
        <v>0</v>
      </c>
      <c r="HH36">
        <v>1.5599999999999999E-2</v>
      </c>
      <c r="HI36">
        <v>0</v>
      </c>
      <c r="HJ36">
        <v>0</v>
      </c>
      <c r="HK36">
        <v>0</v>
      </c>
      <c r="HL36">
        <v>0</v>
      </c>
      <c r="HM36">
        <v>0</v>
      </c>
      <c r="HN36">
        <v>63.7</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1</v>
      </c>
      <c r="LI36">
        <v>1</v>
      </c>
      <c r="LJ36">
        <v>0</v>
      </c>
      <c r="LK36">
        <v>0</v>
      </c>
      <c r="LL36">
        <v>1</v>
      </c>
      <c r="LM36">
        <v>0.95</v>
      </c>
      <c r="LN36">
        <v>0</v>
      </c>
      <c r="LO36">
        <v>1</v>
      </c>
      <c r="LP36">
        <v>0.78</v>
      </c>
      <c r="LQ36">
        <v>0</v>
      </c>
      <c r="LR36">
        <v>0</v>
      </c>
      <c r="LS36">
        <v>0</v>
      </c>
    </row>
    <row r="37" spans="1:331">
      <c r="A37" t="s">
        <v>349</v>
      </c>
      <c r="B37" t="s">
        <v>350</v>
      </c>
      <c r="C37" t="s">
        <v>953</v>
      </c>
      <c r="D37" t="s">
        <v>352</v>
      </c>
      <c r="E37" t="s">
        <v>353</v>
      </c>
      <c r="F37">
        <v>15314</v>
      </c>
      <c r="G37" t="s">
        <v>354</v>
      </c>
      <c r="H37">
        <v>15314</v>
      </c>
      <c r="I37">
        <v>3.2472434266327395E-3</v>
      </c>
      <c r="J37">
        <v>0</v>
      </c>
      <c r="K37" t="s">
        <v>355</v>
      </c>
      <c r="L37">
        <v>1</v>
      </c>
      <c r="M37" t="s">
        <v>356</v>
      </c>
      <c r="N37" t="s">
        <v>357</v>
      </c>
      <c r="O37" t="s">
        <v>358</v>
      </c>
      <c r="P37">
        <v>4.2</v>
      </c>
      <c r="Q37">
        <v>0.61499999999999999</v>
      </c>
      <c r="R37">
        <v>0</v>
      </c>
      <c r="S37">
        <v>0.3</v>
      </c>
      <c r="T37">
        <v>18000</v>
      </c>
      <c r="U37">
        <v>0</v>
      </c>
      <c r="V37">
        <v>262</v>
      </c>
      <c r="W37">
        <v>0</v>
      </c>
      <c r="X37">
        <v>4716000</v>
      </c>
      <c r="Y37">
        <v>1</v>
      </c>
      <c r="Z37">
        <v>0</v>
      </c>
      <c r="AA37">
        <v>0</v>
      </c>
      <c r="AB37">
        <v>0</v>
      </c>
      <c r="AC37">
        <v>0</v>
      </c>
      <c r="AD37">
        <v>0</v>
      </c>
      <c r="AE37">
        <v>0</v>
      </c>
      <c r="AF37">
        <v>0</v>
      </c>
      <c r="AG37">
        <v>0</v>
      </c>
      <c r="AH37">
        <v>0</v>
      </c>
      <c r="AI37">
        <v>0</v>
      </c>
      <c r="AJ37">
        <v>0</v>
      </c>
      <c r="AK37">
        <v>0</v>
      </c>
      <c r="AL37">
        <v>0</v>
      </c>
      <c r="AM37">
        <v>9.29731506849315</v>
      </c>
      <c r="AN37">
        <v>0</v>
      </c>
      <c r="AO37">
        <v>0</v>
      </c>
      <c r="AP37">
        <v>0</v>
      </c>
      <c r="AQ37">
        <v>0</v>
      </c>
      <c r="AR37">
        <v>0</v>
      </c>
      <c r="AS37">
        <v>0</v>
      </c>
      <c r="AT37">
        <v>0</v>
      </c>
      <c r="AU37">
        <v>0</v>
      </c>
      <c r="AV37">
        <v>0</v>
      </c>
      <c r="AW37">
        <v>0</v>
      </c>
      <c r="AX37">
        <v>0</v>
      </c>
      <c r="AY37">
        <v>0</v>
      </c>
      <c r="AZ37">
        <v>0</v>
      </c>
      <c r="BA37">
        <v>0</v>
      </c>
      <c r="BB37">
        <v>0</v>
      </c>
      <c r="BC37">
        <v>0.1</v>
      </c>
      <c r="BD37">
        <v>0</v>
      </c>
      <c r="BE37">
        <v>0</v>
      </c>
      <c r="BF37">
        <v>0</v>
      </c>
      <c r="BG37">
        <v>0</v>
      </c>
      <c r="BH37">
        <v>0</v>
      </c>
      <c r="BI37">
        <v>0</v>
      </c>
      <c r="BJ37">
        <v>0</v>
      </c>
      <c r="BK37">
        <v>0</v>
      </c>
      <c r="BL37">
        <v>0</v>
      </c>
      <c r="BM37">
        <v>0</v>
      </c>
      <c r="BN37">
        <v>0</v>
      </c>
      <c r="BO37">
        <v>0</v>
      </c>
      <c r="BP37">
        <v>0</v>
      </c>
      <c r="BQ37">
        <v>1.5599999999999999E-2</v>
      </c>
      <c r="BR37">
        <v>0</v>
      </c>
      <c r="BS37">
        <v>0</v>
      </c>
      <c r="BT37">
        <v>0</v>
      </c>
      <c r="BU37">
        <v>0</v>
      </c>
      <c r="BV37">
        <v>0</v>
      </c>
      <c r="BW37">
        <v>63.7</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1</v>
      </c>
      <c r="FR37">
        <v>0</v>
      </c>
      <c r="FS37">
        <v>0</v>
      </c>
      <c r="FT37">
        <v>0</v>
      </c>
      <c r="FU37">
        <v>0</v>
      </c>
      <c r="FV37">
        <v>0</v>
      </c>
      <c r="FW37">
        <v>0</v>
      </c>
      <c r="FX37">
        <v>3.7041095890410967</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0.251</v>
      </c>
      <c r="GU37">
        <v>0</v>
      </c>
      <c r="GV37">
        <v>0</v>
      </c>
      <c r="GW37">
        <v>0</v>
      </c>
      <c r="GX37">
        <v>0</v>
      </c>
      <c r="GY37">
        <v>0</v>
      </c>
      <c r="GZ37">
        <v>0</v>
      </c>
      <c r="HA37">
        <v>0</v>
      </c>
      <c r="HB37">
        <v>0</v>
      </c>
      <c r="HC37">
        <v>0</v>
      </c>
      <c r="HD37">
        <v>0</v>
      </c>
      <c r="HE37">
        <v>0</v>
      </c>
      <c r="HF37">
        <v>0</v>
      </c>
      <c r="HG37">
        <v>0</v>
      </c>
      <c r="HH37">
        <v>1.5599999999999999E-2</v>
      </c>
      <c r="HI37">
        <v>0</v>
      </c>
      <c r="HJ37">
        <v>0</v>
      </c>
      <c r="HK37">
        <v>0</v>
      </c>
      <c r="HL37">
        <v>0</v>
      </c>
      <c r="HM37">
        <v>0</v>
      </c>
      <c r="HN37">
        <v>63.7</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1</v>
      </c>
      <c r="LI37">
        <v>1</v>
      </c>
      <c r="LJ37">
        <v>0</v>
      </c>
      <c r="LK37">
        <v>0</v>
      </c>
      <c r="LL37">
        <v>1</v>
      </c>
      <c r="LM37">
        <v>0.95</v>
      </c>
      <c r="LN37">
        <v>0</v>
      </c>
      <c r="LO37">
        <v>1</v>
      </c>
      <c r="LP37">
        <v>0.78</v>
      </c>
      <c r="LQ37">
        <v>0</v>
      </c>
      <c r="LR37">
        <v>0</v>
      </c>
      <c r="LS37">
        <v>0</v>
      </c>
    </row>
    <row r="38" spans="1:331">
      <c r="A38" t="s">
        <v>349</v>
      </c>
      <c r="B38" t="s">
        <v>350</v>
      </c>
      <c r="C38" t="s">
        <v>954</v>
      </c>
      <c r="D38" t="s">
        <v>352</v>
      </c>
      <c r="E38" t="s">
        <v>353</v>
      </c>
      <c r="F38">
        <v>15314</v>
      </c>
      <c r="G38" t="s">
        <v>354</v>
      </c>
      <c r="H38">
        <v>15314</v>
      </c>
      <c r="I38">
        <v>3.2472434266327395E-3</v>
      </c>
      <c r="J38">
        <v>0</v>
      </c>
      <c r="K38" t="s">
        <v>355</v>
      </c>
      <c r="L38">
        <v>1</v>
      </c>
      <c r="M38" t="s">
        <v>356</v>
      </c>
      <c r="N38" t="s">
        <v>357</v>
      </c>
      <c r="O38" t="s">
        <v>358</v>
      </c>
      <c r="P38">
        <v>4.2</v>
      </c>
      <c r="Q38">
        <v>0.61499999999999999</v>
      </c>
      <c r="R38">
        <v>0</v>
      </c>
      <c r="S38">
        <v>0.3</v>
      </c>
      <c r="T38">
        <v>18000</v>
      </c>
      <c r="U38">
        <v>0</v>
      </c>
      <c r="V38">
        <v>262</v>
      </c>
      <c r="W38">
        <v>0</v>
      </c>
      <c r="X38">
        <v>4716000</v>
      </c>
      <c r="Y38">
        <v>1</v>
      </c>
      <c r="Z38">
        <v>0</v>
      </c>
      <c r="AA38">
        <v>0</v>
      </c>
      <c r="AB38">
        <v>0</v>
      </c>
      <c r="AC38">
        <v>0</v>
      </c>
      <c r="AD38">
        <v>0</v>
      </c>
      <c r="AE38">
        <v>0</v>
      </c>
      <c r="AF38">
        <v>0</v>
      </c>
      <c r="AG38">
        <v>0</v>
      </c>
      <c r="AH38">
        <v>0</v>
      </c>
      <c r="AI38">
        <v>0</v>
      </c>
      <c r="AJ38">
        <v>0</v>
      </c>
      <c r="AK38">
        <v>0</v>
      </c>
      <c r="AL38">
        <v>0</v>
      </c>
      <c r="AM38">
        <v>9.29731506849315</v>
      </c>
      <c r="AN38">
        <v>0</v>
      </c>
      <c r="AO38">
        <v>0</v>
      </c>
      <c r="AP38">
        <v>0</v>
      </c>
      <c r="AQ38">
        <v>0</v>
      </c>
      <c r="AR38">
        <v>0</v>
      </c>
      <c r="AS38">
        <v>0</v>
      </c>
      <c r="AT38">
        <v>0</v>
      </c>
      <c r="AU38">
        <v>0</v>
      </c>
      <c r="AV38">
        <v>0</v>
      </c>
      <c r="AW38">
        <v>0</v>
      </c>
      <c r="AX38">
        <v>0</v>
      </c>
      <c r="AY38">
        <v>0</v>
      </c>
      <c r="AZ38">
        <v>0</v>
      </c>
      <c r="BA38">
        <v>0</v>
      </c>
      <c r="BB38">
        <v>0</v>
      </c>
      <c r="BC38">
        <v>0.1</v>
      </c>
      <c r="BD38">
        <v>0</v>
      </c>
      <c r="BE38">
        <v>0</v>
      </c>
      <c r="BF38">
        <v>0</v>
      </c>
      <c r="BG38">
        <v>0</v>
      </c>
      <c r="BH38">
        <v>0</v>
      </c>
      <c r="BI38">
        <v>0</v>
      </c>
      <c r="BJ38">
        <v>0</v>
      </c>
      <c r="BK38">
        <v>0</v>
      </c>
      <c r="BL38">
        <v>0</v>
      </c>
      <c r="BM38">
        <v>0</v>
      </c>
      <c r="BN38">
        <v>0</v>
      </c>
      <c r="BO38">
        <v>0</v>
      </c>
      <c r="BP38">
        <v>0</v>
      </c>
      <c r="BQ38">
        <v>1.5599999999999999E-2</v>
      </c>
      <c r="BR38">
        <v>0</v>
      </c>
      <c r="BS38">
        <v>0</v>
      </c>
      <c r="BT38">
        <v>0</v>
      </c>
      <c r="BU38">
        <v>0</v>
      </c>
      <c r="BV38">
        <v>0</v>
      </c>
      <c r="BW38">
        <v>63.7</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1</v>
      </c>
      <c r="FR38">
        <v>0</v>
      </c>
      <c r="FS38">
        <v>0</v>
      </c>
      <c r="FT38">
        <v>0</v>
      </c>
      <c r="FU38">
        <v>0</v>
      </c>
      <c r="FV38">
        <v>0</v>
      </c>
      <c r="FW38">
        <v>0</v>
      </c>
      <c r="FX38">
        <v>3.7041095890410967</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0.251</v>
      </c>
      <c r="GU38">
        <v>0</v>
      </c>
      <c r="GV38">
        <v>0</v>
      </c>
      <c r="GW38">
        <v>0</v>
      </c>
      <c r="GX38">
        <v>0</v>
      </c>
      <c r="GY38">
        <v>0</v>
      </c>
      <c r="GZ38">
        <v>0</v>
      </c>
      <c r="HA38">
        <v>0</v>
      </c>
      <c r="HB38">
        <v>0</v>
      </c>
      <c r="HC38">
        <v>0</v>
      </c>
      <c r="HD38">
        <v>0</v>
      </c>
      <c r="HE38">
        <v>0</v>
      </c>
      <c r="HF38">
        <v>0</v>
      </c>
      <c r="HG38">
        <v>0</v>
      </c>
      <c r="HH38">
        <v>1.5599999999999999E-2</v>
      </c>
      <c r="HI38">
        <v>0</v>
      </c>
      <c r="HJ38">
        <v>0</v>
      </c>
      <c r="HK38">
        <v>0</v>
      </c>
      <c r="HL38">
        <v>0</v>
      </c>
      <c r="HM38">
        <v>0</v>
      </c>
      <c r="HN38">
        <v>63.7</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1</v>
      </c>
      <c r="LI38">
        <v>1</v>
      </c>
      <c r="LJ38">
        <v>0</v>
      </c>
      <c r="LK38">
        <v>0</v>
      </c>
      <c r="LL38">
        <v>1</v>
      </c>
      <c r="LM38">
        <v>0.95</v>
      </c>
      <c r="LN38">
        <v>0</v>
      </c>
      <c r="LO38">
        <v>1</v>
      </c>
      <c r="LP38">
        <v>0.78</v>
      </c>
      <c r="LQ38">
        <v>0</v>
      </c>
      <c r="LR38">
        <v>0</v>
      </c>
      <c r="LS38">
        <v>0</v>
      </c>
    </row>
    <row r="39" spans="1:331">
      <c r="A39" t="s">
        <v>349</v>
      </c>
      <c r="B39" t="s">
        <v>350</v>
      </c>
      <c r="C39" t="s">
        <v>955</v>
      </c>
      <c r="D39" t="s">
        <v>352</v>
      </c>
      <c r="E39" t="s">
        <v>353</v>
      </c>
      <c r="F39">
        <v>15314</v>
      </c>
      <c r="G39" t="s">
        <v>354</v>
      </c>
      <c r="H39">
        <v>15314</v>
      </c>
      <c r="I39">
        <v>3.2472434266327395E-3</v>
      </c>
      <c r="J39">
        <v>0</v>
      </c>
      <c r="K39" t="s">
        <v>355</v>
      </c>
      <c r="L39">
        <v>1</v>
      </c>
      <c r="M39" t="s">
        <v>356</v>
      </c>
      <c r="N39" t="s">
        <v>357</v>
      </c>
      <c r="O39" t="s">
        <v>358</v>
      </c>
      <c r="P39">
        <v>4.2</v>
      </c>
      <c r="Q39">
        <v>0.61499999999999999</v>
      </c>
      <c r="R39">
        <v>0</v>
      </c>
      <c r="S39">
        <v>0.3</v>
      </c>
      <c r="T39">
        <v>18000</v>
      </c>
      <c r="U39">
        <v>0</v>
      </c>
      <c r="V39">
        <v>262</v>
      </c>
      <c r="W39">
        <v>0</v>
      </c>
      <c r="X39">
        <v>4716000</v>
      </c>
      <c r="Y39">
        <v>1</v>
      </c>
      <c r="Z39">
        <v>0</v>
      </c>
      <c r="AA39">
        <v>0</v>
      </c>
      <c r="AB39">
        <v>0</v>
      </c>
      <c r="AC39">
        <v>0</v>
      </c>
      <c r="AD39">
        <v>0</v>
      </c>
      <c r="AE39">
        <v>0</v>
      </c>
      <c r="AF39">
        <v>0</v>
      </c>
      <c r="AG39">
        <v>0</v>
      </c>
      <c r="AH39">
        <v>0</v>
      </c>
      <c r="AI39">
        <v>0</v>
      </c>
      <c r="AJ39">
        <v>0</v>
      </c>
      <c r="AK39">
        <v>0</v>
      </c>
      <c r="AL39">
        <v>0</v>
      </c>
      <c r="AM39">
        <v>9.29731506849315</v>
      </c>
      <c r="AN39">
        <v>0</v>
      </c>
      <c r="AO39">
        <v>0</v>
      </c>
      <c r="AP39">
        <v>0</v>
      </c>
      <c r="AQ39">
        <v>0</v>
      </c>
      <c r="AR39">
        <v>0</v>
      </c>
      <c r="AS39">
        <v>0</v>
      </c>
      <c r="AT39">
        <v>0</v>
      </c>
      <c r="AU39">
        <v>0</v>
      </c>
      <c r="AV39">
        <v>0</v>
      </c>
      <c r="AW39">
        <v>0</v>
      </c>
      <c r="AX39">
        <v>0</v>
      </c>
      <c r="AY39">
        <v>0</v>
      </c>
      <c r="AZ39">
        <v>0</v>
      </c>
      <c r="BA39">
        <v>0</v>
      </c>
      <c r="BB39">
        <v>0</v>
      </c>
      <c r="BC39">
        <v>0.1</v>
      </c>
      <c r="BD39">
        <v>0</v>
      </c>
      <c r="BE39">
        <v>0</v>
      </c>
      <c r="BF39">
        <v>0</v>
      </c>
      <c r="BG39">
        <v>0</v>
      </c>
      <c r="BH39">
        <v>0</v>
      </c>
      <c r="BI39">
        <v>0</v>
      </c>
      <c r="BJ39">
        <v>0</v>
      </c>
      <c r="BK39">
        <v>0</v>
      </c>
      <c r="BL39">
        <v>0</v>
      </c>
      <c r="BM39">
        <v>0</v>
      </c>
      <c r="BN39">
        <v>0</v>
      </c>
      <c r="BO39">
        <v>0</v>
      </c>
      <c r="BP39">
        <v>0</v>
      </c>
      <c r="BQ39">
        <v>1.5599999999999999E-2</v>
      </c>
      <c r="BR39">
        <v>0</v>
      </c>
      <c r="BS39">
        <v>0</v>
      </c>
      <c r="BT39">
        <v>0</v>
      </c>
      <c r="BU39">
        <v>0</v>
      </c>
      <c r="BV39">
        <v>0</v>
      </c>
      <c r="BW39">
        <v>63.7</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1</v>
      </c>
      <c r="FR39">
        <v>0</v>
      </c>
      <c r="FS39">
        <v>0</v>
      </c>
      <c r="FT39">
        <v>0</v>
      </c>
      <c r="FU39">
        <v>0</v>
      </c>
      <c r="FV39">
        <v>0</v>
      </c>
      <c r="FW39">
        <v>0</v>
      </c>
      <c r="FX39">
        <v>3.7041095890410967</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0.251</v>
      </c>
      <c r="GU39">
        <v>0</v>
      </c>
      <c r="GV39">
        <v>0</v>
      </c>
      <c r="GW39">
        <v>0</v>
      </c>
      <c r="GX39">
        <v>0</v>
      </c>
      <c r="GY39">
        <v>0</v>
      </c>
      <c r="GZ39">
        <v>0</v>
      </c>
      <c r="HA39">
        <v>0</v>
      </c>
      <c r="HB39">
        <v>0</v>
      </c>
      <c r="HC39">
        <v>0</v>
      </c>
      <c r="HD39">
        <v>0</v>
      </c>
      <c r="HE39">
        <v>0</v>
      </c>
      <c r="HF39">
        <v>0</v>
      </c>
      <c r="HG39">
        <v>0</v>
      </c>
      <c r="HH39">
        <v>1.5599999999999999E-2</v>
      </c>
      <c r="HI39">
        <v>0</v>
      </c>
      <c r="HJ39">
        <v>0</v>
      </c>
      <c r="HK39">
        <v>0</v>
      </c>
      <c r="HL39">
        <v>0</v>
      </c>
      <c r="HM39">
        <v>0</v>
      </c>
      <c r="HN39">
        <v>63.7</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1</v>
      </c>
      <c r="LI39">
        <v>1</v>
      </c>
      <c r="LJ39">
        <v>0</v>
      </c>
      <c r="LK39">
        <v>0</v>
      </c>
      <c r="LL39">
        <v>1</v>
      </c>
      <c r="LM39">
        <v>0.95</v>
      </c>
      <c r="LN39">
        <v>0</v>
      </c>
      <c r="LO39">
        <v>1</v>
      </c>
      <c r="LP39">
        <v>0.78</v>
      </c>
      <c r="LQ39">
        <v>0</v>
      </c>
      <c r="LR39">
        <v>0</v>
      </c>
      <c r="LS39">
        <v>0</v>
      </c>
    </row>
    <row r="40" spans="1:331">
      <c r="A40" t="s">
        <v>349</v>
      </c>
      <c r="B40" t="s">
        <v>350</v>
      </c>
      <c r="C40" t="s">
        <v>956</v>
      </c>
      <c r="D40" t="s">
        <v>352</v>
      </c>
      <c r="E40" t="s">
        <v>353</v>
      </c>
      <c r="F40">
        <v>15314</v>
      </c>
      <c r="G40" t="s">
        <v>354</v>
      </c>
      <c r="H40">
        <v>15314</v>
      </c>
      <c r="I40">
        <v>3.2472434266327395E-3</v>
      </c>
      <c r="J40">
        <v>0</v>
      </c>
      <c r="K40" t="s">
        <v>355</v>
      </c>
      <c r="L40">
        <v>1</v>
      </c>
      <c r="M40" t="s">
        <v>356</v>
      </c>
      <c r="N40" t="s">
        <v>357</v>
      </c>
      <c r="O40" t="s">
        <v>358</v>
      </c>
      <c r="P40">
        <v>4.2</v>
      </c>
      <c r="Q40">
        <v>0.61499999999999999</v>
      </c>
      <c r="R40">
        <v>0</v>
      </c>
      <c r="S40">
        <v>0.3</v>
      </c>
      <c r="T40">
        <v>18000</v>
      </c>
      <c r="U40">
        <v>0</v>
      </c>
      <c r="V40">
        <v>262</v>
      </c>
      <c r="W40">
        <v>0</v>
      </c>
      <c r="X40">
        <v>4716000</v>
      </c>
      <c r="Y40">
        <v>1</v>
      </c>
      <c r="Z40">
        <v>0</v>
      </c>
      <c r="AA40">
        <v>0</v>
      </c>
      <c r="AB40">
        <v>0</v>
      </c>
      <c r="AC40">
        <v>0</v>
      </c>
      <c r="AD40">
        <v>0</v>
      </c>
      <c r="AE40">
        <v>0</v>
      </c>
      <c r="AF40">
        <v>0</v>
      </c>
      <c r="AG40">
        <v>0</v>
      </c>
      <c r="AH40">
        <v>0</v>
      </c>
      <c r="AI40">
        <v>0</v>
      </c>
      <c r="AJ40">
        <v>0</v>
      </c>
      <c r="AK40">
        <v>0</v>
      </c>
      <c r="AL40">
        <v>0</v>
      </c>
      <c r="AM40">
        <v>9.29731506849315</v>
      </c>
      <c r="AN40">
        <v>0</v>
      </c>
      <c r="AO40">
        <v>0</v>
      </c>
      <c r="AP40">
        <v>0</v>
      </c>
      <c r="AQ40">
        <v>0</v>
      </c>
      <c r="AR40">
        <v>0</v>
      </c>
      <c r="AS40">
        <v>0</v>
      </c>
      <c r="AT40">
        <v>0</v>
      </c>
      <c r="AU40">
        <v>0</v>
      </c>
      <c r="AV40">
        <v>0</v>
      </c>
      <c r="AW40">
        <v>0</v>
      </c>
      <c r="AX40">
        <v>0</v>
      </c>
      <c r="AY40">
        <v>0</v>
      </c>
      <c r="AZ40">
        <v>0</v>
      </c>
      <c r="BA40">
        <v>0</v>
      </c>
      <c r="BB40">
        <v>0</v>
      </c>
      <c r="BC40">
        <v>0.1</v>
      </c>
      <c r="BD40">
        <v>0</v>
      </c>
      <c r="BE40">
        <v>0</v>
      </c>
      <c r="BF40">
        <v>0</v>
      </c>
      <c r="BG40">
        <v>0</v>
      </c>
      <c r="BH40">
        <v>0</v>
      </c>
      <c r="BI40">
        <v>0</v>
      </c>
      <c r="BJ40">
        <v>0</v>
      </c>
      <c r="BK40">
        <v>0</v>
      </c>
      <c r="BL40">
        <v>0</v>
      </c>
      <c r="BM40">
        <v>0</v>
      </c>
      <c r="BN40">
        <v>0</v>
      </c>
      <c r="BO40">
        <v>0</v>
      </c>
      <c r="BP40">
        <v>0</v>
      </c>
      <c r="BQ40">
        <v>1.5599999999999999E-2</v>
      </c>
      <c r="BR40">
        <v>0</v>
      </c>
      <c r="BS40">
        <v>0</v>
      </c>
      <c r="BT40">
        <v>0</v>
      </c>
      <c r="BU40">
        <v>0</v>
      </c>
      <c r="BV40">
        <v>0</v>
      </c>
      <c r="BW40">
        <v>63.7</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1</v>
      </c>
      <c r="FR40">
        <v>0</v>
      </c>
      <c r="FS40">
        <v>0</v>
      </c>
      <c r="FT40">
        <v>0</v>
      </c>
      <c r="FU40">
        <v>0</v>
      </c>
      <c r="FV40">
        <v>0</v>
      </c>
      <c r="FW40">
        <v>0</v>
      </c>
      <c r="FX40">
        <v>3.7041095890410967</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0.251</v>
      </c>
      <c r="GU40">
        <v>0</v>
      </c>
      <c r="GV40">
        <v>0</v>
      </c>
      <c r="GW40">
        <v>0</v>
      </c>
      <c r="GX40">
        <v>0</v>
      </c>
      <c r="GY40">
        <v>0</v>
      </c>
      <c r="GZ40">
        <v>0</v>
      </c>
      <c r="HA40">
        <v>0</v>
      </c>
      <c r="HB40">
        <v>0</v>
      </c>
      <c r="HC40">
        <v>0</v>
      </c>
      <c r="HD40">
        <v>0</v>
      </c>
      <c r="HE40">
        <v>0</v>
      </c>
      <c r="HF40">
        <v>0</v>
      </c>
      <c r="HG40">
        <v>0</v>
      </c>
      <c r="HH40">
        <v>1.5599999999999999E-2</v>
      </c>
      <c r="HI40">
        <v>0</v>
      </c>
      <c r="HJ40">
        <v>0</v>
      </c>
      <c r="HK40">
        <v>0</v>
      </c>
      <c r="HL40">
        <v>0</v>
      </c>
      <c r="HM40">
        <v>0</v>
      </c>
      <c r="HN40">
        <v>63.7</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1</v>
      </c>
      <c r="LI40">
        <v>1</v>
      </c>
      <c r="LJ40">
        <v>0</v>
      </c>
      <c r="LK40">
        <v>0</v>
      </c>
      <c r="LL40">
        <v>1</v>
      </c>
      <c r="LM40">
        <v>0.95</v>
      </c>
      <c r="LN40">
        <v>0</v>
      </c>
      <c r="LO40">
        <v>1</v>
      </c>
      <c r="LP40">
        <v>0.78</v>
      </c>
      <c r="LQ40">
        <v>0</v>
      </c>
      <c r="LR40">
        <v>0</v>
      </c>
      <c r="LS40">
        <v>0</v>
      </c>
    </row>
    <row r="41" spans="1:331">
      <c r="A41" t="s">
        <v>349</v>
      </c>
      <c r="B41" t="s">
        <v>350</v>
      </c>
      <c r="C41" t="s">
        <v>957</v>
      </c>
      <c r="D41" t="s">
        <v>352</v>
      </c>
      <c r="E41" t="s">
        <v>353</v>
      </c>
      <c r="F41">
        <v>15314</v>
      </c>
      <c r="G41" t="s">
        <v>354</v>
      </c>
      <c r="H41">
        <v>15314</v>
      </c>
      <c r="I41">
        <v>3.2472434266327395E-3</v>
      </c>
      <c r="J41">
        <v>0</v>
      </c>
      <c r="K41" t="s">
        <v>355</v>
      </c>
      <c r="L41">
        <v>1</v>
      </c>
      <c r="M41" t="s">
        <v>356</v>
      </c>
      <c r="N41" t="s">
        <v>357</v>
      </c>
      <c r="O41" t="s">
        <v>358</v>
      </c>
      <c r="P41">
        <v>4.2</v>
      </c>
      <c r="Q41">
        <v>0.61499999999999999</v>
      </c>
      <c r="R41">
        <v>0</v>
      </c>
      <c r="S41">
        <v>0.3</v>
      </c>
      <c r="T41">
        <v>18000</v>
      </c>
      <c r="U41">
        <v>0</v>
      </c>
      <c r="V41">
        <v>262</v>
      </c>
      <c r="W41">
        <v>0</v>
      </c>
      <c r="X41">
        <v>4716000</v>
      </c>
      <c r="Y41">
        <v>1</v>
      </c>
      <c r="Z41">
        <v>0</v>
      </c>
      <c r="AA41">
        <v>0</v>
      </c>
      <c r="AB41">
        <v>0</v>
      </c>
      <c r="AC41">
        <v>0</v>
      </c>
      <c r="AD41">
        <v>0</v>
      </c>
      <c r="AE41">
        <v>0</v>
      </c>
      <c r="AF41">
        <v>0</v>
      </c>
      <c r="AG41">
        <v>0</v>
      </c>
      <c r="AH41">
        <v>0</v>
      </c>
      <c r="AI41">
        <v>0</v>
      </c>
      <c r="AJ41">
        <v>0</v>
      </c>
      <c r="AK41">
        <v>0</v>
      </c>
      <c r="AL41">
        <v>0</v>
      </c>
      <c r="AM41">
        <v>9.29731506849315</v>
      </c>
      <c r="AN41">
        <v>0</v>
      </c>
      <c r="AO41">
        <v>0</v>
      </c>
      <c r="AP41">
        <v>0</v>
      </c>
      <c r="AQ41">
        <v>0</v>
      </c>
      <c r="AR41">
        <v>0</v>
      </c>
      <c r="AS41">
        <v>0</v>
      </c>
      <c r="AT41">
        <v>0</v>
      </c>
      <c r="AU41">
        <v>0</v>
      </c>
      <c r="AV41">
        <v>0</v>
      </c>
      <c r="AW41">
        <v>0</v>
      </c>
      <c r="AX41">
        <v>0</v>
      </c>
      <c r="AY41">
        <v>0</v>
      </c>
      <c r="AZ41">
        <v>0</v>
      </c>
      <c r="BA41">
        <v>0</v>
      </c>
      <c r="BB41">
        <v>0</v>
      </c>
      <c r="BC41">
        <v>0.1</v>
      </c>
      <c r="BD41">
        <v>0</v>
      </c>
      <c r="BE41">
        <v>0</v>
      </c>
      <c r="BF41">
        <v>0</v>
      </c>
      <c r="BG41">
        <v>0</v>
      </c>
      <c r="BH41">
        <v>0</v>
      </c>
      <c r="BI41">
        <v>0</v>
      </c>
      <c r="BJ41">
        <v>0</v>
      </c>
      <c r="BK41">
        <v>0</v>
      </c>
      <c r="BL41">
        <v>0</v>
      </c>
      <c r="BM41">
        <v>0</v>
      </c>
      <c r="BN41">
        <v>0</v>
      </c>
      <c r="BO41">
        <v>0</v>
      </c>
      <c r="BP41">
        <v>0</v>
      </c>
      <c r="BQ41">
        <v>1.5599999999999999E-2</v>
      </c>
      <c r="BR41">
        <v>0</v>
      </c>
      <c r="BS41">
        <v>0</v>
      </c>
      <c r="BT41">
        <v>0</v>
      </c>
      <c r="BU41">
        <v>0</v>
      </c>
      <c r="BV41">
        <v>0</v>
      </c>
      <c r="BW41">
        <v>63.7</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1</v>
      </c>
      <c r="FR41">
        <v>0</v>
      </c>
      <c r="FS41">
        <v>0</v>
      </c>
      <c r="FT41">
        <v>0</v>
      </c>
      <c r="FU41">
        <v>0</v>
      </c>
      <c r="FV41">
        <v>0</v>
      </c>
      <c r="FW41">
        <v>0</v>
      </c>
      <c r="FX41">
        <v>3.7041095890410967</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0.251</v>
      </c>
      <c r="GU41">
        <v>0</v>
      </c>
      <c r="GV41">
        <v>0</v>
      </c>
      <c r="GW41">
        <v>0</v>
      </c>
      <c r="GX41">
        <v>0</v>
      </c>
      <c r="GY41">
        <v>0</v>
      </c>
      <c r="GZ41">
        <v>0</v>
      </c>
      <c r="HA41">
        <v>0</v>
      </c>
      <c r="HB41">
        <v>0</v>
      </c>
      <c r="HC41">
        <v>0</v>
      </c>
      <c r="HD41">
        <v>0</v>
      </c>
      <c r="HE41">
        <v>0</v>
      </c>
      <c r="HF41">
        <v>0</v>
      </c>
      <c r="HG41">
        <v>0</v>
      </c>
      <c r="HH41">
        <v>1.5599999999999999E-2</v>
      </c>
      <c r="HI41">
        <v>0</v>
      </c>
      <c r="HJ41">
        <v>0</v>
      </c>
      <c r="HK41">
        <v>0</v>
      </c>
      <c r="HL41">
        <v>0</v>
      </c>
      <c r="HM41">
        <v>0</v>
      </c>
      <c r="HN41">
        <v>63.7</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1</v>
      </c>
      <c r="LI41">
        <v>1</v>
      </c>
      <c r="LJ41">
        <v>0</v>
      </c>
      <c r="LK41">
        <v>0</v>
      </c>
      <c r="LL41">
        <v>1</v>
      </c>
      <c r="LM41">
        <v>0.95</v>
      </c>
      <c r="LN41">
        <v>0</v>
      </c>
      <c r="LO41">
        <v>1</v>
      </c>
      <c r="LP41">
        <v>0.78</v>
      </c>
      <c r="LQ41">
        <v>0</v>
      </c>
      <c r="LR41">
        <v>0</v>
      </c>
      <c r="LS41">
        <v>0</v>
      </c>
    </row>
    <row r="42" spans="1:331">
      <c r="A42" t="s">
        <v>349</v>
      </c>
      <c r="B42" t="s">
        <v>350</v>
      </c>
      <c r="C42" t="s">
        <v>958</v>
      </c>
      <c r="D42" t="s">
        <v>352</v>
      </c>
      <c r="E42" t="s">
        <v>353</v>
      </c>
      <c r="F42">
        <v>15314</v>
      </c>
      <c r="G42" t="s">
        <v>354</v>
      </c>
      <c r="H42">
        <v>15314</v>
      </c>
      <c r="I42">
        <v>3.2472434266327395E-3</v>
      </c>
      <c r="J42">
        <v>0</v>
      </c>
      <c r="K42" t="s">
        <v>355</v>
      </c>
      <c r="L42">
        <v>1</v>
      </c>
      <c r="M42" t="s">
        <v>356</v>
      </c>
      <c r="N42" t="s">
        <v>357</v>
      </c>
      <c r="O42" t="s">
        <v>358</v>
      </c>
      <c r="P42">
        <v>4.2</v>
      </c>
      <c r="Q42">
        <v>0.61499999999999999</v>
      </c>
      <c r="R42">
        <v>0</v>
      </c>
      <c r="S42">
        <v>0.3</v>
      </c>
      <c r="T42">
        <v>18000</v>
      </c>
      <c r="U42">
        <v>0</v>
      </c>
      <c r="V42">
        <v>262</v>
      </c>
      <c r="W42">
        <v>0</v>
      </c>
      <c r="X42">
        <v>4716000</v>
      </c>
      <c r="Y42">
        <v>1</v>
      </c>
      <c r="Z42">
        <v>0</v>
      </c>
      <c r="AA42">
        <v>0</v>
      </c>
      <c r="AB42">
        <v>0</v>
      </c>
      <c r="AC42">
        <v>0</v>
      </c>
      <c r="AD42">
        <v>0</v>
      </c>
      <c r="AE42">
        <v>0</v>
      </c>
      <c r="AF42">
        <v>0</v>
      </c>
      <c r="AG42">
        <v>0</v>
      </c>
      <c r="AH42">
        <v>0</v>
      </c>
      <c r="AI42">
        <v>0</v>
      </c>
      <c r="AJ42">
        <v>0</v>
      </c>
      <c r="AK42">
        <v>0</v>
      </c>
      <c r="AL42">
        <v>0</v>
      </c>
      <c r="AM42">
        <v>9.29731506849315</v>
      </c>
      <c r="AN42">
        <v>0</v>
      </c>
      <c r="AO42">
        <v>0</v>
      </c>
      <c r="AP42">
        <v>0</v>
      </c>
      <c r="AQ42">
        <v>0</v>
      </c>
      <c r="AR42">
        <v>0</v>
      </c>
      <c r="AS42">
        <v>0</v>
      </c>
      <c r="AT42">
        <v>0</v>
      </c>
      <c r="AU42">
        <v>0</v>
      </c>
      <c r="AV42">
        <v>0</v>
      </c>
      <c r="AW42">
        <v>0</v>
      </c>
      <c r="AX42">
        <v>0</v>
      </c>
      <c r="AY42">
        <v>0</v>
      </c>
      <c r="AZ42">
        <v>0</v>
      </c>
      <c r="BA42">
        <v>0</v>
      </c>
      <c r="BB42">
        <v>0</v>
      </c>
      <c r="BC42">
        <v>0.1</v>
      </c>
      <c r="BD42">
        <v>0</v>
      </c>
      <c r="BE42">
        <v>0</v>
      </c>
      <c r="BF42">
        <v>0</v>
      </c>
      <c r="BG42">
        <v>0</v>
      </c>
      <c r="BH42">
        <v>0</v>
      </c>
      <c r="BI42">
        <v>0</v>
      </c>
      <c r="BJ42">
        <v>0</v>
      </c>
      <c r="BK42">
        <v>0</v>
      </c>
      <c r="BL42">
        <v>0</v>
      </c>
      <c r="BM42">
        <v>0</v>
      </c>
      <c r="BN42">
        <v>0</v>
      </c>
      <c r="BO42">
        <v>0</v>
      </c>
      <c r="BP42">
        <v>0</v>
      </c>
      <c r="BQ42">
        <v>1.5599999999999999E-2</v>
      </c>
      <c r="BR42">
        <v>0</v>
      </c>
      <c r="BS42">
        <v>0</v>
      </c>
      <c r="BT42">
        <v>0</v>
      </c>
      <c r="BU42">
        <v>0</v>
      </c>
      <c r="BV42">
        <v>0</v>
      </c>
      <c r="BW42">
        <v>63.7</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1</v>
      </c>
      <c r="FR42">
        <v>0</v>
      </c>
      <c r="FS42">
        <v>0</v>
      </c>
      <c r="FT42">
        <v>0</v>
      </c>
      <c r="FU42">
        <v>0</v>
      </c>
      <c r="FV42">
        <v>0</v>
      </c>
      <c r="FW42">
        <v>0</v>
      </c>
      <c r="FX42">
        <v>3.7041095890410967</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0.251</v>
      </c>
      <c r="GU42">
        <v>0</v>
      </c>
      <c r="GV42">
        <v>0</v>
      </c>
      <c r="GW42">
        <v>0</v>
      </c>
      <c r="GX42">
        <v>0</v>
      </c>
      <c r="GY42">
        <v>0</v>
      </c>
      <c r="GZ42">
        <v>0</v>
      </c>
      <c r="HA42">
        <v>0</v>
      </c>
      <c r="HB42">
        <v>0</v>
      </c>
      <c r="HC42">
        <v>0</v>
      </c>
      <c r="HD42">
        <v>0</v>
      </c>
      <c r="HE42">
        <v>0</v>
      </c>
      <c r="HF42">
        <v>0</v>
      </c>
      <c r="HG42">
        <v>0</v>
      </c>
      <c r="HH42">
        <v>1.5599999999999999E-2</v>
      </c>
      <c r="HI42">
        <v>0</v>
      </c>
      <c r="HJ42">
        <v>0</v>
      </c>
      <c r="HK42">
        <v>0</v>
      </c>
      <c r="HL42">
        <v>0</v>
      </c>
      <c r="HM42">
        <v>0</v>
      </c>
      <c r="HN42">
        <v>63.7</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1</v>
      </c>
      <c r="LI42">
        <v>1</v>
      </c>
      <c r="LJ42">
        <v>0</v>
      </c>
      <c r="LK42">
        <v>0</v>
      </c>
      <c r="LL42">
        <v>1</v>
      </c>
      <c r="LM42">
        <v>0.95</v>
      </c>
      <c r="LN42">
        <v>0</v>
      </c>
      <c r="LO42">
        <v>1</v>
      </c>
      <c r="LP42">
        <v>0.78</v>
      </c>
      <c r="LQ42">
        <v>0</v>
      </c>
      <c r="LR42">
        <v>0</v>
      </c>
      <c r="LS42">
        <v>0</v>
      </c>
    </row>
    <row r="43" spans="1:331">
      <c r="A43" t="s">
        <v>349</v>
      </c>
      <c r="B43" t="s">
        <v>350</v>
      </c>
      <c r="C43" t="s">
        <v>959</v>
      </c>
      <c r="D43" t="s">
        <v>352</v>
      </c>
      <c r="E43" t="s">
        <v>353</v>
      </c>
      <c r="F43">
        <v>15314</v>
      </c>
      <c r="G43" t="s">
        <v>354</v>
      </c>
      <c r="H43">
        <v>15314</v>
      </c>
      <c r="I43">
        <v>3.2472434266327395E-3</v>
      </c>
      <c r="J43">
        <v>0</v>
      </c>
      <c r="K43" t="s">
        <v>355</v>
      </c>
      <c r="L43">
        <v>1</v>
      </c>
      <c r="M43" t="s">
        <v>356</v>
      </c>
      <c r="N43" t="s">
        <v>357</v>
      </c>
      <c r="O43" t="s">
        <v>358</v>
      </c>
      <c r="P43">
        <v>4.2</v>
      </c>
      <c r="Q43">
        <v>0.61499999999999999</v>
      </c>
      <c r="R43">
        <v>0</v>
      </c>
      <c r="S43">
        <v>0.3</v>
      </c>
      <c r="T43">
        <v>18000</v>
      </c>
      <c r="U43">
        <v>0</v>
      </c>
      <c r="V43">
        <v>262</v>
      </c>
      <c r="W43">
        <v>0</v>
      </c>
      <c r="X43">
        <v>4716000</v>
      </c>
      <c r="Y43">
        <v>1</v>
      </c>
      <c r="Z43">
        <v>0</v>
      </c>
      <c r="AA43">
        <v>0</v>
      </c>
      <c r="AB43">
        <v>0</v>
      </c>
      <c r="AC43">
        <v>0</v>
      </c>
      <c r="AD43">
        <v>0</v>
      </c>
      <c r="AE43">
        <v>0</v>
      </c>
      <c r="AF43">
        <v>0</v>
      </c>
      <c r="AG43">
        <v>0</v>
      </c>
      <c r="AH43">
        <v>0</v>
      </c>
      <c r="AI43">
        <v>0</v>
      </c>
      <c r="AJ43">
        <v>0</v>
      </c>
      <c r="AK43">
        <v>0</v>
      </c>
      <c r="AL43">
        <v>0</v>
      </c>
      <c r="AM43">
        <v>9.29731506849315</v>
      </c>
      <c r="AN43">
        <v>0</v>
      </c>
      <c r="AO43">
        <v>0</v>
      </c>
      <c r="AP43">
        <v>0</v>
      </c>
      <c r="AQ43">
        <v>0</v>
      </c>
      <c r="AR43">
        <v>0</v>
      </c>
      <c r="AS43">
        <v>0</v>
      </c>
      <c r="AT43">
        <v>0</v>
      </c>
      <c r="AU43">
        <v>0</v>
      </c>
      <c r="AV43">
        <v>0</v>
      </c>
      <c r="AW43">
        <v>0</v>
      </c>
      <c r="AX43">
        <v>0</v>
      </c>
      <c r="AY43">
        <v>0</v>
      </c>
      <c r="AZ43">
        <v>0</v>
      </c>
      <c r="BA43">
        <v>0</v>
      </c>
      <c r="BB43">
        <v>0</v>
      </c>
      <c r="BC43">
        <v>0.1</v>
      </c>
      <c r="BD43">
        <v>0</v>
      </c>
      <c r="BE43">
        <v>0</v>
      </c>
      <c r="BF43">
        <v>0</v>
      </c>
      <c r="BG43">
        <v>0</v>
      </c>
      <c r="BH43">
        <v>0</v>
      </c>
      <c r="BI43">
        <v>0</v>
      </c>
      <c r="BJ43">
        <v>0</v>
      </c>
      <c r="BK43">
        <v>0</v>
      </c>
      <c r="BL43">
        <v>0</v>
      </c>
      <c r="BM43">
        <v>0</v>
      </c>
      <c r="BN43">
        <v>0</v>
      </c>
      <c r="BO43">
        <v>0</v>
      </c>
      <c r="BP43">
        <v>0</v>
      </c>
      <c r="BQ43">
        <v>1.5599999999999999E-2</v>
      </c>
      <c r="BR43">
        <v>0</v>
      </c>
      <c r="BS43">
        <v>0</v>
      </c>
      <c r="BT43">
        <v>0</v>
      </c>
      <c r="BU43">
        <v>0</v>
      </c>
      <c r="BV43">
        <v>0</v>
      </c>
      <c r="BW43">
        <v>63.7</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1</v>
      </c>
      <c r="FR43">
        <v>0</v>
      </c>
      <c r="FS43">
        <v>0</v>
      </c>
      <c r="FT43">
        <v>0</v>
      </c>
      <c r="FU43">
        <v>0</v>
      </c>
      <c r="FV43">
        <v>0</v>
      </c>
      <c r="FW43">
        <v>0</v>
      </c>
      <c r="FX43">
        <v>3.7041095890410967</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0.251</v>
      </c>
      <c r="GU43">
        <v>0</v>
      </c>
      <c r="GV43">
        <v>0</v>
      </c>
      <c r="GW43">
        <v>0</v>
      </c>
      <c r="GX43">
        <v>0</v>
      </c>
      <c r="GY43">
        <v>0</v>
      </c>
      <c r="GZ43">
        <v>0</v>
      </c>
      <c r="HA43">
        <v>0</v>
      </c>
      <c r="HB43">
        <v>0</v>
      </c>
      <c r="HC43">
        <v>0</v>
      </c>
      <c r="HD43">
        <v>0</v>
      </c>
      <c r="HE43">
        <v>0</v>
      </c>
      <c r="HF43">
        <v>0</v>
      </c>
      <c r="HG43">
        <v>0</v>
      </c>
      <c r="HH43">
        <v>1.5599999999999999E-2</v>
      </c>
      <c r="HI43">
        <v>0</v>
      </c>
      <c r="HJ43">
        <v>0</v>
      </c>
      <c r="HK43">
        <v>0</v>
      </c>
      <c r="HL43">
        <v>0</v>
      </c>
      <c r="HM43">
        <v>0</v>
      </c>
      <c r="HN43">
        <v>63.7</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1</v>
      </c>
      <c r="LI43">
        <v>1</v>
      </c>
      <c r="LJ43">
        <v>0</v>
      </c>
      <c r="LK43">
        <v>0</v>
      </c>
      <c r="LL43">
        <v>1</v>
      </c>
      <c r="LM43">
        <v>0.95</v>
      </c>
      <c r="LN43">
        <v>0</v>
      </c>
      <c r="LO43">
        <v>1</v>
      </c>
      <c r="LP43">
        <v>0.78</v>
      </c>
      <c r="LQ43">
        <v>0</v>
      </c>
      <c r="LR43">
        <v>0</v>
      </c>
      <c r="LS43">
        <v>0</v>
      </c>
    </row>
    <row r="44" spans="1:331">
      <c r="A44" t="s">
        <v>349</v>
      </c>
      <c r="B44" t="s">
        <v>350</v>
      </c>
      <c r="C44" t="s">
        <v>351</v>
      </c>
      <c r="D44" t="s">
        <v>352</v>
      </c>
      <c r="E44" t="s">
        <v>353</v>
      </c>
      <c r="F44">
        <v>15314</v>
      </c>
      <c r="G44" t="s">
        <v>354</v>
      </c>
      <c r="H44">
        <v>15314</v>
      </c>
      <c r="I44">
        <v>0.85077777777777774</v>
      </c>
      <c r="J44">
        <v>0</v>
      </c>
      <c r="K44" t="s">
        <v>355</v>
      </c>
      <c r="L44">
        <v>1</v>
      </c>
      <c r="M44" t="s">
        <v>356</v>
      </c>
      <c r="N44" t="s">
        <v>357</v>
      </c>
      <c r="O44" t="s">
        <v>358</v>
      </c>
      <c r="P44">
        <v>4.2</v>
      </c>
      <c r="Q44">
        <v>0.61499999999999999</v>
      </c>
      <c r="R44">
        <v>0</v>
      </c>
      <c r="S44">
        <v>0.47</v>
      </c>
      <c r="T44">
        <v>18000</v>
      </c>
      <c r="U44">
        <v>0</v>
      </c>
      <c r="V44">
        <v>262</v>
      </c>
      <c r="W44">
        <v>0</v>
      </c>
      <c r="X44">
        <v>4716000</v>
      </c>
      <c r="Y44">
        <v>1</v>
      </c>
      <c r="Z44">
        <v>0</v>
      </c>
      <c r="AA44">
        <v>0</v>
      </c>
      <c r="AB44">
        <v>0</v>
      </c>
      <c r="AC44">
        <v>0</v>
      </c>
      <c r="AD44">
        <v>0</v>
      </c>
      <c r="AE44">
        <v>0</v>
      </c>
      <c r="AF44">
        <v>0</v>
      </c>
      <c r="AG44">
        <v>0</v>
      </c>
      <c r="AH44">
        <v>0</v>
      </c>
      <c r="AI44">
        <v>0</v>
      </c>
      <c r="AJ44">
        <v>0</v>
      </c>
      <c r="AK44">
        <v>0</v>
      </c>
      <c r="AL44">
        <v>0</v>
      </c>
      <c r="AM44">
        <v>9.293150684931506</v>
      </c>
      <c r="AN44">
        <v>0</v>
      </c>
      <c r="AO44">
        <v>0</v>
      </c>
      <c r="AP44">
        <v>0</v>
      </c>
      <c r="AQ44">
        <v>0</v>
      </c>
      <c r="AR44">
        <v>0</v>
      </c>
      <c r="AS44">
        <v>0</v>
      </c>
      <c r="AT44">
        <v>0</v>
      </c>
      <c r="AU44">
        <v>0</v>
      </c>
      <c r="AV44">
        <v>0</v>
      </c>
      <c r="AW44">
        <v>0</v>
      </c>
      <c r="AX44">
        <v>0</v>
      </c>
      <c r="AY44">
        <v>0</v>
      </c>
      <c r="AZ44">
        <v>0</v>
      </c>
      <c r="BA44">
        <v>0</v>
      </c>
      <c r="BB44">
        <v>0</v>
      </c>
      <c r="BC44">
        <v>0.1</v>
      </c>
      <c r="BD44">
        <v>0</v>
      </c>
      <c r="BE44">
        <v>0</v>
      </c>
      <c r="BF44">
        <v>0</v>
      </c>
      <c r="BG44">
        <v>0</v>
      </c>
      <c r="BH44">
        <v>0</v>
      </c>
      <c r="BI44">
        <v>0</v>
      </c>
      <c r="BJ44">
        <v>0</v>
      </c>
      <c r="BK44">
        <v>0</v>
      </c>
      <c r="BL44">
        <v>0</v>
      </c>
      <c r="BM44">
        <v>0</v>
      </c>
      <c r="BN44">
        <v>0</v>
      </c>
      <c r="BO44">
        <v>0</v>
      </c>
      <c r="BP44">
        <v>0</v>
      </c>
      <c r="BQ44">
        <v>1.5599999999999999E-2</v>
      </c>
      <c r="BR44">
        <v>0</v>
      </c>
      <c r="BS44">
        <v>0</v>
      </c>
      <c r="BT44">
        <v>0</v>
      </c>
      <c r="BU44">
        <v>0</v>
      </c>
      <c r="BV44">
        <v>0</v>
      </c>
      <c r="BW44">
        <v>63.7</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1</v>
      </c>
      <c r="FR44">
        <v>0</v>
      </c>
      <c r="FS44">
        <v>0</v>
      </c>
      <c r="FT44">
        <v>0</v>
      </c>
      <c r="FU44">
        <v>0</v>
      </c>
      <c r="FV44">
        <v>0</v>
      </c>
      <c r="FW44">
        <v>0</v>
      </c>
      <c r="FX44">
        <v>3.7024504720842653</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0.251</v>
      </c>
      <c r="GU44">
        <v>0</v>
      </c>
      <c r="GV44">
        <v>0</v>
      </c>
      <c r="GW44">
        <v>0</v>
      </c>
      <c r="GX44">
        <v>0</v>
      </c>
      <c r="GY44">
        <v>0</v>
      </c>
      <c r="GZ44">
        <v>0</v>
      </c>
      <c r="HA44">
        <v>0</v>
      </c>
      <c r="HB44">
        <v>0</v>
      </c>
      <c r="HC44">
        <v>0</v>
      </c>
      <c r="HD44">
        <v>0</v>
      </c>
      <c r="HE44">
        <v>0</v>
      </c>
      <c r="HF44">
        <v>0</v>
      </c>
      <c r="HG44">
        <v>0</v>
      </c>
      <c r="HH44">
        <v>1.5599999999999999E-2</v>
      </c>
      <c r="HI44">
        <v>0</v>
      </c>
      <c r="HJ44">
        <v>0</v>
      </c>
      <c r="HK44">
        <v>0</v>
      </c>
      <c r="HL44">
        <v>0</v>
      </c>
      <c r="HM44">
        <v>0</v>
      </c>
      <c r="HN44">
        <v>63.7</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1</v>
      </c>
      <c r="LI44">
        <v>1</v>
      </c>
      <c r="LJ44">
        <v>0</v>
      </c>
      <c r="LK44">
        <v>0</v>
      </c>
      <c r="LL44">
        <v>1</v>
      </c>
      <c r="LM44">
        <v>0.95</v>
      </c>
      <c r="LN44">
        <v>0</v>
      </c>
      <c r="LO44">
        <v>1</v>
      </c>
      <c r="LP44">
        <v>0.78</v>
      </c>
      <c r="LQ44">
        <v>0</v>
      </c>
      <c r="LR44">
        <v>0</v>
      </c>
      <c r="LS44">
        <v>0</v>
      </c>
    </row>
    <row r="45" spans="1:331">
      <c r="A45" t="s">
        <v>349</v>
      </c>
      <c r="B45" t="s">
        <v>350</v>
      </c>
      <c r="C45" t="s">
        <v>359</v>
      </c>
      <c r="D45" t="s">
        <v>352</v>
      </c>
      <c r="E45" t="s">
        <v>353</v>
      </c>
      <c r="F45">
        <v>15314</v>
      </c>
      <c r="G45" t="s">
        <v>354</v>
      </c>
      <c r="H45">
        <v>15314</v>
      </c>
      <c r="I45">
        <v>0.85077777777777774</v>
      </c>
      <c r="J45">
        <v>0</v>
      </c>
      <c r="K45" t="s">
        <v>355</v>
      </c>
      <c r="L45">
        <v>1</v>
      </c>
      <c r="M45" t="s">
        <v>356</v>
      </c>
      <c r="N45" t="s">
        <v>357</v>
      </c>
      <c r="O45" t="s">
        <v>358</v>
      </c>
      <c r="P45">
        <v>4.2</v>
      </c>
      <c r="Q45">
        <v>0.61499999999999999</v>
      </c>
      <c r="R45">
        <v>0</v>
      </c>
      <c r="S45">
        <v>0.47</v>
      </c>
      <c r="T45">
        <v>18000</v>
      </c>
      <c r="U45">
        <v>0</v>
      </c>
      <c r="V45">
        <v>262</v>
      </c>
      <c r="W45">
        <v>0</v>
      </c>
      <c r="X45">
        <v>4716000</v>
      </c>
      <c r="Y45">
        <v>1</v>
      </c>
      <c r="Z45">
        <v>0</v>
      </c>
      <c r="AA45">
        <v>0</v>
      </c>
      <c r="AB45">
        <v>0</v>
      </c>
      <c r="AC45">
        <v>0</v>
      </c>
      <c r="AD45">
        <v>0</v>
      </c>
      <c r="AE45">
        <v>0</v>
      </c>
      <c r="AF45">
        <v>0</v>
      </c>
      <c r="AG45">
        <v>0</v>
      </c>
      <c r="AH45">
        <v>0</v>
      </c>
      <c r="AI45">
        <v>0</v>
      </c>
      <c r="AJ45">
        <v>0</v>
      </c>
      <c r="AK45">
        <v>0</v>
      </c>
      <c r="AL45">
        <v>0</v>
      </c>
      <c r="AM45">
        <v>9.293150684931506</v>
      </c>
      <c r="AN45">
        <v>0</v>
      </c>
      <c r="AO45">
        <v>0</v>
      </c>
      <c r="AP45">
        <v>0</v>
      </c>
      <c r="AQ45">
        <v>0</v>
      </c>
      <c r="AR45">
        <v>0</v>
      </c>
      <c r="AS45">
        <v>0</v>
      </c>
      <c r="AT45">
        <v>0</v>
      </c>
      <c r="AU45">
        <v>0</v>
      </c>
      <c r="AV45">
        <v>0</v>
      </c>
      <c r="AW45">
        <v>0</v>
      </c>
      <c r="AX45">
        <v>0</v>
      </c>
      <c r="AY45">
        <v>0</v>
      </c>
      <c r="AZ45">
        <v>0</v>
      </c>
      <c r="BA45">
        <v>0</v>
      </c>
      <c r="BB45">
        <v>0</v>
      </c>
      <c r="BC45">
        <v>0.1</v>
      </c>
      <c r="BD45">
        <v>0</v>
      </c>
      <c r="BE45">
        <v>0</v>
      </c>
      <c r="BF45">
        <v>0</v>
      </c>
      <c r="BG45">
        <v>0</v>
      </c>
      <c r="BH45">
        <v>0</v>
      </c>
      <c r="BI45">
        <v>0</v>
      </c>
      <c r="BJ45">
        <v>0</v>
      </c>
      <c r="BK45">
        <v>0</v>
      </c>
      <c r="BL45">
        <v>0</v>
      </c>
      <c r="BM45">
        <v>0</v>
      </c>
      <c r="BN45">
        <v>0</v>
      </c>
      <c r="BO45">
        <v>0</v>
      </c>
      <c r="BP45">
        <v>0</v>
      </c>
      <c r="BQ45">
        <v>1.5599999999999999E-2</v>
      </c>
      <c r="BR45">
        <v>0</v>
      </c>
      <c r="BS45">
        <v>0</v>
      </c>
      <c r="BT45">
        <v>0</v>
      </c>
      <c r="BU45">
        <v>0</v>
      </c>
      <c r="BV45">
        <v>0</v>
      </c>
      <c r="BW45">
        <v>63.7</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1</v>
      </c>
      <c r="FR45">
        <v>0</v>
      </c>
      <c r="FS45">
        <v>0</v>
      </c>
      <c r="FT45">
        <v>0</v>
      </c>
      <c r="FU45">
        <v>0</v>
      </c>
      <c r="FV45">
        <v>0</v>
      </c>
      <c r="FW45">
        <v>0</v>
      </c>
      <c r="FX45">
        <v>3.7024504720842653</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0.251</v>
      </c>
      <c r="GU45">
        <v>0</v>
      </c>
      <c r="GV45">
        <v>0</v>
      </c>
      <c r="GW45">
        <v>0</v>
      </c>
      <c r="GX45">
        <v>0</v>
      </c>
      <c r="GY45">
        <v>0</v>
      </c>
      <c r="GZ45">
        <v>0</v>
      </c>
      <c r="HA45">
        <v>0</v>
      </c>
      <c r="HB45">
        <v>0</v>
      </c>
      <c r="HC45">
        <v>0</v>
      </c>
      <c r="HD45">
        <v>0</v>
      </c>
      <c r="HE45">
        <v>0</v>
      </c>
      <c r="HF45">
        <v>0</v>
      </c>
      <c r="HG45">
        <v>0</v>
      </c>
      <c r="HH45">
        <v>1.5599999999999999E-2</v>
      </c>
      <c r="HI45">
        <v>0</v>
      </c>
      <c r="HJ45">
        <v>0</v>
      </c>
      <c r="HK45">
        <v>0</v>
      </c>
      <c r="HL45">
        <v>0</v>
      </c>
      <c r="HM45">
        <v>0</v>
      </c>
      <c r="HN45">
        <v>63.7</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1</v>
      </c>
      <c r="LI45">
        <v>1</v>
      </c>
      <c r="LJ45">
        <v>0</v>
      </c>
      <c r="LK45">
        <v>0</v>
      </c>
      <c r="LL45">
        <v>1</v>
      </c>
      <c r="LM45">
        <v>0.95</v>
      </c>
      <c r="LN45">
        <v>0</v>
      </c>
      <c r="LO45">
        <v>1</v>
      </c>
      <c r="LP45">
        <v>0.78</v>
      </c>
      <c r="LQ45">
        <v>0</v>
      </c>
      <c r="LR45">
        <v>0</v>
      </c>
      <c r="LS45">
        <v>0</v>
      </c>
    </row>
    <row r="46" spans="1:331">
      <c r="A46" t="s">
        <v>349</v>
      </c>
      <c r="B46" t="s">
        <v>350</v>
      </c>
      <c r="C46" t="s">
        <v>360</v>
      </c>
      <c r="D46" t="s">
        <v>352</v>
      </c>
      <c r="E46" t="s">
        <v>353</v>
      </c>
      <c r="F46">
        <v>15314</v>
      </c>
      <c r="G46" t="s">
        <v>354</v>
      </c>
      <c r="H46">
        <v>15314</v>
      </c>
      <c r="I46">
        <v>0.85077777777777774</v>
      </c>
      <c r="J46">
        <v>0</v>
      </c>
      <c r="K46" t="s">
        <v>355</v>
      </c>
      <c r="L46">
        <v>1</v>
      </c>
      <c r="M46" t="s">
        <v>356</v>
      </c>
      <c r="N46" t="s">
        <v>357</v>
      </c>
      <c r="O46" t="s">
        <v>358</v>
      </c>
      <c r="P46">
        <v>4.2</v>
      </c>
      <c r="Q46">
        <v>0.61499999999999999</v>
      </c>
      <c r="R46">
        <v>0</v>
      </c>
      <c r="S46">
        <v>0.47</v>
      </c>
      <c r="T46">
        <v>18000</v>
      </c>
      <c r="U46">
        <v>0</v>
      </c>
      <c r="V46">
        <v>262</v>
      </c>
      <c r="W46">
        <v>0</v>
      </c>
      <c r="X46">
        <v>4716000</v>
      </c>
      <c r="Y46">
        <v>1</v>
      </c>
      <c r="Z46">
        <v>0</v>
      </c>
      <c r="AA46">
        <v>0</v>
      </c>
      <c r="AB46">
        <v>0</v>
      </c>
      <c r="AC46">
        <v>0</v>
      </c>
      <c r="AD46">
        <v>0</v>
      </c>
      <c r="AE46">
        <v>0</v>
      </c>
      <c r="AF46">
        <v>0</v>
      </c>
      <c r="AG46">
        <v>0</v>
      </c>
      <c r="AH46">
        <v>0</v>
      </c>
      <c r="AI46">
        <v>0</v>
      </c>
      <c r="AJ46">
        <v>0</v>
      </c>
      <c r="AK46">
        <v>0</v>
      </c>
      <c r="AL46">
        <v>0</v>
      </c>
      <c r="AM46">
        <v>9.293150684931506</v>
      </c>
      <c r="AN46">
        <v>0</v>
      </c>
      <c r="AO46">
        <v>0</v>
      </c>
      <c r="AP46">
        <v>0</v>
      </c>
      <c r="AQ46">
        <v>0</v>
      </c>
      <c r="AR46">
        <v>0</v>
      </c>
      <c r="AS46">
        <v>0</v>
      </c>
      <c r="AT46">
        <v>0</v>
      </c>
      <c r="AU46">
        <v>0</v>
      </c>
      <c r="AV46">
        <v>0</v>
      </c>
      <c r="AW46">
        <v>0</v>
      </c>
      <c r="AX46">
        <v>0</v>
      </c>
      <c r="AY46">
        <v>0</v>
      </c>
      <c r="AZ46">
        <v>0</v>
      </c>
      <c r="BA46">
        <v>0</v>
      </c>
      <c r="BB46">
        <v>0</v>
      </c>
      <c r="BC46">
        <v>0.1</v>
      </c>
      <c r="BD46">
        <v>0</v>
      </c>
      <c r="BE46">
        <v>0</v>
      </c>
      <c r="BF46">
        <v>0</v>
      </c>
      <c r="BG46">
        <v>0</v>
      </c>
      <c r="BH46">
        <v>0</v>
      </c>
      <c r="BI46">
        <v>0</v>
      </c>
      <c r="BJ46">
        <v>0</v>
      </c>
      <c r="BK46">
        <v>0</v>
      </c>
      <c r="BL46">
        <v>0</v>
      </c>
      <c r="BM46">
        <v>0</v>
      </c>
      <c r="BN46">
        <v>0</v>
      </c>
      <c r="BO46">
        <v>0</v>
      </c>
      <c r="BP46">
        <v>0</v>
      </c>
      <c r="BQ46">
        <v>1.5599999999999999E-2</v>
      </c>
      <c r="BR46">
        <v>0</v>
      </c>
      <c r="BS46">
        <v>0</v>
      </c>
      <c r="BT46">
        <v>0</v>
      </c>
      <c r="BU46">
        <v>0</v>
      </c>
      <c r="BV46">
        <v>0</v>
      </c>
      <c r="BW46">
        <v>63.7</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1</v>
      </c>
      <c r="FR46">
        <v>0</v>
      </c>
      <c r="FS46">
        <v>0</v>
      </c>
      <c r="FT46">
        <v>0</v>
      </c>
      <c r="FU46">
        <v>0</v>
      </c>
      <c r="FV46">
        <v>0</v>
      </c>
      <c r="FW46">
        <v>0</v>
      </c>
      <c r="FX46">
        <v>3.7024504720842653</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0.251</v>
      </c>
      <c r="GU46">
        <v>0</v>
      </c>
      <c r="GV46">
        <v>0</v>
      </c>
      <c r="GW46">
        <v>0</v>
      </c>
      <c r="GX46">
        <v>0</v>
      </c>
      <c r="GY46">
        <v>0</v>
      </c>
      <c r="GZ46">
        <v>0</v>
      </c>
      <c r="HA46">
        <v>0</v>
      </c>
      <c r="HB46">
        <v>0</v>
      </c>
      <c r="HC46">
        <v>0</v>
      </c>
      <c r="HD46">
        <v>0</v>
      </c>
      <c r="HE46">
        <v>0</v>
      </c>
      <c r="HF46">
        <v>0</v>
      </c>
      <c r="HG46">
        <v>0</v>
      </c>
      <c r="HH46">
        <v>1.5599999999999999E-2</v>
      </c>
      <c r="HI46">
        <v>0</v>
      </c>
      <c r="HJ46">
        <v>0</v>
      </c>
      <c r="HK46">
        <v>0</v>
      </c>
      <c r="HL46">
        <v>0</v>
      </c>
      <c r="HM46">
        <v>0</v>
      </c>
      <c r="HN46">
        <v>63.7</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1</v>
      </c>
      <c r="LI46">
        <v>1</v>
      </c>
      <c r="LJ46">
        <v>0</v>
      </c>
      <c r="LK46">
        <v>0</v>
      </c>
      <c r="LL46">
        <v>1</v>
      </c>
      <c r="LM46">
        <v>0.95</v>
      </c>
      <c r="LN46">
        <v>0</v>
      </c>
      <c r="LO46">
        <v>1</v>
      </c>
      <c r="LP46">
        <v>0.78</v>
      </c>
      <c r="LQ46">
        <v>0</v>
      </c>
      <c r="LR46">
        <v>0</v>
      </c>
      <c r="LS46">
        <v>0</v>
      </c>
    </row>
    <row r="47" spans="1:331">
      <c r="A47" t="s">
        <v>349</v>
      </c>
      <c r="B47" t="s">
        <v>350</v>
      </c>
      <c r="C47" t="s">
        <v>361</v>
      </c>
      <c r="D47" t="s">
        <v>352</v>
      </c>
      <c r="E47" t="s">
        <v>353</v>
      </c>
      <c r="F47">
        <v>15314</v>
      </c>
      <c r="G47" t="s">
        <v>354</v>
      </c>
      <c r="H47">
        <v>15314</v>
      </c>
      <c r="I47">
        <v>0.85077777777777774</v>
      </c>
      <c r="J47">
        <v>0</v>
      </c>
      <c r="K47" t="s">
        <v>355</v>
      </c>
      <c r="L47">
        <v>1</v>
      </c>
      <c r="M47" t="s">
        <v>356</v>
      </c>
      <c r="N47" t="s">
        <v>357</v>
      </c>
      <c r="O47" t="s">
        <v>358</v>
      </c>
      <c r="P47">
        <v>4.2</v>
      </c>
      <c r="Q47">
        <v>0.61499999999999999</v>
      </c>
      <c r="R47">
        <v>0</v>
      </c>
      <c r="S47">
        <v>0.47</v>
      </c>
      <c r="T47">
        <v>18000</v>
      </c>
      <c r="U47">
        <v>0</v>
      </c>
      <c r="V47">
        <v>262</v>
      </c>
      <c r="W47">
        <v>0</v>
      </c>
      <c r="X47">
        <v>4716000</v>
      </c>
      <c r="Y47">
        <v>1</v>
      </c>
      <c r="Z47">
        <v>0</v>
      </c>
      <c r="AA47">
        <v>0</v>
      </c>
      <c r="AB47">
        <v>0</v>
      </c>
      <c r="AC47">
        <v>0</v>
      </c>
      <c r="AD47">
        <v>0</v>
      </c>
      <c r="AE47">
        <v>0</v>
      </c>
      <c r="AF47">
        <v>0</v>
      </c>
      <c r="AG47">
        <v>0</v>
      </c>
      <c r="AH47">
        <v>0</v>
      </c>
      <c r="AI47">
        <v>0</v>
      </c>
      <c r="AJ47">
        <v>0</v>
      </c>
      <c r="AK47">
        <v>0</v>
      </c>
      <c r="AL47">
        <v>0</v>
      </c>
      <c r="AM47">
        <v>9.293150684931506</v>
      </c>
      <c r="AN47">
        <v>0</v>
      </c>
      <c r="AO47">
        <v>0</v>
      </c>
      <c r="AP47">
        <v>0</v>
      </c>
      <c r="AQ47">
        <v>0</v>
      </c>
      <c r="AR47">
        <v>0</v>
      </c>
      <c r="AS47">
        <v>0</v>
      </c>
      <c r="AT47">
        <v>0</v>
      </c>
      <c r="AU47">
        <v>0</v>
      </c>
      <c r="AV47">
        <v>0</v>
      </c>
      <c r="AW47">
        <v>0</v>
      </c>
      <c r="AX47">
        <v>0</v>
      </c>
      <c r="AY47">
        <v>0</v>
      </c>
      <c r="AZ47">
        <v>0</v>
      </c>
      <c r="BA47">
        <v>0</v>
      </c>
      <c r="BB47">
        <v>0</v>
      </c>
      <c r="BC47">
        <v>0.1</v>
      </c>
      <c r="BD47">
        <v>0</v>
      </c>
      <c r="BE47">
        <v>0</v>
      </c>
      <c r="BF47">
        <v>0</v>
      </c>
      <c r="BG47">
        <v>0</v>
      </c>
      <c r="BH47">
        <v>0</v>
      </c>
      <c r="BI47">
        <v>0</v>
      </c>
      <c r="BJ47">
        <v>0</v>
      </c>
      <c r="BK47">
        <v>0</v>
      </c>
      <c r="BL47">
        <v>0</v>
      </c>
      <c r="BM47">
        <v>0</v>
      </c>
      <c r="BN47">
        <v>0</v>
      </c>
      <c r="BO47">
        <v>0</v>
      </c>
      <c r="BP47">
        <v>0</v>
      </c>
      <c r="BQ47">
        <v>1.5599999999999999E-2</v>
      </c>
      <c r="BR47">
        <v>0</v>
      </c>
      <c r="BS47">
        <v>0</v>
      </c>
      <c r="BT47">
        <v>0</v>
      </c>
      <c r="BU47">
        <v>0</v>
      </c>
      <c r="BV47">
        <v>0</v>
      </c>
      <c r="BW47">
        <v>63.7</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1</v>
      </c>
      <c r="FR47">
        <v>0</v>
      </c>
      <c r="FS47">
        <v>0</v>
      </c>
      <c r="FT47">
        <v>0</v>
      </c>
      <c r="FU47">
        <v>0</v>
      </c>
      <c r="FV47">
        <v>0</v>
      </c>
      <c r="FW47">
        <v>0</v>
      </c>
      <c r="FX47">
        <v>3.7024504720842653</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0.251</v>
      </c>
      <c r="GU47">
        <v>0</v>
      </c>
      <c r="GV47">
        <v>0</v>
      </c>
      <c r="GW47">
        <v>0</v>
      </c>
      <c r="GX47">
        <v>0</v>
      </c>
      <c r="GY47">
        <v>0</v>
      </c>
      <c r="GZ47">
        <v>0</v>
      </c>
      <c r="HA47">
        <v>0</v>
      </c>
      <c r="HB47">
        <v>0</v>
      </c>
      <c r="HC47">
        <v>0</v>
      </c>
      <c r="HD47">
        <v>0</v>
      </c>
      <c r="HE47">
        <v>0</v>
      </c>
      <c r="HF47">
        <v>0</v>
      </c>
      <c r="HG47">
        <v>0</v>
      </c>
      <c r="HH47">
        <v>1.5599999999999999E-2</v>
      </c>
      <c r="HI47">
        <v>0</v>
      </c>
      <c r="HJ47">
        <v>0</v>
      </c>
      <c r="HK47">
        <v>0</v>
      </c>
      <c r="HL47">
        <v>0</v>
      </c>
      <c r="HM47">
        <v>0</v>
      </c>
      <c r="HN47">
        <v>63.7</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1</v>
      </c>
      <c r="LI47">
        <v>1</v>
      </c>
      <c r="LJ47">
        <v>0</v>
      </c>
      <c r="LK47">
        <v>0</v>
      </c>
      <c r="LL47">
        <v>1</v>
      </c>
      <c r="LM47">
        <v>0.95</v>
      </c>
      <c r="LN47">
        <v>0</v>
      </c>
      <c r="LO47">
        <v>1</v>
      </c>
      <c r="LP47">
        <v>0.78</v>
      </c>
      <c r="LQ47">
        <v>0</v>
      </c>
      <c r="LR47">
        <v>0</v>
      </c>
      <c r="LS47">
        <v>0</v>
      </c>
    </row>
    <row r="48" spans="1:331">
      <c r="A48" t="s">
        <v>349</v>
      </c>
      <c r="B48" t="s">
        <v>350</v>
      </c>
      <c r="C48" t="s">
        <v>362</v>
      </c>
      <c r="D48" t="s">
        <v>352</v>
      </c>
      <c r="E48" t="s">
        <v>353</v>
      </c>
      <c r="F48">
        <v>15314</v>
      </c>
      <c r="G48" t="s">
        <v>354</v>
      </c>
      <c r="H48">
        <v>15314</v>
      </c>
      <c r="I48">
        <v>0.85077777777777774</v>
      </c>
      <c r="J48">
        <v>0</v>
      </c>
      <c r="K48" t="s">
        <v>355</v>
      </c>
      <c r="L48">
        <v>1</v>
      </c>
      <c r="M48" t="s">
        <v>356</v>
      </c>
      <c r="N48" t="s">
        <v>357</v>
      </c>
      <c r="O48" t="s">
        <v>363</v>
      </c>
      <c r="P48">
        <v>4.2</v>
      </c>
      <c r="Q48">
        <v>0.61499999999999999</v>
      </c>
      <c r="R48">
        <v>0</v>
      </c>
      <c r="S48">
        <v>0.47</v>
      </c>
      <c r="T48">
        <v>18000</v>
      </c>
      <c r="U48">
        <v>0</v>
      </c>
      <c r="V48">
        <v>262</v>
      </c>
      <c r="W48">
        <v>0</v>
      </c>
      <c r="X48">
        <v>4716000</v>
      </c>
      <c r="Y48">
        <v>1</v>
      </c>
      <c r="Z48">
        <v>0</v>
      </c>
      <c r="AA48">
        <v>0</v>
      </c>
      <c r="AB48">
        <v>0</v>
      </c>
      <c r="AC48">
        <v>0</v>
      </c>
      <c r="AD48">
        <v>0</v>
      </c>
      <c r="AE48">
        <v>0</v>
      </c>
      <c r="AF48">
        <v>0</v>
      </c>
      <c r="AG48">
        <v>0</v>
      </c>
      <c r="AH48">
        <v>0</v>
      </c>
      <c r="AI48">
        <v>0</v>
      </c>
      <c r="AJ48">
        <v>0</v>
      </c>
      <c r="AK48">
        <v>0</v>
      </c>
      <c r="AL48">
        <v>0</v>
      </c>
      <c r="AM48">
        <v>9.293150684931506</v>
      </c>
      <c r="AN48">
        <v>0</v>
      </c>
      <c r="AO48">
        <v>0</v>
      </c>
      <c r="AP48">
        <v>0</v>
      </c>
      <c r="AQ48">
        <v>0</v>
      </c>
      <c r="AR48">
        <v>0</v>
      </c>
      <c r="AS48">
        <v>0</v>
      </c>
      <c r="AT48">
        <v>0</v>
      </c>
      <c r="AU48">
        <v>0</v>
      </c>
      <c r="AV48">
        <v>0</v>
      </c>
      <c r="AW48">
        <v>0</v>
      </c>
      <c r="AX48">
        <v>0</v>
      </c>
      <c r="AY48">
        <v>0</v>
      </c>
      <c r="AZ48">
        <v>0</v>
      </c>
      <c r="BA48">
        <v>0</v>
      </c>
      <c r="BB48">
        <v>0</v>
      </c>
      <c r="BC48">
        <v>0.1</v>
      </c>
      <c r="BD48">
        <v>0</v>
      </c>
      <c r="BE48">
        <v>0</v>
      </c>
      <c r="BF48">
        <v>0</v>
      </c>
      <c r="BG48">
        <v>0</v>
      </c>
      <c r="BH48">
        <v>0</v>
      </c>
      <c r="BI48">
        <v>0</v>
      </c>
      <c r="BJ48">
        <v>0</v>
      </c>
      <c r="BK48">
        <v>0</v>
      </c>
      <c r="BL48">
        <v>0</v>
      </c>
      <c r="BM48">
        <v>0</v>
      </c>
      <c r="BN48">
        <v>0</v>
      </c>
      <c r="BO48">
        <v>0</v>
      </c>
      <c r="BP48">
        <v>0</v>
      </c>
      <c r="BQ48">
        <v>1.5599999999999999E-2</v>
      </c>
      <c r="BR48">
        <v>0</v>
      </c>
      <c r="BS48">
        <v>0</v>
      </c>
      <c r="BT48">
        <v>0</v>
      </c>
      <c r="BU48">
        <v>0</v>
      </c>
      <c r="BV48">
        <v>0</v>
      </c>
      <c r="BW48">
        <v>63.7</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1</v>
      </c>
      <c r="FR48">
        <v>0</v>
      </c>
      <c r="FS48">
        <v>0</v>
      </c>
      <c r="FT48">
        <v>0</v>
      </c>
      <c r="FU48">
        <v>0</v>
      </c>
      <c r="FV48">
        <v>0</v>
      </c>
      <c r="FW48">
        <v>0</v>
      </c>
      <c r="FX48">
        <v>3.7024504720842653</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0.251</v>
      </c>
      <c r="GU48">
        <v>0</v>
      </c>
      <c r="GV48">
        <v>0</v>
      </c>
      <c r="GW48">
        <v>0</v>
      </c>
      <c r="GX48">
        <v>0</v>
      </c>
      <c r="GY48">
        <v>0</v>
      </c>
      <c r="GZ48">
        <v>0</v>
      </c>
      <c r="HA48">
        <v>0</v>
      </c>
      <c r="HB48">
        <v>0</v>
      </c>
      <c r="HC48">
        <v>0</v>
      </c>
      <c r="HD48">
        <v>0</v>
      </c>
      <c r="HE48">
        <v>0</v>
      </c>
      <c r="HF48">
        <v>0</v>
      </c>
      <c r="HG48">
        <v>0</v>
      </c>
      <c r="HH48">
        <v>1.5599999999999999E-2</v>
      </c>
      <c r="HI48">
        <v>0</v>
      </c>
      <c r="HJ48">
        <v>0</v>
      </c>
      <c r="HK48">
        <v>0</v>
      </c>
      <c r="HL48">
        <v>0</v>
      </c>
      <c r="HM48">
        <v>0</v>
      </c>
      <c r="HN48">
        <v>63.7</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1</v>
      </c>
      <c r="LI48">
        <v>1</v>
      </c>
      <c r="LJ48">
        <v>0</v>
      </c>
      <c r="LK48">
        <v>0</v>
      </c>
      <c r="LL48">
        <v>1</v>
      </c>
      <c r="LM48">
        <v>0.95</v>
      </c>
      <c r="LN48">
        <v>0</v>
      </c>
      <c r="LO48">
        <v>1</v>
      </c>
      <c r="LP48">
        <v>0.78</v>
      </c>
      <c r="LQ48">
        <v>0</v>
      </c>
      <c r="LR48">
        <v>0</v>
      </c>
      <c r="LS48">
        <v>0</v>
      </c>
    </row>
    <row r="49" spans="1:331">
      <c r="A49" t="s">
        <v>349</v>
      </c>
      <c r="B49" t="s">
        <v>350</v>
      </c>
      <c r="C49" t="s">
        <v>364</v>
      </c>
      <c r="D49" t="s">
        <v>352</v>
      </c>
      <c r="E49" t="s">
        <v>353</v>
      </c>
      <c r="F49">
        <v>15314</v>
      </c>
      <c r="G49" t="s">
        <v>354</v>
      </c>
      <c r="H49">
        <v>15314</v>
      </c>
      <c r="I49">
        <v>0.85077777777777774</v>
      </c>
      <c r="J49">
        <v>0</v>
      </c>
      <c r="K49" t="s">
        <v>355</v>
      </c>
      <c r="L49">
        <v>1</v>
      </c>
      <c r="M49" t="s">
        <v>356</v>
      </c>
      <c r="N49" t="s">
        <v>357</v>
      </c>
      <c r="O49" t="s">
        <v>363</v>
      </c>
      <c r="P49">
        <v>4.2</v>
      </c>
      <c r="Q49">
        <v>0.61499999999999999</v>
      </c>
      <c r="R49">
        <v>0</v>
      </c>
      <c r="S49">
        <v>0.47</v>
      </c>
      <c r="T49">
        <v>18000</v>
      </c>
      <c r="U49">
        <v>0</v>
      </c>
      <c r="V49">
        <v>262</v>
      </c>
      <c r="W49">
        <v>0</v>
      </c>
      <c r="X49">
        <v>4716000</v>
      </c>
      <c r="Y49">
        <v>1</v>
      </c>
      <c r="Z49">
        <v>0</v>
      </c>
      <c r="AA49">
        <v>0</v>
      </c>
      <c r="AB49">
        <v>0</v>
      </c>
      <c r="AC49">
        <v>0</v>
      </c>
      <c r="AD49">
        <v>0</v>
      </c>
      <c r="AE49">
        <v>0</v>
      </c>
      <c r="AF49">
        <v>0</v>
      </c>
      <c r="AG49">
        <v>0</v>
      </c>
      <c r="AH49">
        <v>0</v>
      </c>
      <c r="AI49">
        <v>0</v>
      </c>
      <c r="AJ49">
        <v>0</v>
      </c>
      <c r="AK49">
        <v>0</v>
      </c>
      <c r="AL49">
        <v>0</v>
      </c>
      <c r="AM49">
        <v>9.293150684931506</v>
      </c>
      <c r="AN49">
        <v>0</v>
      </c>
      <c r="AO49">
        <v>0</v>
      </c>
      <c r="AP49">
        <v>0</v>
      </c>
      <c r="AQ49">
        <v>0</v>
      </c>
      <c r="AR49">
        <v>0</v>
      </c>
      <c r="AS49">
        <v>0</v>
      </c>
      <c r="AT49">
        <v>0</v>
      </c>
      <c r="AU49">
        <v>0</v>
      </c>
      <c r="AV49">
        <v>0</v>
      </c>
      <c r="AW49">
        <v>0</v>
      </c>
      <c r="AX49">
        <v>0</v>
      </c>
      <c r="AY49">
        <v>0</v>
      </c>
      <c r="AZ49">
        <v>0</v>
      </c>
      <c r="BA49">
        <v>0</v>
      </c>
      <c r="BB49">
        <v>0</v>
      </c>
      <c r="BC49">
        <v>0.1</v>
      </c>
      <c r="BD49">
        <v>0</v>
      </c>
      <c r="BE49">
        <v>0</v>
      </c>
      <c r="BF49">
        <v>0</v>
      </c>
      <c r="BG49">
        <v>0</v>
      </c>
      <c r="BH49">
        <v>0</v>
      </c>
      <c r="BI49">
        <v>0</v>
      </c>
      <c r="BJ49">
        <v>0</v>
      </c>
      <c r="BK49">
        <v>0</v>
      </c>
      <c r="BL49">
        <v>0</v>
      </c>
      <c r="BM49">
        <v>0</v>
      </c>
      <c r="BN49">
        <v>0</v>
      </c>
      <c r="BO49">
        <v>0</v>
      </c>
      <c r="BP49">
        <v>0</v>
      </c>
      <c r="BQ49">
        <v>1.5599999999999999E-2</v>
      </c>
      <c r="BR49">
        <v>0</v>
      </c>
      <c r="BS49">
        <v>0</v>
      </c>
      <c r="BT49">
        <v>0</v>
      </c>
      <c r="BU49">
        <v>0</v>
      </c>
      <c r="BV49">
        <v>0</v>
      </c>
      <c r="BW49">
        <v>63.7</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1</v>
      </c>
      <c r="FR49">
        <v>0</v>
      </c>
      <c r="FS49">
        <v>0</v>
      </c>
      <c r="FT49">
        <v>0</v>
      </c>
      <c r="FU49">
        <v>0</v>
      </c>
      <c r="FV49">
        <v>0</v>
      </c>
      <c r="FW49">
        <v>0</v>
      </c>
      <c r="FX49">
        <v>3.7024504720842653</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0.251</v>
      </c>
      <c r="GU49">
        <v>0</v>
      </c>
      <c r="GV49">
        <v>0</v>
      </c>
      <c r="GW49">
        <v>0</v>
      </c>
      <c r="GX49">
        <v>0</v>
      </c>
      <c r="GY49">
        <v>0</v>
      </c>
      <c r="GZ49">
        <v>0</v>
      </c>
      <c r="HA49">
        <v>0</v>
      </c>
      <c r="HB49">
        <v>0</v>
      </c>
      <c r="HC49">
        <v>0</v>
      </c>
      <c r="HD49">
        <v>0</v>
      </c>
      <c r="HE49">
        <v>0</v>
      </c>
      <c r="HF49">
        <v>0</v>
      </c>
      <c r="HG49">
        <v>0</v>
      </c>
      <c r="HH49">
        <v>1.5599999999999999E-2</v>
      </c>
      <c r="HI49">
        <v>0</v>
      </c>
      <c r="HJ49">
        <v>0</v>
      </c>
      <c r="HK49">
        <v>0</v>
      </c>
      <c r="HL49">
        <v>0</v>
      </c>
      <c r="HM49">
        <v>0</v>
      </c>
      <c r="HN49">
        <v>63.7</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1</v>
      </c>
      <c r="LI49">
        <v>1</v>
      </c>
      <c r="LJ49">
        <v>0</v>
      </c>
      <c r="LK49">
        <v>0</v>
      </c>
      <c r="LL49">
        <v>1</v>
      </c>
      <c r="LM49">
        <v>0.95</v>
      </c>
      <c r="LN49">
        <v>0</v>
      </c>
      <c r="LO49">
        <v>1</v>
      </c>
      <c r="LP49">
        <v>0.78</v>
      </c>
      <c r="LQ49">
        <v>0</v>
      </c>
      <c r="LR49">
        <v>0</v>
      </c>
      <c r="LS49">
        <v>0</v>
      </c>
    </row>
    <row r="50" spans="1:331">
      <c r="A50" t="s">
        <v>349</v>
      </c>
      <c r="B50" t="s">
        <v>350</v>
      </c>
      <c r="C50" t="s">
        <v>365</v>
      </c>
      <c r="D50" t="s">
        <v>352</v>
      </c>
      <c r="E50" t="s">
        <v>353</v>
      </c>
      <c r="F50">
        <v>15314</v>
      </c>
      <c r="G50" t="s">
        <v>354</v>
      </c>
      <c r="H50">
        <v>15314</v>
      </c>
      <c r="I50">
        <v>0.85077777777777774</v>
      </c>
      <c r="J50">
        <v>0</v>
      </c>
      <c r="K50" t="s">
        <v>355</v>
      </c>
      <c r="L50">
        <v>1</v>
      </c>
      <c r="M50" t="s">
        <v>356</v>
      </c>
      <c r="N50" t="s">
        <v>357</v>
      </c>
      <c r="O50" t="s">
        <v>363</v>
      </c>
      <c r="P50">
        <v>4.2</v>
      </c>
      <c r="Q50">
        <v>0.61499999999999999</v>
      </c>
      <c r="R50">
        <v>0</v>
      </c>
      <c r="S50">
        <v>0.47</v>
      </c>
      <c r="T50">
        <v>18000</v>
      </c>
      <c r="U50">
        <v>0</v>
      </c>
      <c r="V50">
        <v>262</v>
      </c>
      <c r="W50">
        <v>0</v>
      </c>
      <c r="X50">
        <v>4716000</v>
      </c>
      <c r="Y50">
        <v>1</v>
      </c>
      <c r="Z50">
        <v>0</v>
      </c>
      <c r="AA50">
        <v>0</v>
      </c>
      <c r="AB50">
        <v>0</v>
      </c>
      <c r="AC50">
        <v>0</v>
      </c>
      <c r="AD50">
        <v>0</v>
      </c>
      <c r="AE50">
        <v>0</v>
      </c>
      <c r="AF50">
        <v>0</v>
      </c>
      <c r="AG50">
        <v>0</v>
      </c>
      <c r="AH50">
        <v>0</v>
      </c>
      <c r="AI50">
        <v>0</v>
      </c>
      <c r="AJ50">
        <v>0</v>
      </c>
      <c r="AK50">
        <v>0</v>
      </c>
      <c r="AL50">
        <v>0</v>
      </c>
      <c r="AM50">
        <v>9.293150684931506</v>
      </c>
      <c r="AN50">
        <v>0</v>
      </c>
      <c r="AO50">
        <v>0</v>
      </c>
      <c r="AP50">
        <v>0</v>
      </c>
      <c r="AQ50">
        <v>0</v>
      </c>
      <c r="AR50">
        <v>0</v>
      </c>
      <c r="AS50">
        <v>0</v>
      </c>
      <c r="AT50">
        <v>0</v>
      </c>
      <c r="AU50">
        <v>0</v>
      </c>
      <c r="AV50">
        <v>0</v>
      </c>
      <c r="AW50">
        <v>0</v>
      </c>
      <c r="AX50">
        <v>0</v>
      </c>
      <c r="AY50">
        <v>0</v>
      </c>
      <c r="AZ50">
        <v>0</v>
      </c>
      <c r="BA50">
        <v>0</v>
      </c>
      <c r="BB50">
        <v>0</v>
      </c>
      <c r="BC50">
        <v>0.1</v>
      </c>
      <c r="BD50">
        <v>0</v>
      </c>
      <c r="BE50">
        <v>0</v>
      </c>
      <c r="BF50">
        <v>0</v>
      </c>
      <c r="BG50">
        <v>0</v>
      </c>
      <c r="BH50">
        <v>0</v>
      </c>
      <c r="BI50">
        <v>0</v>
      </c>
      <c r="BJ50">
        <v>0</v>
      </c>
      <c r="BK50">
        <v>0</v>
      </c>
      <c r="BL50">
        <v>0</v>
      </c>
      <c r="BM50">
        <v>0</v>
      </c>
      <c r="BN50">
        <v>0</v>
      </c>
      <c r="BO50">
        <v>0</v>
      </c>
      <c r="BP50">
        <v>0</v>
      </c>
      <c r="BQ50">
        <v>1.5599999999999999E-2</v>
      </c>
      <c r="BR50">
        <v>0</v>
      </c>
      <c r="BS50">
        <v>0</v>
      </c>
      <c r="BT50">
        <v>0</v>
      </c>
      <c r="BU50">
        <v>0</v>
      </c>
      <c r="BV50">
        <v>0</v>
      </c>
      <c r="BW50">
        <v>63.7</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1</v>
      </c>
      <c r="FR50">
        <v>0</v>
      </c>
      <c r="FS50">
        <v>0</v>
      </c>
      <c r="FT50">
        <v>0</v>
      </c>
      <c r="FU50">
        <v>0</v>
      </c>
      <c r="FV50">
        <v>0</v>
      </c>
      <c r="FW50">
        <v>0</v>
      </c>
      <c r="FX50">
        <v>3.7024504720842653</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0.251</v>
      </c>
      <c r="GU50">
        <v>0</v>
      </c>
      <c r="GV50">
        <v>0</v>
      </c>
      <c r="GW50">
        <v>0</v>
      </c>
      <c r="GX50">
        <v>0</v>
      </c>
      <c r="GY50">
        <v>0</v>
      </c>
      <c r="GZ50">
        <v>0</v>
      </c>
      <c r="HA50">
        <v>0</v>
      </c>
      <c r="HB50">
        <v>0</v>
      </c>
      <c r="HC50">
        <v>0</v>
      </c>
      <c r="HD50">
        <v>0</v>
      </c>
      <c r="HE50">
        <v>0</v>
      </c>
      <c r="HF50">
        <v>0</v>
      </c>
      <c r="HG50">
        <v>0</v>
      </c>
      <c r="HH50">
        <v>1.5599999999999999E-2</v>
      </c>
      <c r="HI50">
        <v>0</v>
      </c>
      <c r="HJ50">
        <v>0</v>
      </c>
      <c r="HK50">
        <v>0</v>
      </c>
      <c r="HL50">
        <v>0</v>
      </c>
      <c r="HM50">
        <v>0</v>
      </c>
      <c r="HN50">
        <v>63.7</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1</v>
      </c>
      <c r="LI50">
        <v>1</v>
      </c>
      <c r="LJ50">
        <v>0</v>
      </c>
      <c r="LK50">
        <v>0</v>
      </c>
      <c r="LL50">
        <v>1</v>
      </c>
      <c r="LM50">
        <v>0.95</v>
      </c>
      <c r="LN50">
        <v>0</v>
      </c>
      <c r="LO50">
        <v>1</v>
      </c>
      <c r="LP50">
        <v>0.78</v>
      </c>
      <c r="LQ50">
        <v>0</v>
      </c>
      <c r="LR50">
        <v>0</v>
      </c>
      <c r="LS50">
        <v>0</v>
      </c>
    </row>
    <row r="51" spans="1:331">
      <c r="A51" t="s">
        <v>349</v>
      </c>
      <c r="B51" t="s">
        <v>350</v>
      </c>
      <c r="C51" t="s">
        <v>366</v>
      </c>
      <c r="D51" t="s">
        <v>352</v>
      </c>
      <c r="E51" t="s">
        <v>353</v>
      </c>
      <c r="F51">
        <v>15314</v>
      </c>
      <c r="G51" t="s">
        <v>354</v>
      </c>
      <c r="H51">
        <v>15314</v>
      </c>
      <c r="I51">
        <v>0.85077777777777774</v>
      </c>
      <c r="J51">
        <v>0</v>
      </c>
      <c r="K51" t="s">
        <v>355</v>
      </c>
      <c r="L51">
        <v>1</v>
      </c>
      <c r="M51" t="s">
        <v>356</v>
      </c>
      <c r="N51" t="s">
        <v>357</v>
      </c>
      <c r="O51" t="s">
        <v>363</v>
      </c>
      <c r="P51">
        <v>4.2</v>
      </c>
      <c r="Q51">
        <v>0.61499999999999999</v>
      </c>
      <c r="R51">
        <v>0</v>
      </c>
      <c r="S51">
        <v>0.47</v>
      </c>
      <c r="T51">
        <v>18000</v>
      </c>
      <c r="U51">
        <v>0</v>
      </c>
      <c r="V51">
        <v>262</v>
      </c>
      <c r="W51">
        <v>0</v>
      </c>
      <c r="X51">
        <v>4716000</v>
      </c>
      <c r="Y51">
        <v>1</v>
      </c>
      <c r="Z51">
        <v>0</v>
      </c>
      <c r="AA51">
        <v>0</v>
      </c>
      <c r="AB51">
        <v>0</v>
      </c>
      <c r="AC51">
        <v>0</v>
      </c>
      <c r="AD51">
        <v>0</v>
      </c>
      <c r="AE51">
        <v>0</v>
      </c>
      <c r="AF51">
        <v>0</v>
      </c>
      <c r="AG51">
        <v>0</v>
      </c>
      <c r="AH51">
        <v>0</v>
      </c>
      <c r="AI51">
        <v>0</v>
      </c>
      <c r="AJ51">
        <v>0</v>
      </c>
      <c r="AK51">
        <v>0</v>
      </c>
      <c r="AL51">
        <v>0</v>
      </c>
      <c r="AM51">
        <v>9.293150684931506</v>
      </c>
      <c r="AN51">
        <v>0</v>
      </c>
      <c r="AO51">
        <v>0</v>
      </c>
      <c r="AP51">
        <v>0</v>
      </c>
      <c r="AQ51">
        <v>0</v>
      </c>
      <c r="AR51">
        <v>0</v>
      </c>
      <c r="AS51">
        <v>0</v>
      </c>
      <c r="AT51">
        <v>0</v>
      </c>
      <c r="AU51">
        <v>0</v>
      </c>
      <c r="AV51">
        <v>0</v>
      </c>
      <c r="AW51">
        <v>0</v>
      </c>
      <c r="AX51">
        <v>0</v>
      </c>
      <c r="AY51">
        <v>0</v>
      </c>
      <c r="AZ51">
        <v>0</v>
      </c>
      <c r="BA51">
        <v>0</v>
      </c>
      <c r="BB51">
        <v>0</v>
      </c>
      <c r="BC51">
        <v>0.1</v>
      </c>
      <c r="BD51">
        <v>0</v>
      </c>
      <c r="BE51">
        <v>0</v>
      </c>
      <c r="BF51">
        <v>0</v>
      </c>
      <c r="BG51">
        <v>0</v>
      </c>
      <c r="BH51">
        <v>0</v>
      </c>
      <c r="BI51">
        <v>0</v>
      </c>
      <c r="BJ51">
        <v>0</v>
      </c>
      <c r="BK51">
        <v>0</v>
      </c>
      <c r="BL51">
        <v>0</v>
      </c>
      <c r="BM51">
        <v>0</v>
      </c>
      <c r="BN51">
        <v>0</v>
      </c>
      <c r="BO51">
        <v>0</v>
      </c>
      <c r="BP51">
        <v>0</v>
      </c>
      <c r="BQ51">
        <v>1.5599999999999999E-2</v>
      </c>
      <c r="BR51">
        <v>0</v>
      </c>
      <c r="BS51">
        <v>0</v>
      </c>
      <c r="BT51">
        <v>0</v>
      </c>
      <c r="BU51">
        <v>0</v>
      </c>
      <c r="BV51">
        <v>0</v>
      </c>
      <c r="BW51">
        <v>63.7</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1</v>
      </c>
      <c r="FR51">
        <v>0</v>
      </c>
      <c r="FS51">
        <v>0</v>
      </c>
      <c r="FT51">
        <v>0</v>
      </c>
      <c r="FU51">
        <v>0</v>
      </c>
      <c r="FV51">
        <v>0</v>
      </c>
      <c r="FW51">
        <v>0</v>
      </c>
      <c r="FX51">
        <v>3.7024504720842653</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0.251</v>
      </c>
      <c r="GU51">
        <v>0</v>
      </c>
      <c r="GV51">
        <v>0</v>
      </c>
      <c r="GW51">
        <v>0</v>
      </c>
      <c r="GX51">
        <v>0</v>
      </c>
      <c r="GY51">
        <v>0</v>
      </c>
      <c r="GZ51">
        <v>0</v>
      </c>
      <c r="HA51">
        <v>0</v>
      </c>
      <c r="HB51">
        <v>0</v>
      </c>
      <c r="HC51">
        <v>0</v>
      </c>
      <c r="HD51">
        <v>0</v>
      </c>
      <c r="HE51">
        <v>0</v>
      </c>
      <c r="HF51">
        <v>0</v>
      </c>
      <c r="HG51">
        <v>0</v>
      </c>
      <c r="HH51">
        <v>1.5599999999999999E-2</v>
      </c>
      <c r="HI51">
        <v>0</v>
      </c>
      <c r="HJ51">
        <v>0</v>
      </c>
      <c r="HK51">
        <v>0</v>
      </c>
      <c r="HL51">
        <v>0</v>
      </c>
      <c r="HM51">
        <v>0</v>
      </c>
      <c r="HN51">
        <v>63.7</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1</v>
      </c>
      <c r="LI51">
        <v>1</v>
      </c>
      <c r="LJ51">
        <v>0</v>
      </c>
      <c r="LK51">
        <v>0</v>
      </c>
      <c r="LL51">
        <v>1</v>
      </c>
      <c r="LM51">
        <v>0.95</v>
      </c>
      <c r="LN51">
        <v>0</v>
      </c>
      <c r="LO51">
        <v>1</v>
      </c>
      <c r="LP51">
        <v>0.78</v>
      </c>
      <c r="LQ51">
        <v>0</v>
      </c>
      <c r="LR51">
        <v>0</v>
      </c>
      <c r="LS51">
        <v>0</v>
      </c>
    </row>
    <row r="52" spans="1:331">
      <c r="A52" t="s">
        <v>349</v>
      </c>
      <c r="B52" t="s">
        <v>350</v>
      </c>
      <c r="C52" t="s">
        <v>367</v>
      </c>
      <c r="D52" t="s">
        <v>352</v>
      </c>
      <c r="E52" t="s">
        <v>353</v>
      </c>
      <c r="F52">
        <v>15314</v>
      </c>
      <c r="G52" t="s">
        <v>354</v>
      </c>
      <c r="H52">
        <v>15314</v>
      </c>
      <c r="I52">
        <v>0.85077777777777774</v>
      </c>
      <c r="J52">
        <v>0</v>
      </c>
      <c r="K52" t="s">
        <v>355</v>
      </c>
      <c r="L52">
        <v>1</v>
      </c>
      <c r="M52" t="s">
        <v>356</v>
      </c>
      <c r="N52" t="s">
        <v>357</v>
      </c>
      <c r="O52" t="s">
        <v>363</v>
      </c>
      <c r="P52">
        <v>4.2</v>
      </c>
      <c r="Q52">
        <v>0.61499999999999999</v>
      </c>
      <c r="R52">
        <v>0</v>
      </c>
      <c r="S52">
        <v>0.47</v>
      </c>
      <c r="T52">
        <v>18000</v>
      </c>
      <c r="U52">
        <v>0</v>
      </c>
      <c r="V52">
        <v>262</v>
      </c>
      <c r="W52">
        <v>0</v>
      </c>
      <c r="X52">
        <v>4716000</v>
      </c>
      <c r="Y52">
        <v>1</v>
      </c>
      <c r="Z52">
        <v>0</v>
      </c>
      <c r="AA52">
        <v>0</v>
      </c>
      <c r="AB52">
        <v>0</v>
      </c>
      <c r="AC52">
        <v>0</v>
      </c>
      <c r="AD52">
        <v>0</v>
      </c>
      <c r="AE52">
        <v>0</v>
      </c>
      <c r="AF52">
        <v>0</v>
      </c>
      <c r="AG52">
        <v>0</v>
      </c>
      <c r="AH52">
        <v>0</v>
      </c>
      <c r="AI52">
        <v>0</v>
      </c>
      <c r="AJ52">
        <v>0</v>
      </c>
      <c r="AK52">
        <v>0</v>
      </c>
      <c r="AL52">
        <v>0</v>
      </c>
      <c r="AM52">
        <v>9.293150684931506</v>
      </c>
      <c r="AN52">
        <v>0</v>
      </c>
      <c r="AO52">
        <v>0</v>
      </c>
      <c r="AP52">
        <v>0</v>
      </c>
      <c r="AQ52">
        <v>0</v>
      </c>
      <c r="AR52">
        <v>0</v>
      </c>
      <c r="AS52">
        <v>0</v>
      </c>
      <c r="AT52">
        <v>0</v>
      </c>
      <c r="AU52">
        <v>0</v>
      </c>
      <c r="AV52">
        <v>0</v>
      </c>
      <c r="AW52">
        <v>0</v>
      </c>
      <c r="AX52">
        <v>0</v>
      </c>
      <c r="AY52">
        <v>0</v>
      </c>
      <c r="AZ52">
        <v>0</v>
      </c>
      <c r="BA52">
        <v>0</v>
      </c>
      <c r="BB52">
        <v>0</v>
      </c>
      <c r="BC52">
        <v>0.1</v>
      </c>
      <c r="BD52">
        <v>0</v>
      </c>
      <c r="BE52">
        <v>0</v>
      </c>
      <c r="BF52">
        <v>0</v>
      </c>
      <c r="BG52">
        <v>0</v>
      </c>
      <c r="BH52">
        <v>0</v>
      </c>
      <c r="BI52">
        <v>0</v>
      </c>
      <c r="BJ52">
        <v>0</v>
      </c>
      <c r="BK52">
        <v>0</v>
      </c>
      <c r="BL52">
        <v>0</v>
      </c>
      <c r="BM52">
        <v>0</v>
      </c>
      <c r="BN52">
        <v>0</v>
      </c>
      <c r="BO52">
        <v>0</v>
      </c>
      <c r="BP52">
        <v>0</v>
      </c>
      <c r="BQ52">
        <v>1.5599999999999999E-2</v>
      </c>
      <c r="BR52">
        <v>0</v>
      </c>
      <c r="BS52">
        <v>0</v>
      </c>
      <c r="BT52">
        <v>0</v>
      </c>
      <c r="BU52">
        <v>0</v>
      </c>
      <c r="BV52">
        <v>0</v>
      </c>
      <c r="BW52">
        <v>63.7</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1</v>
      </c>
      <c r="FR52">
        <v>0</v>
      </c>
      <c r="FS52">
        <v>0</v>
      </c>
      <c r="FT52">
        <v>0</v>
      </c>
      <c r="FU52">
        <v>0</v>
      </c>
      <c r="FV52">
        <v>0</v>
      </c>
      <c r="FW52">
        <v>0</v>
      </c>
      <c r="FX52">
        <v>3.7024504720842653</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0.251</v>
      </c>
      <c r="GU52">
        <v>0</v>
      </c>
      <c r="GV52">
        <v>0</v>
      </c>
      <c r="GW52">
        <v>0</v>
      </c>
      <c r="GX52">
        <v>0</v>
      </c>
      <c r="GY52">
        <v>0</v>
      </c>
      <c r="GZ52">
        <v>0</v>
      </c>
      <c r="HA52">
        <v>0</v>
      </c>
      <c r="HB52">
        <v>0</v>
      </c>
      <c r="HC52">
        <v>0</v>
      </c>
      <c r="HD52">
        <v>0</v>
      </c>
      <c r="HE52">
        <v>0</v>
      </c>
      <c r="HF52">
        <v>0</v>
      </c>
      <c r="HG52">
        <v>0</v>
      </c>
      <c r="HH52">
        <v>1.5599999999999999E-2</v>
      </c>
      <c r="HI52">
        <v>0</v>
      </c>
      <c r="HJ52">
        <v>0</v>
      </c>
      <c r="HK52">
        <v>0</v>
      </c>
      <c r="HL52">
        <v>0</v>
      </c>
      <c r="HM52">
        <v>0</v>
      </c>
      <c r="HN52">
        <v>63.7</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1</v>
      </c>
      <c r="LI52">
        <v>1</v>
      </c>
      <c r="LJ52">
        <v>0</v>
      </c>
      <c r="LK52">
        <v>0</v>
      </c>
      <c r="LL52">
        <v>1</v>
      </c>
      <c r="LM52">
        <v>0.95</v>
      </c>
      <c r="LN52">
        <v>0</v>
      </c>
      <c r="LO52">
        <v>1</v>
      </c>
      <c r="LP52">
        <v>0.78</v>
      </c>
      <c r="LQ52">
        <v>0</v>
      </c>
      <c r="LR52">
        <v>0</v>
      </c>
      <c r="LS52">
        <v>0</v>
      </c>
    </row>
    <row r="53" spans="1:331">
      <c r="A53" t="s">
        <v>349</v>
      </c>
      <c r="B53" t="s">
        <v>350</v>
      </c>
      <c r="C53" t="s">
        <v>368</v>
      </c>
      <c r="D53" t="s">
        <v>352</v>
      </c>
      <c r="E53" t="s">
        <v>353</v>
      </c>
      <c r="F53">
        <v>15314</v>
      </c>
      <c r="G53" t="s">
        <v>354</v>
      </c>
      <c r="H53">
        <v>15314</v>
      </c>
      <c r="I53">
        <v>0.85077777777777774</v>
      </c>
      <c r="J53">
        <v>0</v>
      </c>
      <c r="K53" t="s">
        <v>355</v>
      </c>
      <c r="L53">
        <v>1</v>
      </c>
      <c r="M53" t="s">
        <v>356</v>
      </c>
      <c r="N53" t="s">
        <v>357</v>
      </c>
      <c r="O53" t="s">
        <v>363</v>
      </c>
      <c r="P53">
        <v>4.2</v>
      </c>
      <c r="Q53">
        <v>0.61499999999999999</v>
      </c>
      <c r="R53">
        <v>0</v>
      </c>
      <c r="S53">
        <v>0.47</v>
      </c>
      <c r="T53">
        <v>18000</v>
      </c>
      <c r="U53">
        <v>0</v>
      </c>
      <c r="V53">
        <v>262</v>
      </c>
      <c r="W53">
        <v>0</v>
      </c>
      <c r="X53">
        <v>4716000</v>
      </c>
      <c r="Y53">
        <v>1</v>
      </c>
      <c r="Z53">
        <v>0</v>
      </c>
      <c r="AA53">
        <v>0</v>
      </c>
      <c r="AB53">
        <v>0</v>
      </c>
      <c r="AC53">
        <v>0</v>
      </c>
      <c r="AD53">
        <v>0</v>
      </c>
      <c r="AE53">
        <v>0</v>
      </c>
      <c r="AF53">
        <v>0</v>
      </c>
      <c r="AG53">
        <v>0</v>
      </c>
      <c r="AH53">
        <v>0</v>
      </c>
      <c r="AI53">
        <v>0</v>
      </c>
      <c r="AJ53">
        <v>0</v>
      </c>
      <c r="AK53">
        <v>0</v>
      </c>
      <c r="AL53">
        <v>0</v>
      </c>
      <c r="AM53">
        <v>9.293150684931506</v>
      </c>
      <c r="AN53">
        <v>0</v>
      </c>
      <c r="AO53">
        <v>0</v>
      </c>
      <c r="AP53">
        <v>0</v>
      </c>
      <c r="AQ53">
        <v>0</v>
      </c>
      <c r="AR53">
        <v>0</v>
      </c>
      <c r="AS53">
        <v>0</v>
      </c>
      <c r="AT53">
        <v>0</v>
      </c>
      <c r="AU53">
        <v>0</v>
      </c>
      <c r="AV53">
        <v>0</v>
      </c>
      <c r="AW53">
        <v>0</v>
      </c>
      <c r="AX53">
        <v>0</v>
      </c>
      <c r="AY53">
        <v>0</v>
      </c>
      <c r="AZ53">
        <v>0</v>
      </c>
      <c r="BA53">
        <v>0</v>
      </c>
      <c r="BB53">
        <v>0</v>
      </c>
      <c r="BC53">
        <v>0.1</v>
      </c>
      <c r="BD53">
        <v>0</v>
      </c>
      <c r="BE53">
        <v>0</v>
      </c>
      <c r="BF53">
        <v>0</v>
      </c>
      <c r="BG53">
        <v>0</v>
      </c>
      <c r="BH53">
        <v>0</v>
      </c>
      <c r="BI53">
        <v>0</v>
      </c>
      <c r="BJ53">
        <v>0</v>
      </c>
      <c r="BK53">
        <v>0</v>
      </c>
      <c r="BL53">
        <v>0</v>
      </c>
      <c r="BM53">
        <v>0</v>
      </c>
      <c r="BN53">
        <v>0</v>
      </c>
      <c r="BO53">
        <v>0</v>
      </c>
      <c r="BP53">
        <v>0</v>
      </c>
      <c r="BQ53">
        <v>1.5599999999999999E-2</v>
      </c>
      <c r="BR53">
        <v>0</v>
      </c>
      <c r="BS53">
        <v>0</v>
      </c>
      <c r="BT53">
        <v>0</v>
      </c>
      <c r="BU53">
        <v>0</v>
      </c>
      <c r="BV53">
        <v>0</v>
      </c>
      <c r="BW53">
        <v>63.7</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1</v>
      </c>
      <c r="FR53">
        <v>0</v>
      </c>
      <c r="FS53">
        <v>0</v>
      </c>
      <c r="FT53">
        <v>0</v>
      </c>
      <c r="FU53">
        <v>0</v>
      </c>
      <c r="FV53">
        <v>0</v>
      </c>
      <c r="FW53">
        <v>0</v>
      </c>
      <c r="FX53">
        <v>3.7024504720842653</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0.251</v>
      </c>
      <c r="GU53">
        <v>0</v>
      </c>
      <c r="GV53">
        <v>0</v>
      </c>
      <c r="GW53">
        <v>0</v>
      </c>
      <c r="GX53">
        <v>0</v>
      </c>
      <c r="GY53">
        <v>0</v>
      </c>
      <c r="GZ53">
        <v>0</v>
      </c>
      <c r="HA53">
        <v>0</v>
      </c>
      <c r="HB53">
        <v>0</v>
      </c>
      <c r="HC53">
        <v>0</v>
      </c>
      <c r="HD53">
        <v>0</v>
      </c>
      <c r="HE53">
        <v>0</v>
      </c>
      <c r="HF53">
        <v>0</v>
      </c>
      <c r="HG53">
        <v>0</v>
      </c>
      <c r="HH53">
        <v>1.5599999999999999E-2</v>
      </c>
      <c r="HI53">
        <v>0</v>
      </c>
      <c r="HJ53">
        <v>0</v>
      </c>
      <c r="HK53">
        <v>0</v>
      </c>
      <c r="HL53">
        <v>0</v>
      </c>
      <c r="HM53">
        <v>0</v>
      </c>
      <c r="HN53">
        <v>63.7</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1</v>
      </c>
      <c r="LI53">
        <v>1</v>
      </c>
      <c r="LJ53">
        <v>0</v>
      </c>
      <c r="LK53">
        <v>0</v>
      </c>
      <c r="LL53">
        <v>1</v>
      </c>
      <c r="LM53">
        <v>0.95</v>
      </c>
      <c r="LN53">
        <v>0</v>
      </c>
      <c r="LO53">
        <v>1</v>
      </c>
      <c r="LP53">
        <v>0.78</v>
      </c>
      <c r="LQ53">
        <v>0</v>
      </c>
      <c r="LR53">
        <v>0</v>
      </c>
      <c r="LS53">
        <v>0</v>
      </c>
    </row>
    <row r="54" spans="1:331">
      <c r="A54" t="s">
        <v>349</v>
      </c>
      <c r="B54" t="s">
        <v>350</v>
      </c>
      <c r="C54" t="s">
        <v>369</v>
      </c>
      <c r="D54" t="s">
        <v>352</v>
      </c>
      <c r="E54" t="s">
        <v>353</v>
      </c>
      <c r="F54">
        <v>15314</v>
      </c>
      <c r="G54" t="s">
        <v>354</v>
      </c>
      <c r="H54">
        <v>15314</v>
      </c>
      <c r="I54">
        <v>0.85077777777777774</v>
      </c>
      <c r="J54">
        <v>0</v>
      </c>
      <c r="K54" t="s">
        <v>355</v>
      </c>
      <c r="L54">
        <v>1</v>
      </c>
      <c r="M54" t="s">
        <v>356</v>
      </c>
      <c r="N54" t="s">
        <v>357</v>
      </c>
      <c r="O54" t="s">
        <v>363</v>
      </c>
      <c r="P54">
        <v>4.2</v>
      </c>
      <c r="Q54">
        <v>0.61499999999999999</v>
      </c>
      <c r="R54">
        <v>0</v>
      </c>
      <c r="S54">
        <v>0.47</v>
      </c>
      <c r="T54">
        <v>18000</v>
      </c>
      <c r="U54">
        <v>0</v>
      </c>
      <c r="V54">
        <v>262</v>
      </c>
      <c r="W54">
        <v>0</v>
      </c>
      <c r="X54">
        <v>4716000</v>
      </c>
      <c r="Y54">
        <v>1</v>
      </c>
      <c r="Z54">
        <v>0</v>
      </c>
      <c r="AA54">
        <v>0</v>
      </c>
      <c r="AB54">
        <v>0</v>
      </c>
      <c r="AC54">
        <v>0</v>
      </c>
      <c r="AD54">
        <v>0</v>
      </c>
      <c r="AE54">
        <v>0</v>
      </c>
      <c r="AF54">
        <v>0</v>
      </c>
      <c r="AG54">
        <v>0</v>
      </c>
      <c r="AH54">
        <v>0</v>
      </c>
      <c r="AI54">
        <v>0</v>
      </c>
      <c r="AJ54">
        <v>0</v>
      </c>
      <c r="AK54">
        <v>0</v>
      </c>
      <c r="AL54">
        <v>0</v>
      </c>
      <c r="AM54">
        <v>9.293150684931506</v>
      </c>
      <c r="AN54">
        <v>0</v>
      </c>
      <c r="AO54">
        <v>0</v>
      </c>
      <c r="AP54">
        <v>0</v>
      </c>
      <c r="AQ54">
        <v>0</v>
      </c>
      <c r="AR54">
        <v>0</v>
      </c>
      <c r="AS54">
        <v>0</v>
      </c>
      <c r="AT54">
        <v>0</v>
      </c>
      <c r="AU54">
        <v>0</v>
      </c>
      <c r="AV54">
        <v>0</v>
      </c>
      <c r="AW54">
        <v>0</v>
      </c>
      <c r="AX54">
        <v>0</v>
      </c>
      <c r="AY54">
        <v>0</v>
      </c>
      <c r="AZ54">
        <v>0</v>
      </c>
      <c r="BA54">
        <v>0</v>
      </c>
      <c r="BB54">
        <v>0</v>
      </c>
      <c r="BC54">
        <v>0.1</v>
      </c>
      <c r="BD54">
        <v>0</v>
      </c>
      <c r="BE54">
        <v>0</v>
      </c>
      <c r="BF54">
        <v>0</v>
      </c>
      <c r="BG54">
        <v>0</v>
      </c>
      <c r="BH54">
        <v>0</v>
      </c>
      <c r="BI54">
        <v>0</v>
      </c>
      <c r="BJ54">
        <v>0</v>
      </c>
      <c r="BK54">
        <v>0</v>
      </c>
      <c r="BL54">
        <v>0</v>
      </c>
      <c r="BM54">
        <v>0</v>
      </c>
      <c r="BN54">
        <v>0</v>
      </c>
      <c r="BO54">
        <v>0</v>
      </c>
      <c r="BP54">
        <v>0</v>
      </c>
      <c r="BQ54">
        <v>1.5599999999999999E-2</v>
      </c>
      <c r="BR54">
        <v>0</v>
      </c>
      <c r="BS54">
        <v>0</v>
      </c>
      <c r="BT54">
        <v>0</v>
      </c>
      <c r="BU54">
        <v>0</v>
      </c>
      <c r="BV54">
        <v>0</v>
      </c>
      <c r="BW54">
        <v>63.7</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1</v>
      </c>
      <c r="FR54">
        <v>0</v>
      </c>
      <c r="FS54">
        <v>0</v>
      </c>
      <c r="FT54">
        <v>0</v>
      </c>
      <c r="FU54">
        <v>0</v>
      </c>
      <c r="FV54">
        <v>0</v>
      </c>
      <c r="FW54">
        <v>0</v>
      </c>
      <c r="FX54">
        <v>3.7024504720842653</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0.251</v>
      </c>
      <c r="GU54">
        <v>0</v>
      </c>
      <c r="GV54">
        <v>0</v>
      </c>
      <c r="GW54">
        <v>0</v>
      </c>
      <c r="GX54">
        <v>0</v>
      </c>
      <c r="GY54">
        <v>0</v>
      </c>
      <c r="GZ54">
        <v>0</v>
      </c>
      <c r="HA54">
        <v>0</v>
      </c>
      <c r="HB54">
        <v>0</v>
      </c>
      <c r="HC54">
        <v>0</v>
      </c>
      <c r="HD54">
        <v>0</v>
      </c>
      <c r="HE54">
        <v>0</v>
      </c>
      <c r="HF54">
        <v>0</v>
      </c>
      <c r="HG54">
        <v>0</v>
      </c>
      <c r="HH54">
        <v>1.5599999999999999E-2</v>
      </c>
      <c r="HI54">
        <v>0</v>
      </c>
      <c r="HJ54">
        <v>0</v>
      </c>
      <c r="HK54">
        <v>0</v>
      </c>
      <c r="HL54">
        <v>0</v>
      </c>
      <c r="HM54">
        <v>0</v>
      </c>
      <c r="HN54">
        <v>63.7</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1</v>
      </c>
      <c r="LI54">
        <v>1</v>
      </c>
      <c r="LJ54">
        <v>0</v>
      </c>
      <c r="LK54">
        <v>0</v>
      </c>
      <c r="LL54">
        <v>1</v>
      </c>
      <c r="LM54">
        <v>0.95</v>
      </c>
      <c r="LN54">
        <v>0</v>
      </c>
      <c r="LO54">
        <v>1</v>
      </c>
      <c r="LP54">
        <v>0.78</v>
      </c>
      <c r="LQ54">
        <v>0</v>
      </c>
      <c r="LR54">
        <v>0</v>
      </c>
      <c r="LS54">
        <v>0</v>
      </c>
    </row>
    <row r="55" spans="1:331">
      <c r="A55" t="s">
        <v>349</v>
      </c>
      <c r="B55" t="s">
        <v>350</v>
      </c>
      <c r="C55" t="s">
        <v>370</v>
      </c>
      <c r="D55" t="s">
        <v>352</v>
      </c>
      <c r="E55" t="s">
        <v>353</v>
      </c>
      <c r="F55">
        <v>15314</v>
      </c>
      <c r="G55" t="s">
        <v>354</v>
      </c>
      <c r="H55">
        <v>15314</v>
      </c>
      <c r="I55">
        <v>0.85077777777777774</v>
      </c>
      <c r="J55">
        <v>0</v>
      </c>
      <c r="K55" t="s">
        <v>355</v>
      </c>
      <c r="L55">
        <v>1</v>
      </c>
      <c r="M55" t="s">
        <v>356</v>
      </c>
      <c r="N55" t="s">
        <v>357</v>
      </c>
      <c r="O55" t="s">
        <v>363</v>
      </c>
      <c r="P55">
        <v>4.2</v>
      </c>
      <c r="Q55">
        <v>0.61499999999999999</v>
      </c>
      <c r="R55">
        <v>0</v>
      </c>
      <c r="S55">
        <v>0.47</v>
      </c>
      <c r="T55">
        <v>18000</v>
      </c>
      <c r="U55">
        <v>0</v>
      </c>
      <c r="V55">
        <v>262</v>
      </c>
      <c r="W55">
        <v>0</v>
      </c>
      <c r="X55">
        <v>4716000</v>
      </c>
      <c r="Y55">
        <v>1</v>
      </c>
      <c r="Z55">
        <v>0</v>
      </c>
      <c r="AA55">
        <v>0</v>
      </c>
      <c r="AB55">
        <v>0</v>
      </c>
      <c r="AC55">
        <v>0</v>
      </c>
      <c r="AD55">
        <v>0</v>
      </c>
      <c r="AE55">
        <v>0</v>
      </c>
      <c r="AF55">
        <v>0</v>
      </c>
      <c r="AG55">
        <v>0</v>
      </c>
      <c r="AH55">
        <v>0</v>
      </c>
      <c r="AI55">
        <v>0</v>
      </c>
      <c r="AJ55">
        <v>0</v>
      </c>
      <c r="AK55">
        <v>0</v>
      </c>
      <c r="AL55">
        <v>0</v>
      </c>
      <c r="AM55">
        <v>9.293150684931506</v>
      </c>
      <c r="AN55">
        <v>0</v>
      </c>
      <c r="AO55">
        <v>0</v>
      </c>
      <c r="AP55">
        <v>0</v>
      </c>
      <c r="AQ55">
        <v>0</v>
      </c>
      <c r="AR55">
        <v>0</v>
      </c>
      <c r="AS55">
        <v>0</v>
      </c>
      <c r="AT55">
        <v>0</v>
      </c>
      <c r="AU55">
        <v>0</v>
      </c>
      <c r="AV55">
        <v>0</v>
      </c>
      <c r="AW55">
        <v>0</v>
      </c>
      <c r="AX55">
        <v>0</v>
      </c>
      <c r="AY55">
        <v>0</v>
      </c>
      <c r="AZ55">
        <v>0</v>
      </c>
      <c r="BA55">
        <v>0</v>
      </c>
      <c r="BB55">
        <v>0</v>
      </c>
      <c r="BC55">
        <v>0.1</v>
      </c>
      <c r="BD55">
        <v>0</v>
      </c>
      <c r="BE55">
        <v>0</v>
      </c>
      <c r="BF55">
        <v>0</v>
      </c>
      <c r="BG55">
        <v>0</v>
      </c>
      <c r="BH55">
        <v>0</v>
      </c>
      <c r="BI55">
        <v>0</v>
      </c>
      <c r="BJ55">
        <v>0</v>
      </c>
      <c r="BK55">
        <v>0</v>
      </c>
      <c r="BL55">
        <v>0</v>
      </c>
      <c r="BM55">
        <v>0</v>
      </c>
      <c r="BN55">
        <v>0</v>
      </c>
      <c r="BO55">
        <v>0</v>
      </c>
      <c r="BP55">
        <v>0</v>
      </c>
      <c r="BQ55">
        <v>1.5599999999999999E-2</v>
      </c>
      <c r="BR55">
        <v>0</v>
      </c>
      <c r="BS55">
        <v>0</v>
      </c>
      <c r="BT55">
        <v>0</v>
      </c>
      <c r="BU55">
        <v>0</v>
      </c>
      <c r="BV55">
        <v>0</v>
      </c>
      <c r="BW55">
        <v>63.7</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1</v>
      </c>
      <c r="FR55">
        <v>0</v>
      </c>
      <c r="FS55">
        <v>0</v>
      </c>
      <c r="FT55">
        <v>0</v>
      </c>
      <c r="FU55">
        <v>0</v>
      </c>
      <c r="FV55">
        <v>0</v>
      </c>
      <c r="FW55">
        <v>0</v>
      </c>
      <c r="FX55">
        <v>3.7024504720842653</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0.251</v>
      </c>
      <c r="GU55">
        <v>0</v>
      </c>
      <c r="GV55">
        <v>0</v>
      </c>
      <c r="GW55">
        <v>0</v>
      </c>
      <c r="GX55">
        <v>0</v>
      </c>
      <c r="GY55">
        <v>0</v>
      </c>
      <c r="GZ55">
        <v>0</v>
      </c>
      <c r="HA55">
        <v>0</v>
      </c>
      <c r="HB55">
        <v>0</v>
      </c>
      <c r="HC55">
        <v>0</v>
      </c>
      <c r="HD55">
        <v>0</v>
      </c>
      <c r="HE55">
        <v>0</v>
      </c>
      <c r="HF55">
        <v>0</v>
      </c>
      <c r="HG55">
        <v>0</v>
      </c>
      <c r="HH55">
        <v>1.5599999999999999E-2</v>
      </c>
      <c r="HI55">
        <v>0</v>
      </c>
      <c r="HJ55">
        <v>0</v>
      </c>
      <c r="HK55">
        <v>0</v>
      </c>
      <c r="HL55">
        <v>0</v>
      </c>
      <c r="HM55">
        <v>0</v>
      </c>
      <c r="HN55">
        <v>63.7</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1</v>
      </c>
      <c r="LI55">
        <v>1</v>
      </c>
      <c r="LJ55">
        <v>0</v>
      </c>
      <c r="LK55">
        <v>0</v>
      </c>
      <c r="LL55">
        <v>1</v>
      </c>
      <c r="LM55">
        <v>0.95</v>
      </c>
      <c r="LN55">
        <v>0</v>
      </c>
      <c r="LO55">
        <v>1</v>
      </c>
      <c r="LP55">
        <v>0.78</v>
      </c>
      <c r="LQ55">
        <v>0</v>
      </c>
      <c r="LR55">
        <v>0</v>
      </c>
      <c r="LS55">
        <v>0</v>
      </c>
    </row>
    <row r="56" spans="1:331">
      <c r="A56" t="s">
        <v>349</v>
      </c>
      <c r="B56" t="s">
        <v>350</v>
      </c>
      <c r="C56" t="s">
        <v>371</v>
      </c>
      <c r="D56" t="s">
        <v>352</v>
      </c>
      <c r="E56" t="s">
        <v>353</v>
      </c>
      <c r="F56">
        <v>15314</v>
      </c>
      <c r="G56" t="s">
        <v>354</v>
      </c>
      <c r="H56">
        <v>15314</v>
      </c>
      <c r="I56">
        <v>0.85077777777777774</v>
      </c>
      <c r="J56">
        <v>0</v>
      </c>
      <c r="K56" t="s">
        <v>355</v>
      </c>
      <c r="L56">
        <v>1</v>
      </c>
      <c r="M56" t="s">
        <v>356</v>
      </c>
      <c r="N56" t="s">
        <v>357</v>
      </c>
      <c r="O56" t="s">
        <v>363</v>
      </c>
      <c r="P56">
        <v>4.2</v>
      </c>
      <c r="Q56">
        <v>0.61499999999999999</v>
      </c>
      <c r="R56">
        <v>0</v>
      </c>
      <c r="S56">
        <v>0.47</v>
      </c>
      <c r="T56">
        <v>18000</v>
      </c>
      <c r="U56">
        <v>0</v>
      </c>
      <c r="V56">
        <v>262</v>
      </c>
      <c r="W56">
        <v>0</v>
      </c>
      <c r="X56">
        <v>4716000</v>
      </c>
      <c r="Y56">
        <v>1</v>
      </c>
      <c r="Z56">
        <v>0</v>
      </c>
      <c r="AA56">
        <v>0</v>
      </c>
      <c r="AB56">
        <v>0</v>
      </c>
      <c r="AC56">
        <v>0</v>
      </c>
      <c r="AD56">
        <v>0</v>
      </c>
      <c r="AE56">
        <v>0</v>
      </c>
      <c r="AF56">
        <v>0</v>
      </c>
      <c r="AG56">
        <v>0</v>
      </c>
      <c r="AH56">
        <v>0</v>
      </c>
      <c r="AI56">
        <v>0</v>
      </c>
      <c r="AJ56">
        <v>0</v>
      </c>
      <c r="AK56">
        <v>0</v>
      </c>
      <c r="AL56">
        <v>0</v>
      </c>
      <c r="AM56">
        <v>9.293150684931506</v>
      </c>
      <c r="AN56">
        <v>0</v>
      </c>
      <c r="AO56">
        <v>0</v>
      </c>
      <c r="AP56">
        <v>0</v>
      </c>
      <c r="AQ56">
        <v>0</v>
      </c>
      <c r="AR56">
        <v>0</v>
      </c>
      <c r="AS56">
        <v>0</v>
      </c>
      <c r="AT56">
        <v>0</v>
      </c>
      <c r="AU56">
        <v>0</v>
      </c>
      <c r="AV56">
        <v>0</v>
      </c>
      <c r="AW56">
        <v>0</v>
      </c>
      <c r="AX56">
        <v>0</v>
      </c>
      <c r="AY56">
        <v>0</v>
      </c>
      <c r="AZ56">
        <v>0</v>
      </c>
      <c r="BA56">
        <v>0</v>
      </c>
      <c r="BB56">
        <v>0</v>
      </c>
      <c r="BC56">
        <v>0.1</v>
      </c>
      <c r="BD56">
        <v>0</v>
      </c>
      <c r="BE56">
        <v>0</v>
      </c>
      <c r="BF56">
        <v>0</v>
      </c>
      <c r="BG56">
        <v>0</v>
      </c>
      <c r="BH56">
        <v>0</v>
      </c>
      <c r="BI56">
        <v>0</v>
      </c>
      <c r="BJ56">
        <v>0</v>
      </c>
      <c r="BK56">
        <v>0</v>
      </c>
      <c r="BL56">
        <v>0</v>
      </c>
      <c r="BM56">
        <v>0</v>
      </c>
      <c r="BN56">
        <v>0</v>
      </c>
      <c r="BO56">
        <v>0</v>
      </c>
      <c r="BP56">
        <v>0</v>
      </c>
      <c r="BQ56">
        <v>1.5599999999999999E-2</v>
      </c>
      <c r="BR56">
        <v>0</v>
      </c>
      <c r="BS56">
        <v>0</v>
      </c>
      <c r="BT56">
        <v>0</v>
      </c>
      <c r="BU56">
        <v>0</v>
      </c>
      <c r="BV56">
        <v>0</v>
      </c>
      <c r="BW56">
        <v>63.7</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1</v>
      </c>
      <c r="FR56">
        <v>0</v>
      </c>
      <c r="FS56">
        <v>0</v>
      </c>
      <c r="FT56">
        <v>0</v>
      </c>
      <c r="FU56">
        <v>0</v>
      </c>
      <c r="FV56">
        <v>0</v>
      </c>
      <c r="FW56">
        <v>0</v>
      </c>
      <c r="FX56">
        <v>3.7024504720842653</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0.251</v>
      </c>
      <c r="GU56">
        <v>0</v>
      </c>
      <c r="GV56">
        <v>0</v>
      </c>
      <c r="GW56">
        <v>0</v>
      </c>
      <c r="GX56">
        <v>0</v>
      </c>
      <c r="GY56">
        <v>0</v>
      </c>
      <c r="GZ56">
        <v>0</v>
      </c>
      <c r="HA56">
        <v>0</v>
      </c>
      <c r="HB56">
        <v>0</v>
      </c>
      <c r="HC56">
        <v>0</v>
      </c>
      <c r="HD56">
        <v>0</v>
      </c>
      <c r="HE56">
        <v>0</v>
      </c>
      <c r="HF56">
        <v>0</v>
      </c>
      <c r="HG56">
        <v>0</v>
      </c>
      <c r="HH56">
        <v>1.5599999999999999E-2</v>
      </c>
      <c r="HI56">
        <v>0</v>
      </c>
      <c r="HJ56">
        <v>0</v>
      </c>
      <c r="HK56">
        <v>0</v>
      </c>
      <c r="HL56">
        <v>0</v>
      </c>
      <c r="HM56">
        <v>0</v>
      </c>
      <c r="HN56">
        <v>63.7</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1</v>
      </c>
      <c r="LI56">
        <v>1</v>
      </c>
      <c r="LJ56">
        <v>0</v>
      </c>
      <c r="LK56">
        <v>0</v>
      </c>
      <c r="LL56">
        <v>1</v>
      </c>
      <c r="LM56">
        <v>0.95</v>
      </c>
      <c r="LN56">
        <v>0</v>
      </c>
      <c r="LO56">
        <v>1</v>
      </c>
      <c r="LP56">
        <v>0.78</v>
      </c>
      <c r="LQ56">
        <v>0</v>
      </c>
      <c r="LR56">
        <v>0</v>
      </c>
      <c r="LS56">
        <v>0</v>
      </c>
    </row>
    <row r="57" spans="1:331">
      <c r="A57" t="s">
        <v>349</v>
      </c>
      <c r="B57" t="s">
        <v>372</v>
      </c>
      <c r="C57" t="s">
        <v>373</v>
      </c>
      <c r="D57" t="s">
        <v>352</v>
      </c>
      <c r="E57" t="s">
        <v>374</v>
      </c>
      <c r="F57">
        <v>754</v>
      </c>
      <c r="G57" t="s">
        <v>354</v>
      </c>
      <c r="H57">
        <v>754</v>
      </c>
      <c r="I57">
        <v>0.21096810296586457</v>
      </c>
      <c r="J57">
        <v>0</v>
      </c>
      <c r="K57" t="s">
        <v>355</v>
      </c>
      <c r="L57">
        <v>1</v>
      </c>
      <c r="M57" t="s">
        <v>375</v>
      </c>
      <c r="N57" t="s">
        <v>376</v>
      </c>
      <c r="O57" t="s">
        <v>377</v>
      </c>
      <c r="P57">
        <v>4.8</v>
      </c>
      <c r="Q57">
        <v>0.91300000000000003</v>
      </c>
      <c r="R57">
        <v>0</v>
      </c>
      <c r="S57">
        <v>0.42</v>
      </c>
      <c r="T57">
        <v>3574</v>
      </c>
      <c r="U57">
        <v>0</v>
      </c>
      <c r="V57">
        <v>39</v>
      </c>
      <c r="W57">
        <v>0</v>
      </c>
      <c r="X57">
        <v>139386</v>
      </c>
      <c r="Y57">
        <v>1</v>
      </c>
      <c r="Z57">
        <v>0</v>
      </c>
      <c r="AA57">
        <v>0</v>
      </c>
      <c r="AB57">
        <v>0</v>
      </c>
      <c r="AC57">
        <v>0</v>
      </c>
      <c r="AD57">
        <v>0</v>
      </c>
      <c r="AE57">
        <v>0</v>
      </c>
      <c r="AF57">
        <v>0</v>
      </c>
      <c r="AG57">
        <v>0</v>
      </c>
      <c r="AH57">
        <v>0</v>
      </c>
      <c r="AI57">
        <v>0</v>
      </c>
      <c r="AJ57">
        <v>0</v>
      </c>
      <c r="AK57">
        <v>0</v>
      </c>
      <c r="AL57">
        <v>0</v>
      </c>
      <c r="AM57">
        <v>18.19178082191781</v>
      </c>
      <c r="AN57">
        <v>0</v>
      </c>
      <c r="AO57">
        <v>0</v>
      </c>
      <c r="AP57">
        <v>0</v>
      </c>
      <c r="AQ57">
        <v>0</v>
      </c>
      <c r="AR57">
        <v>0</v>
      </c>
      <c r="AS57">
        <v>0</v>
      </c>
      <c r="AT57">
        <v>0</v>
      </c>
      <c r="AU57">
        <v>0</v>
      </c>
      <c r="AV57">
        <v>0</v>
      </c>
      <c r="AW57">
        <v>0</v>
      </c>
      <c r="AX57">
        <v>0</v>
      </c>
      <c r="AY57">
        <v>0</v>
      </c>
      <c r="AZ57">
        <v>0</v>
      </c>
      <c r="BA57">
        <v>0</v>
      </c>
      <c r="BB57">
        <v>0</v>
      </c>
      <c r="BC57">
        <v>0.1</v>
      </c>
      <c r="BD57">
        <v>0</v>
      </c>
      <c r="BE57">
        <v>0</v>
      </c>
      <c r="BF57">
        <v>0</v>
      </c>
      <c r="BG57">
        <v>0</v>
      </c>
      <c r="BH57">
        <v>0</v>
      </c>
      <c r="BI57">
        <v>0</v>
      </c>
      <c r="BJ57">
        <v>0</v>
      </c>
      <c r="BK57">
        <v>0</v>
      </c>
      <c r="BL57">
        <v>0</v>
      </c>
      <c r="BM57">
        <v>0</v>
      </c>
      <c r="BN57">
        <v>0</v>
      </c>
      <c r="BO57">
        <v>0</v>
      </c>
      <c r="BP57">
        <v>0</v>
      </c>
      <c r="BQ57">
        <v>1.4999999999999999E-2</v>
      </c>
      <c r="BR57">
        <v>0</v>
      </c>
      <c r="BS57">
        <v>0</v>
      </c>
      <c r="BT57">
        <v>0</v>
      </c>
      <c r="BU57">
        <v>0</v>
      </c>
      <c r="BV57">
        <v>0</v>
      </c>
      <c r="BW57">
        <v>81.599999999999994</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1</v>
      </c>
      <c r="FR57">
        <v>0</v>
      </c>
      <c r="FS57">
        <v>0</v>
      </c>
      <c r="FT57">
        <v>0</v>
      </c>
      <c r="FU57">
        <v>0</v>
      </c>
      <c r="FV57">
        <v>0</v>
      </c>
      <c r="FW57">
        <v>0</v>
      </c>
      <c r="FX57">
        <v>7.1649392760605792</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0.25390000000000001</v>
      </c>
      <c r="GU57">
        <v>0</v>
      </c>
      <c r="GV57">
        <v>0</v>
      </c>
      <c r="GW57">
        <v>0</v>
      </c>
      <c r="GX57">
        <v>0</v>
      </c>
      <c r="GY57">
        <v>0</v>
      </c>
      <c r="GZ57">
        <v>0</v>
      </c>
      <c r="HA57">
        <v>0</v>
      </c>
      <c r="HB57">
        <v>0</v>
      </c>
      <c r="HC57">
        <v>0</v>
      </c>
      <c r="HD57">
        <v>0</v>
      </c>
      <c r="HE57">
        <v>0</v>
      </c>
      <c r="HF57">
        <v>0</v>
      </c>
      <c r="HG57">
        <v>0</v>
      </c>
      <c r="HH57">
        <v>1.4999999999999999E-2</v>
      </c>
      <c r="HI57">
        <v>0</v>
      </c>
      <c r="HJ57">
        <v>0</v>
      </c>
      <c r="HK57">
        <v>0</v>
      </c>
      <c r="HL57">
        <v>0</v>
      </c>
      <c r="HM57">
        <v>0</v>
      </c>
      <c r="HN57">
        <v>81.599999999999994</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0.97929490766648009</v>
      </c>
      <c r="LI57">
        <v>0.47989999999999999</v>
      </c>
      <c r="LJ57">
        <v>0</v>
      </c>
      <c r="LK57">
        <v>0</v>
      </c>
      <c r="LL57">
        <v>1</v>
      </c>
      <c r="LM57">
        <v>0.95</v>
      </c>
      <c r="LN57">
        <v>0</v>
      </c>
      <c r="LO57">
        <v>1</v>
      </c>
      <c r="LP57">
        <v>0.78</v>
      </c>
      <c r="LQ57">
        <v>0</v>
      </c>
      <c r="LR57">
        <v>3.7013805751547474E-2</v>
      </c>
      <c r="LS57">
        <v>0</v>
      </c>
    </row>
    <row r="58" spans="1:331">
      <c r="A58" t="s">
        <v>349</v>
      </c>
      <c r="B58" t="s">
        <v>372</v>
      </c>
      <c r="C58" t="s">
        <v>373</v>
      </c>
      <c r="D58" t="s">
        <v>378</v>
      </c>
      <c r="E58" t="s">
        <v>379</v>
      </c>
      <c r="F58">
        <v>65738</v>
      </c>
      <c r="G58" t="s">
        <v>354</v>
      </c>
      <c r="H58">
        <v>65738</v>
      </c>
      <c r="I58">
        <v>2.999270006387444</v>
      </c>
      <c r="J58">
        <v>0</v>
      </c>
      <c r="K58" t="s">
        <v>355</v>
      </c>
      <c r="L58">
        <v>1</v>
      </c>
      <c r="M58" t="s">
        <v>375</v>
      </c>
      <c r="N58" t="s">
        <v>376</v>
      </c>
      <c r="O58" t="s">
        <v>377</v>
      </c>
      <c r="P58">
        <v>4.8</v>
      </c>
      <c r="Q58">
        <v>0.91300000000000003</v>
      </c>
      <c r="R58">
        <v>0</v>
      </c>
      <c r="S58">
        <v>0.42</v>
      </c>
      <c r="T58">
        <v>21918</v>
      </c>
      <c r="U58">
        <v>0</v>
      </c>
      <c r="V58">
        <v>334</v>
      </c>
      <c r="W58">
        <v>0</v>
      </c>
      <c r="X58">
        <v>7320612</v>
      </c>
      <c r="Y58">
        <v>1</v>
      </c>
      <c r="Z58">
        <v>0</v>
      </c>
      <c r="AA58">
        <v>0</v>
      </c>
      <c r="AB58">
        <v>0</v>
      </c>
      <c r="AC58">
        <v>0</v>
      </c>
      <c r="AD58">
        <v>0</v>
      </c>
      <c r="AE58">
        <v>0</v>
      </c>
      <c r="AF58">
        <v>0</v>
      </c>
      <c r="AG58">
        <v>0</v>
      </c>
      <c r="AH58">
        <v>0</v>
      </c>
      <c r="AI58">
        <v>0</v>
      </c>
      <c r="AJ58">
        <v>0</v>
      </c>
      <c r="AK58">
        <v>0</v>
      </c>
      <c r="AL58">
        <v>0</v>
      </c>
      <c r="AM58">
        <v>18.19178082191781</v>
      </c>
      <c r="AN58">
        <v>0</v>
      </c>
      <c r="AO58">
        <v>0</v>
      </c>
      <c r="AP58">
        <v>0</v>
      </c>
      <c r="AQ58">
        <v>0</v>
      </c>
      <c r="AR58">
        <v>0</v>
      </c>
      <c r="AS58">
        <v>0</v>
      </c>
      <c r="AT58">
        <v>0</v>
      </c>
      <c r="AU58">
        <v>0</v>
      </c>
      <c r="AV58">
        <v>0</v>
      </c>
      <c r="AW58">
        <v>0</v>
      </c>
      <c r="AX58">
        <v>0</v>
      </c>
      <c r="AY58">
        <v>0</v>
      </c>
      <c r="AZ58">
        <v>0</v>
      </c>
      <c r="BA58">
        <v>0</v>
      </c>
      <c r="BB58">
        <v>0</v>
      </c>
      <c r="BC58">
        <v>0.1</v>
      </c>
      <c r="BD58">
        <v>0</v>
      </c>
      <c r="BE58">
        <v>0</v>
      </c>
      <c r="BF58">
        <v>0</v>
      </c>
      <c r="BG58">
        <v>0</v>
      </c>
      <c r="BH58">
        <v>0</v>
      </c>
      <c r="BI58">
        <v>0</v>
      </c>
      <c r="BJ58">
        <v>0</v>
      </c>
      <c r="BK58">
        <v>0</v>
      </c>
      <c r="BL58">
        <v>0</v>
      </c>
      <c r="BM58">
        <v>0</v>
      </c>
      <c r="BN58">
        <v>0</v>
      </c>
      <c r="BO58">
        <v>0</v>
      </c>
      <c r="BP58">
        <v>0</v>
      </c>
      <c r="BQ58">
        <v>1.4999999999999999E-2</v>
      </c>
      <c r="BR58">
        <v>0</v>
      </c>
      <c r="BS58">
        <v>0</v>
      </c>
      <c r="BT58">
        <v>0</v>
      </c>
      <c r="BU58">
        <v>0</v>
      </c>
      <c r="BV58">
        <v>0</v>
      </c>
      <c r="BW58">
        <v>81.599999999999994</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1</v>
      </c>
      <c r="FR58">
        <v>0</v>
      </c>
      <c r="FS58">
        <v>0</v>
      </c>
      <c r="FT58">
        <v>0</v>
      </c>
      <c r="FU58">
        <v>0</v>
      </c>
      <c r="FV58">
        <v>0</v>
      </c>
      <c r="FW58">
        <v>0</v>
      </c>
      <c r="FX58">
        <v>6.4970645792563602</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0.28000000000000003</v>
      </c>
      <c r="GU58">
        <v>0</v>
      </c>
      <c r="GV58">
        <v>0</v>
      </c>
      <c r="GW58">
        <v>0</v>
      </c>
      <c r="GX58">
        <v>0</v>
      </c>
      <c r="GY58">
        <v>0</v>
      </c>
      <c r="GZ58">
        <v>0</v>
      </c>
      <c r="HA58">
        <v>0</v>
      </c>
      <c r="HB58">
        <v>0</v>
      </c>
      <c r="HC58">
        <v>0</v>
      </c>
      <c r="HD58">
        <v>0</v>
      </c>
      <c r="HE58">
        <v>0</v>
      </c>
      <c r="HF58">
        <v>0</v>
      </c>
      <c r="HG58">
        <v>0</v>
      </c>
      <c r="HH58">
        <v>1.4999999999999999E-2</v>
      </c>
      <c r="HI58">
        <v>0</v>
      </c>
      <c r="HJ58">
        <v>0</v>
      </c>
      <c r="HK58">
        <v>0</v>
      </c>
      <c r="HL58">
        <v>0</v>
      </c>
      <c r="HM58">
        <v>0</v>
      </c>
      <c r="HN58">
        <v>81.599999999999994</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0.98780000000000001</v>
      </c>
      <c r="LI58">
        <v>0.74</v>
      </c>
      <c r="LJ58">
        <v>0</v>
      </c>
      <c r="LK58">
        <v>0</v>
      </c>
      <c r="LL58">
        <v>1</v>
      </c>
      <c r="LM58">
        <v>0.95</v>
      </c>
      <c r="LN58">
        <v>0</v>
      </c>
      <c r="LO58">
        <v>1</v>
      </c>
      <c r="LP58">
        <v>0.78</v>
      </c>
      <c r="LQ58">
        <v>0</v>
      </c>
      <c r="LR58">
        <v>3.3115018212384641E-3</v>
      </c>
      <c r="LS58">
        <v>0</v>
      </c>
    </row>
    <row r="59" spans="1:331">
      <c r="A59" t="s">
        <v>349</v>
      </c>
      <c r="B59" t="s">
        <v>372</v>
      </c>
      <c r="C59" t="s">
        <v>373</v>
      </c>
      <c r="D59" t="s">
        <v>380</v>
      </c>
      <c r="E59" t="s">
        <v>353</v>
      </c>
      <c r="F59">
        <v>123331</v>
      </c>
      <c r="G59" t="s">
        <v>354</v>
      </c>
      <c r="H59">
        <v>123331</v>
      </c>
      <c r="I59">
        <v>3.8118065214031835</v>
      </c>
      <c r="J59">
        <v>0</v>
      </c>
      <c r="K59" t="s">
        <v>355</v>
      </c>
      <c r="L59">
        <v>1</v>
      </c>
      <c r="M59" t="s">
        <v>375</v>
      </c>
      <c r="N59" t="s">
        <v>376</v>
      </c>
      <c r="O59" t="s">
        <v>377</v>
      </c>
      <c r="P59">
        <v>4.8</v>
      </c>
      <c r="Q59">
        <v>0.91300000000000003</v>
      </c>
      <c r="R59">
        <v>0</v>
      </c>
      <c r="S59">
        <v>0.42</v>
      </c>
      <c r="T59">
        <v>32355</v>
      </c>
      <c r="U59">
        <v>0</v>
      </c>
      <c r="V59">
        <v>366</v>
      </c>
      <c r="W59">
        <v>0</v>
      </c>
      <c r="X59">
        <v>11841930</v>
      </c>
      <c r="Y59">
        <v>1</v>
      </c>
      <c r="Z59">
        <v>0</v>
      </c>
      <c r="AA59">
        <v>0</v>
      </c>
      <c r="AB59">
        <v>0</v>
      </c>
      <c r="AC59">
        <v>0</v>
      </c>
      <c r="AD59">
        <v>0</v>
      </c>
      <c r="AE59">
        <v>0</v>
      </c>
      <c r="AF59">
        <v>0</v>
      </c>
      <c r="AG59">
        <v>0</v>
      </c>
      <c r="AH59">
        <v>0</v>
      </c>
      <c r="AI59">
        <v>0</v>
      </c>
      <c r="AJ59">
        <v>0</v>
      </c>
      <c r="AK59">
        <v>0</v>
      </c>
      <c r="AL59">
        <v>0</v>
      </c>
      <c r="AM59">
        <v>18.19178082191781</v>
      </c>
      <c r="AN59">
        <v>0</v>
      </c>
      <c r="AO59">
        <v>0</v>
      </c>
      <c r="AP59">
        <v>0</v>
      </c>
      <c r="AQ59">
        <v>0</v>
      </c>
      <c r="AR59">
        <v>0</v>
      </c>
      <c r="AS59">
        <v>0</v>
      </c>
      <c r="AT59">
        <v>0</v>
      </c>
      <c r="AU59">
        <v>0</v>
      </c>
      <c r="AV59">
        <v>0</v>
      </c>
      <c r="AW59">
        <v>0</v>
      </c>
      <c r="AX59">
        <v>0</v>
      </c>
      <c r="AY59">
        <v>0</v>
      </c>
      <c r="AZ59">
        <v>0</v>
      </c>
      <c r="BA59">
        <v>0</v>
      </c>
      <c r="BB59">
        <v>0</v>
      </c>
      <c r="BC59">
        <v>0.1</v>
      </c>
      <c r="BD59">
        <v>0</v>
      </c>
      <c r="BE59">
        <v>0</v>
      </c>
      <c r="BF59">
        <v>0</v>
      </c>
      <c r="BG59">
        <v>0</v>
      </c>
      <c r="BH59">
        <v>0</v>
      </c>
      <c r="BI59">
        <v>0</v>
      </c>
      <c r="BJ59">
        <v>0</v>
      </c>
      <c r="BK59">
        <v>0</v>
      </c>
      <c r="BL59">
        <v>0</v>
      </c>
      <c r="BM59">
        <v>0</v>
      </c>
      <c r="BN59">
        <v>0</v>
      </c>
      <c r="BO59">
        <v>0</v>
      </c>
      <c r="BP59">
        <v>0</v>
      </c>
      <c r="BQ59">
        <v>1.4999999999999999E-2</v>
      </c>
      <c r="BR59">
        <v>0</v>
      </c>
      <c r="BS59">
        <v>0</v>
      </c>
      <c r="BT59">
        <v>0</v>
      </c>
      <c r="BU59">
        <v>0</v>
      </c>
      <c r="BV59">
        <v>0</v>
      </c>
      <c r="BW59">
        <v>81.599999999999994</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1</v>
      </c>
      <c r="FR59">
        <v>0</v>
      </c>
      <c r="FS59">
        <v>0</v>
      </c>
      <c r="FT59">
        <v>0</v>
      </c>
      <c r="FU59">
        <v>0</v>
      </c>
      <c r="FV59">
        <v>0</v>
      </c>
      <c r="FW59">
        <v>0</v>
      </c>
      <c r="FX59">
        <v>6.2987460733675542</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0.28881591050060823</v>
      </c>
      <c r="GU59">
        <v>0</v>
      </c>
      <c r="GV59">
        <v>0</v>
      </c>
      <c r="GW59">
        <v>0</v>
      </c>
      <c r="GX59">
        <v>0</v>
      </c>
      <c r="GY59">
        <v>0</v>
      </c>
      <c r="GZ59">
        <v>0</v>
      </c>
      <c r="HA59">
        <v>0</v>
      </c>
      <c r="HB59">
        <v>0</v>
      </c>
      <c r="HC59">
        <v>0</v>
      </c>
      <c r="HD59">
        <v>0</v>
      </c>
      <c r="HE59">
        <v>0</v>
      </c>
      <c r="HF59">
        <v>0</v>
      </c>
      <c r="HG59">
        <v>0</v>
      </c>
      <c r="HH59">
        <v>1.4999999999999999E-2</v>
      </c>
      <c r="HI59">
        <v>0</v>
      </c>
      <c r="HJ59">
        <v>0</v>
      </c>
      <c r="HK59">
        <v>0</v>
      </c>
      <c r="HL59">
        <v>0</v>
      </c>
      <c r="HM59">
        <v>0</v>
      </c>
      <c r="HN59">
        <v>81.599999999999994</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0.98780000000000001</v>
      </c>
      <c r="LI59">
        <v>0.84</v>
      </c>
      <c r="LJ59">
        <v>0</v>
      </c>
      <c r="LK59">
        <v>0</v>
      </c>
      <c r="LL59">
        <v>1</v>
      </c>
      <c r="LM59">
        <v>0.95</v>
      </c>
      <c r="LN59">
        <v>0</v>
      </c>
      <c r="LO59">
        <v>1</v>
      </c>
      <c r="LP59">
        <v>0.78</v>
      </c>
      <c r="LQ59">
        <v>0</v>
      </c>
      <c r="LR59">
        <v>3.3115018212384641E-3</v>
      </c>
      <c r="LS59">
        <v>0</v>
      </c>
    </row>
    <row r="60" spans="1:331">
      <c r="A60" t="s">
        <v>349</v>
      </c>
      <c r="B60" t="s">
        <v>372</v>
      </c>
      <c r="C60" t="s">
        <v>373</v>
      </c>
      <c r="D60" t="s">
        <v>381</v>
      </c>
      <c r="E60" t="s">
        <v>382</v>
      </c>
      <c r="F60">
        <v>63945</v>
      </c>
      <c r="G60" t="s">
        <v>354</v>
      </c>
      <c r="H60">
        <v>63945</v>
      </c>
      <c r="I60">
        <v>1.8111139434106551</v>
      </c>
      <c r="J60">
        <v>0</v>
      </c>
      <c r="K60" t="s">
        <v>355</v>
      </c>
      <c r="L60">
        <v>1</v>
      </c>
      <c r="M60" t="s">
        <v>375</v>
      </c>
      <c r="N60" t="s">
        <v>376</v>
      </c>
      <c r="O60" t="s">
        <v>377</v>
      </c>
      <c r="P60">
        <v>4.8</v>
      </c>
      <c r="Q60">
        <v>0.91300000000000003</v>
      </c>
      <c r="R60">
        <v>0</v>
      </c>
      <c r="S60">
        <v>0.42</v>
      </c>
      <c r="T60">
        <v>35307</v>
      </c>
      <c r="U60">
        <v>0</v>
      </c>
      <c r="V60">
        <v>153</v>
      </c>
      <c r="W60">
        <v>0</v>
      </c>
      <c r="X60">
        <v>5401971</v>
      </c>
      <c r="Y60">
        <v>1</v>
      </c>
      <c r="Z60">
        <v>0</v>
      </c>
      <c r="AA60">
        <v>0</v>
      </c>
      <c r="AB60">
        <v>0</v>
      </c>
      <c r="AC60">
        <v>0</v>
      </c>
      <c r="AD60">
        <v>0</v>
      </c>
      <c r="AE60">
        <v>0</v>
      </c>
      <c r="AF60">
        <v>0</v>
      </c>
      <c r="AG60">
        <v>0</v>
      </c>
      <c r="AH60">
        <v>0</v>
      </c>
      <c r="AI60">
        <v>0</v>
      </c>
      <c r="AJ60">
        <v>0</v>
      </c>
      <c r="AK60">
        <v>0</v>
      </c>
      <c r="AL60">
        <v>0</v>
      </c>
      <c r="AM60">
        <v>18.19178082191781</v>
      </c>
      <c r="AN60">
        <v>0</v>
      </c>
      <c r="AO60">
        <v>0</v>
      </c>
      <c r="AP60">
        <v>0</v>
      </c>
      <c r="AQ60">
        <v>0</v>
      </c>
      <c r="AR60">
        <v>0</v>
      </c>
      <c r="AS60">
        <v>0</v>
      </c>
      <c r="AT60">
        <v>0</v>
      </c>
      <c r="AU60">
        <v>0</v>
      </c>
      <c r="AV60">
        <v>0</v>
      </c>
      <c r="AW60">
        <v>0</v>
      </c>
      <c r="AX60">
        <v>0</v>
      </c>
      <c r="AY60">
        <v>0</v>
      </c>
      <c r="AZ60">
        <v>0</v>
      </c>
      <c r="BA60">
        <v>0</v>
      </c>
      <c r="BB60">
        <v>0</v>
      </c>
      <c r="BC60">
        <v>0.1</v>
      </c>
      <c r="BD60">
        <v>0</v>
      </c>
      <c r="BE60">
        <v>0</v>
      </c>
      <c r="BF60">
        <v>0</v>
      </c>
      <c r="BG60">
        <v>0</v>
      </c>
      <c r="BH60">
        <v>0</v>
      </c>
      <c r="BI60">
        <v>0</v>
      </c>
      <c r="BJ60">
        <v>0</v>
      </c>
      <c r="BK60">
        <v>0</v>
      </c>
      <c r="BL60">
        <v>0</v>
      </c>
      <c r="BM60">
        <v>0</v>
      </c>
      <c r="BN60">
        <v>0</v>
      </c>
      <c r="BO60">
        <v>0</v>
      </c>
      <c r="BP60">
        <v>0</v>
      </c>
      <c r="BQ60">
        <v>1.4999999999999999E-2</v>
      </c>
      <c r="BR60">
        <v>0</v>
      </c>
      <c r="BS60">
        <v>0</v>
      </c>
      <c r="BT60">
        <v>0</v>
      </c>
      <c r="BU60">
        <v>0</v>
      </c>
      <c r="BV60">
        <v>0</v>
      </c>
      <c r="BW60">
        <v>81.599999999999994</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1</v>
      </c>
      <c r="FR60">
        <v>0</v>
      </c>
      <c r="FS60">
        <v>0</v>
      </c>
      <c r="FT60">
        <v>0</v>
      </c>
      <c r="FU60">
        <v>0</v>
      </c>
      <c r="FV60">
        <v>0</v>
      </c>
      <c r="FW60">
        <v>0</v>
      </c>
      <c r="FX60">
        <v>6.3016911879021418</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0.28868093150679963</v>
      </c>
      <c r="GU60">
        <v>0</v>
      </c>
      <c r="GV60">
        <v>0</v>
      </c>
      <c r="GW60">
        <v>0</v>
      </c>
      <c r="GX60">
        <v>0</v>
      </c>
      <c r="GY60">
        <v>0</v>
      </c>
      <c r="GZ60">
        <v>0</v>
      </c>
      <c r="HA60">
        <v>0</v>
      </c>
      <c r="HB60">
        <v>0</v>
      </c>
      <c r="HC60">
        <v>0</v>
      </c>
      <c r="HD60">
        <v>0</v>
      </c>
      <c r="HE60">
        <v>0</v>
      </c>
      <c r="HF60">
        <v>0</v>
      </c>
      <c r="HG60">
        <v>0</v>
      </c>
      <c r="HH60">
        <v>1.4999999999999999E-2</v>
      </c>
      <c r="HI60">
        <v>0</v>
      </c>
      <c r="HJ60">
        <v>0</v>
      </c>
      <c r="HK60">
        <v>0</v>
      </c>
      <c r="HL60">
        <v>0</v>
      </c>
      <c r="HM60">
        <v>0</v>
      </c>
      <c r="HN60">
        <v>81.599999999999994</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0.9715070665873623</v>
      </c>
      <c r="LI60">
        <v>0.97810457516339855</v>
      </c>
      <c r="LJ60">
        <v>0</v>
      </c>
      <c r="LK60">
        <v>0</v>
      </c>
      <c r="LL60">
        <v>1</v>
      </c>
      <c r="LM60">
        <v>0.95</v>
      </c>
      <c r="LN60">
        <v>0</v>
      </c>
      <c r="LO60">
        <v>1</v>
      </c>
      <c r="LP60">
        <v>0.78</v>
      </c>
      <c r="LQ60">
        <v>0</v>
      </c>
      <c r="LR60">
        <v>7.7358854020734115E-3</v>
      </c>
      <c r="LS60">
        <v>0</v>
      </c>
    </row>
    <row r="61" spans="1:331">
      <c r="A61" t="s">
        <v>349</v>
      </c>
      <c r="B61" t="s">
        <v>383</v>
      </c>
      <c r="C61" t="s">
        <v>384</v>
      </c>
      <c r="D61" t="s">
        <v>352</v>
      </c>
      <c r="E61" t="s">
        <v>374</v>
      </c>
      <c r="F61">
        <v>236</v>
      </c>
      <c r="G61" t="s">
        <v>354</v>
      </c>
      <c r="H61">
        <v>236</v>
      </c>
      <c r="I61">
        <v>0.32596685082872928</v>
      </c>
      <c r="J61">
        <v>0</v>
      </c>
      <c r="K61" t="s">
        <v>355</v>
      </c>
      <c r="L61">
        <v>1</v>
      </c>
      <c r="M61" t="s">
        <v>385</v>
      </c>
      <c r="N61" t="s">
        <v>386</v>
      </c>
      <c r="O61" t="s">
        <v>387</v>
      </c>
      <c r="P61">
        <v>3.7</v>
      </c>
      <c r="Q61">
        <v>0.92</v>
      </c>
      <c r="R61">
        <v>0</v>
      </c>
      <c r="S61">
        <v>0.3</v>
      </c>
      <c r="T61">
        <v>724</v>
      </c>
      <c r="U61">
        <v>0</v>
      </c>
      <c r="V61">
        <v>101</v>
      </c>
      <c r="W61">
        <v>0</v>
      </c>
      <c r="X61">
        <v>73124</v>
      </c>
      <c r="Y61">
        <v>1</v>
      </c>
      <c r="Z61">
        <v>0</v>
      </c>
      <c r="AA61">
        <v>0</v>
      </c>
      <c r="AB61">
        <v>0</v>
      </c>
      <c r="AC61">
        <v>0</v>
      </c>
      <c r="AD61">
        <v>0</v>
      </c>
      <c r="AE61">
        <v>0</v>
      </c>
      <c r="AF61">
        <v>0</v>
      </c>
      <c r="AG61">
        <v>0</v>
      </c>
      <c r="AH61">
        <v>0</v>
      </c>
      <c r="AI61">
        <v>0</v>
      </c>
      <c r="AJ61">
        <v>0</v>
      </c>
      <c r="AK61">
        <v>0</v>
      </c>
      <c r="AL61">
        <v>0</v>
      </c>
      <c r="AM61">
        <v>5.5178082191780815</v>
      </c>
      <c r="AN61">
        <v>0</v>
      </c>
      <c r="AO61">
        <v>0</v>
      </c>
      <c r="AP61">
        <v>0</v>
      </c>
      <c r="AQ61">
        <v>0</v>
      </c>
      <c r="AR61">
        <v>0</v>
      </c>
      <c r="AS61">
        <v>0</v>
      </c>
      <c r="AT61">
        <v>0</v>
      </c>
      <c r="AU61">
        <v>0</v>
      </c>
      <c r="AV61">
        <v>0</v>
      </c>
      <c r="AW61">
        <v>0</v>
      </c>
      <c r="AX61">
        <v>0</v>
      </c>
      <c r="AY61">
        <v>0</v>
      </c>
      <c r="AZ61">
        <v>0</v>
      </c>
      <c r="BA61">
        <v>0</v>
      </c>
      <c r="BB61">
        <v>0</v>
      </c>
      <c r="BC61">
        <v>0.1081</v>
      </c>
      <c r="BD61">
        <v>0</v>
      </c>
      <c r="BE61">
        <v>0</v>
      </c>
      <c r="BF61">
        <v>0</v>
      </c>
      <c r="BG61">
        <v>0</v>
      </c>
      <c r="BH61">
        <v>0</v>
      </c>
      <c r="BI61">
        <v>0</v>
      </c>
      <c r="BJ61">
        <v>0</v>
      </c>
      <c r="BK61">
        <v>0</v>
      </c>
      <c r="BL61">
        <v>0</v>
      </c>
      <c r="BM61">
        <v>0</v>
      </c>
      <c r="BN61">
        <v>0</v>
      </c>
      <c r="BO61">
        <v>0</v>
      </c>
      <c r="BP61">
        <v>0</v>
      </c>
      <c r="BQ61">
        <v>1.4999999999999999E-2</v>
      </c>
      <c r="BR61">
        <v>0</v>
      </c>
      <c r="BS61">
        <v>0</v>
      </c>
      <c r="BT61">
        <v>0</v>
      </c>
      <c r="BU61">
        <v>0</v>
      </c>
      <c r="BV61">
        <v>0</v>
      </c>
      <c r="BW61">
        <v>81.599999999999994</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1</v>
      </c>
      <c r="FR61">
        <v>0</v>
      </c>
      <c r="FS61">
        <v>0</v>
      </c>
      <c r="FT61">
        <v>0</v>
      </c>
      <c r="FU61">
        <v>0</v>
      </c>
      <c r="FV61">
        <v>0</v>
      </c>
      <c r="FW61">
        <v>0</v>
      </c>
      <c r="FX61">
        <v>2.0083335639500022</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0.29699999999999999</v>
      </c>
      <c r="GU61">
        <v>0</v>
      </c>
      <c r="GV61">
        <v>0</v>
      </c>
      <c r="GW61">
        <v>0</v>
      </c>
      <c r="GX61">
        <v>0</v>
      </c>
      <c r="GY61">
        <v>0</v>
      </c>
      <c r="GZ61">
        <v>0</v>
      </c>
      <c r="HA61">
        <v>0</v>
      </c>
      <c r="HB61">
        <v>0</v>
      </c>
      <c r="HC61">
        <v>0</v>
      </c>
      <c r="HD61">
        <v>0</v>
      </c>
      <c r="HE61">
        <v>0</v>
      </c>
      <c r="HF61">
        <v>0</v>
      </c>
      <c r="HG61">
        <v>0</v>
      </c>
      <c r="HH61">
        <v>1.4999999999999999E-2</v>
      </c>
      <c r="HI61">
        <v>0</v>
      </c>
      <c r="HJ61">
        <v>0</v>
      </c>
      <c r="HK61">
        <v>0</v>
      </c>
      <c r="HL61">
        <v>0</v>
      </c>
      <c r="HM61">
        <v>0</v>
      </c>
      <c r="HN61">
        <v>81.599999999999994</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0.97799999999999998</v>
      </c>
      <c r="LI61">
        <v>0.90346534653465349</v>
      </c>
      <c r="LJ61">
        <v>0</v>
      </c>
      <c r="LK61">
        <v>0</v>
      </c>
      <c r="LL61">
        <v>1</v>
      </c>
      <c r="LM61">
        <v>0.95</v>
      </c>
      <c r="LN61">
        <v>0</v>
      </c>
      <c r="LO61">
        <v>1</v>
      </c>
      <c r="LP61">
        <v>0.78</v>
      </c>
      <c r="LQ61">
        <v>0</v>
      </c>
      <c r="LR61">
        <v>3.9573070607553384E-2</v>
      </c>
      <c r="LS61">
        <v>0</v>
      </c>
    </row>
    <row r="62" spans="1:331">
      <c r="A62" t="s">
        <v>349</v>
      </c>
      <c r="B62" t="s">
        <v>383</v>
      </c>
      <c r="C62" t="s">
        <v>384</v>
      </c>
      <c r="D62" t="s">
        <v>352</v>
      </c>
      <c r="E62" t="s">
        <v>374</v>
      </c>
      <c r="F62">
        <v>4539</v>
      </c>
      <c r="G62" t="s">
        <v>388</v>
      </c>
      <c r="H62">
        <v>4539</v>
      </c>
      <c r="I62">
        <v>0.80750756093221843</v>
      </c>
      <c r="J62">
        <v>0</v>
      </c>
      <c r="K62" t="s">
        <v>389</v>
      </c>
      <c r="L62">
        <v>1</v>
      </c>
      <c r="M62" t="s">
        <v>385</v>
      </c>
      <c r="N62" t="s">
        <v>386</v>
      </c>
      <c r="O62" t="s">
        <v>387</v>
      </c>
      <c r="P62">
        <v>3.7</v>
      </c>
      <c r="Q62">
        <v>0.92</v>
      </c>
      <c r="R62">
        <v>0</v>
      </c>
      <c r="S62">
        <v>0.3</v>
      </c>
      <c r="T62">
        <v>5621</v>
      </c>
      <c r="U62">
        <v>0</v>
      </c>
      <c r="V62">
        <v>101</v>
      </c>
      <c r="W62">
        <v>0</v>
      </c>
      <c r="X62">
        <v>567721</v>
      </c>
      <c r="Y62">
        <v>0</v>
      </c>
      <c r="Z62">
        <v>1</v>
      </c>
      <c r="AA62">
        <v>0</v>
      </c>
      <c r="AB62">
        <v>0</v>
      </c>
      <c r="AC62">
        <v>0</v>
      </c>
      <c r="AD62">
        <v>0</v>
      </c>
      <c r="AE62">
        <v>0</v>
      </c>
      <c r="AF62">
        <v>0</v>
      </c>
      <c r="AG62">
        <v>0</v>
      </c>
      <c r="AH62">
        <v>0</v>
      </c>
      <c r="AI62">
        <v>0</v>
      </c>
      <c r="AJ62">
        <v>0</v>
      </c>
      <c r="AK62">
        <v>0</v>
      </c>
      <c r="AL62">
        <v>0</v>
      </c>
      <c r="AM62">
        <v>0</v>
      </c>
      <c r="AN62">
        <v>15.632876712328768</v>
      </c>
      <c r="AO62">
        <v>0</v>
      </c>
      <c r="AP62">
        <v>0</v>
      </c>
      <c r="AQ62">
        <v>0</v>
      </c>
      <c r="AR62">
        <v>0</v>
      </c>
      <c r="AS62">
        <v>0</v>
      </c>
      <c r="AT62">
        <v>0</v>
      </c>
      <c r="AU62">
        <v>0</v>
      </c>
      <c r="AV62">
        <v>0</v>
      </c>
      <c r="AW62">
        <v>0</v>
      </c>
      <c r="AX62">
        <v>0</v>
      </c>
      <c r="AY62">
        <v>0</v>
      </c>
      <c r="AZ62">
        <v>0</v>
      </c>
      <c r="BA62">
        <v>0</v>
      </c>
      <c r="BB62">
        <v>0</v>
      </c>
      <c r="BC62">
        <v>0</v>
      </c>
      <c r="BD62">
        <v>0.12889999999999999</v>
      </c>
      <c r="BE62">
        <v>0</v>
      </c>
      <c r="BF62">
        <v>0</v>
      </c>
      <c r="BG62">
        <v>0</v>
      </c>
      <c r="BH62">
        <v>0</v>
      </c>
      <c r="BI62">
        <v>0</v>
      </c>
      <c r="BJ62">
        <v>0</v>
      </c>
      <c r="BK62">
        <v>0</v>
      </c>
      <c r="BL62">
        <v>0</v>
      </c>
      <c r="BM62">
        <v>0</v>
      </c>
      <c r="BN62">
        <v>0</v>
      </c>
      <c r="BO62">
        <v>0</v>
      </c>
      <c r="BP62">
        <v>0</v>
      </c>
      <c r="BQ62">
        <v>0</v>
      </c>
      <c r="BR62">
        <v>1.4999999999999999E-2</v>
      </c>
      <c r="BS62">
        <v>0</v>
      </c>
      <c r="BT62">
        <v>0</v>
      </c>
      <c r="BU62">
        <v>0</v>
      </c>
      <c r="BV62">
        <v>0</v>
      </c>
      <c r="BW62">
        <v>0</v>
      </c>
      <c r="BX62">
        <v>81.599999999999994</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1</v>
      </c>
      <c r="FS62">
        <v>0</v>
      </c>
      <c r="FT62">
        <v>0</v>
      </c>
      <c r="FU62">
        <v>0</v>
      </c>
      <c r="FV62">
        <v>0</v>
      </c>
      <c r="FW62">
        <v>0</v>
      </c>
      <c r="FX62">
        <v>0</v>
      </c>
      <c r="FY62">
        <v>5.8851571501728337</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0.34239999999999998</v>
      </c>
      <c r="GV62">
        <v>0</v>
      </c>
      <c r="GW62">
        <v>0</v>
      </c>
      <c r="GX62">
        <v>0</v>
      </c>
      <c r="GY62">
        <v>0</v>
      </c>
      <c r="GZ62">
        <v>0</v>
      </c>
      <c r="HA62">
        <v>0</v>
      </c>
      <c r="HB62">
        <v>0</v>
      </c>
      <c r="HC62">
        <v>0</v>
      </c>
      <c r="HD62">
        <v>0</v>
      </c>
      <c r="HE62">
        <v>0</v>
      </c>
      <c r="HF62">
        <v>0</v>
      </c>
      <c r="HG62">
        <v>0</v>
      </c>
      <c r="HH62">
        <v>0</v>
      </c>
      <c r="HI62">
        <v>1.4999999999999999E-2</v>
      </c>
      <c r="HJ62">
        <v>0</v>
      </c>
      <c r="HK62">
        <v>0</v>
      </c>
      <c r="HL62">
        <v>0</v>
      </c>
      <c r="HM62">
        <v>0</v>
      </c>
      <c r="HN62">
        <v>0</v>
      </c>
      <c r="HO62">
        <v>81.599999999999994</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0.99299999999999999</v>
      </c>
      <c r="LI62">
        <v>0.79504950495049498</v>
      </c>
      <c r="LJ62">
        <v>0</v>
      </c>
      <c r="LK62">
        <v>0</v>
      </c>
      <c r="LL62">
        <v>1</v>
      </c>
      <c r="LM62">
        <v>0.95</v>
      </c>
      <c r="LN62">
        <v>0</v>
      </c>
      <c r="LO62">
        <v>1</v>
      </c>
      <c r="LP62">
        <v>0.78</v>
      </c>
      <c r="LQ62">
        <v>0</v>
      </c>
      <c r="LR62">
        <v>1.0771214960804465E-2</v>
      </c>
      <c r="LS62">
        <v>0</v>
      </c>
    </row>
    <row r="63" spans="1:331">
      <c r="A63" t="s">
        <v>349</v>
      </c>
      <c r="B63" t="s">
        <v>383</v>
      </c>
      <c r="C63" t="s">
        <v>390</v>
      </c>
      <c r="D63" t="s">
        <v>352</v>
      </c>
      <c r="E63" t="s">
        <v>374</v>
      </c>
      <c r="F63">
        <v>333</v>
      </c>
      <c r="G63" t="s">
        <v>354</v>
      </c>
      <c r="H63">
        <v>333</v>
      </c>
      <c r="I63">
        <v>0.32840236686390534</v>
      </c>
      <c r="J63">
        <v>0</v>
      </c>
      <c r="K63" t="s">
        <v>355</v>
      </c>
      <c r="L63">
        <v>1</v>
      </c>
      <c r="M63" t="s">
        <v>385</v>
      </c>
      <c r="N63" t="s">
        <v>386</v>
      </c>
      <c r="O63" t="s">
        <v>387</v>
      </c>
      <c r="P63">
        <v>3.7</v>
      </c>
      <c r="Q63">
        <v>0.92</v>
      </c>
      <c r="R63">
        <v>0</v>
      </c>
      <c r="S63">
        <v>0.3</v>
      </c>
      <c r="T63">
        <v>1014</v>
      </c>
      <c r="U63">
        <v>0</v>
      </c>
      <c r="V63">
        <v>101</v>
      </c>
      <c r="W63">
        <v>0</v>
      </c>
      <c r="X63">
        <v>102414</v>
      </c>
      <c r="Y63">
        <v>1</v>
      </c>
      <c r="Z63">
        <v>0</v>
      </c>
      <c r="AA63">
        <v>0</v>
      </c>
      <c r="AB63">
        <v>0</v>
      </c>
      <c r="AC63">
        <v>0</v>
      </c>
      <c r="AD63">
        <v>0</v>
      </c>
      <c r="AE63">
        <v>0</v>
      </c>
      <c r="AF63">
        <v>0</v>
      </c>
      <c r="AG63">
        <v>0</v>
      </c>
      <c r="AH63">
        <v>0</v>
      </c>
      <c r="AI63">
        <v>0</v>
      </c>
      <c r="AJ63">
        <v>0</v>
      </c>
      <c r="AK63">
        <v>0</v>
      </c>
      <c r="AL63">
        <v>0</v>
      </c>
      <c r="AM63">
        <v>5.506849315068493</v>
      </c>
      <c r="AN63">
        <v>0</v>
      </c>
      <c r="AO63">
        <v>0</v>
      </c>
      <c r="AP63">
        <v>0</v>
      </c>
      <c r="AQ63">
        <v>0</v>
      </c>
      <c r="AR63">
        <v>0</v>
      </c>
      <c r="AS63">
        <v>0</v>
      </c>
      <c r="AT63">
        <v>0</v>
      </c>
      <c r="AU63">
        <v>0</v>
      </c>
      <c r="AV63">
        <v>0</v>
      </c>
      <c r="AW63">
        <v>0</v>
      </c>
      <c r="AX63">
        <v>0</v>
      </c>
      <c r="AY63">
        <v>0</v>
      </c>
      <c r="AZ63">
        <v>0</v>
      </c>
      <c r="BA63">
        <v>0</v>
      </c>
      <c r="BB63">
        <v>0</v>
      </c>
      <c r="BC63">
        <v>0.1081</v>
      </c>
      <c r="BD63">
        <v>0</v>
      </c>
      <c r="BE63">
        <v>0</v>
      </c>
      <c r="BF63">
        <v>0</v>
      </c>
      <c r="BG63">
        <v>0</v>
      </c>
      <c r="BH63">
        <v>0</v>
      </c>
      <c r="BI63">
        <v>0</v>
      </c>
      <c r="BJ63">
        <v>0</v>
      </c>
      <c r="BK63">
        <v>0</v>
      </c>
      <c r="BL63">
        <v>0</v>
      </c>
      <c r="BM63">
        <v>0</v>
      </c>
      <c r="BN63">
        <v>0</v>
      </c>
      <c r="BO63">
        <v>0</v>
      </c>
      <c r="BP63">
        <v>0</v>
      </c>
      <c r="BQ63">
        <v>1.4999999999999999E-2</v>
      </c>
      <c r="BR63">
        <v>0</v>
      </c>
      <c r="BS63">
        <v>0</v>
      </c>
      <c r="BT63">
        <v>0</v>
      </c>
      <c r="BU63">
        <v>0</v>
      </c>
      <c r="BV63">
        <v>0</v>
      </c>
      <c r="BW63">
        <v>81.599999999999994</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1</v>
      </c>
      <c r="FR63">
        <v>0</v>
      </c>
      <c r="FS63">
        <v>0</v>
      </c>
      <c r="FT63">
        <v>0</v>
      </c>
      <c r="FU63">
        <v>0</v>
      </c>
      <c r="FV63">
        <v>0</v>
      </c>
      <c r="FW63">
        <v>0</v>
      </c>
      <c r="FX63">
        <v>2.0016489944818563</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0.2974</v>
      </c>
      <c r="GU63">
        <v>0</v>
      </c>
      <c r="GV63">
        <v>0</v>
      </c>
      <c r="GW63">
        <v>0</v>
      </c>
      <c r="GX63">
        <v>0</v>
      </c>
      <c r="GY63">
        <v>0</v>
      </c>
      <c r="GZ63">
        <v>0</v>
      </c>
      <c r="HA63">
        <v>0</v>
      </c>
      <c r="HB63">
        <v>0</v>
      </c>
      <c r="HC63">
        <v>0</v>
      </c>
      <c r="HD63">
        <v>0</v>
      </c>
      <c r="HE63">
        <v>0</v>
      </c>
      <c r="HF63">
        <v>0</v>
      </c>
      <c r="HG63">
        <v>0</v>
      </c>
      <c r="HH63">
        <v>1.4999999999999999E-2</v>
      </c>
      <c r="HI63">
        <v>0</v>
      </c>
      <c r="HJ63">
        <v>0</v>
      </c>
      <c r="HK63">
        <v>0</v>
      </c>
      <c r="HL63">
        <v>0</v>
      </c>
      <c r="HM63">
        <v>0</v>
      </c>
      <c r="HN63">
        <v>81.599999999999994</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0.97799999999999998</v>
      </c>
      <c r="LI63">
        <v>0.90346534653465349</v>
      </c>
      <c r="LJ63">
        <v>0</v>
      </c>
      <c r="LK63">
        <v>0</v>
      </c>
      <c r="LL63">
        <v>1</v>
      </c>
      <c r="LM63">
        <v>0.95</v>
      </c>
      <c r="LN63">
        <v>0</v>
      </c>
      <c r="LO63">
        <v>1</v>
      </c>
      <c r="LP63">
        <v>0.78</v>
      </c>
      <c r="LQ63">
        <v>0</v>
      </c>
      <c r="LR63">
        <v>3.9573070607553384E-2</v>
      </c>
      <c r="LS63">
        <v>0</v>
      </c>
    </row>
    <row r="64" spans="1:331">
      <c r="A64" t="s">
        <v>349</v>
      </c>
      <c r="B64" t="s">
        <v>383</v>
      </c>
      <c r="C64" t="s">
        <v>390</v>
      </c>
      <c r="D64" t="s">
        <v>352</v>
      </c>
      <c r="E64" t="s">
        <v>374</v>
      </c>
      <c r="F64">
        <v>3654</v>
      </c>
      <c r="G64" t="s">
        <v>388</v>
      </c>
      <c r="H64">
        <v>3654</v>
      </c>
      <c r="I64">
        <v>0.79607843137254897</v>
      </c>
      <c r="J64">
        <v>0</v>
      </c>
      <c r="K64" t="s">
        <v>389</v>
      </c>
      <c r="L64">
        <v>1</v>
      </c>
      <c r="M64" t="s">
        <v>385</v>
      </c>
      <c r="N64" t="s">
        <v>386</v>
      </c>
      <c r="O64" t="s">
        <v>387</v>
      </c>
      <c r="P64">
        <v>3.7</v>
      </c>
      <c r="Q64">
        <v>0.92</v>
      </c>
      <c r="R64">
        <v>0</v>
      </c>
      <c r="S64">
        <v>0.3</v>
      </c>
      <c r="T64">
        <v>4590</v>
      </c>
      <c r="U64">
        <v>0</v>
      </c>
      <c r="V64">
        <v>101</v>
      </c>
      <c r="W64">
        <v>0</v>
      </c>
      <c r="X64">
        <v>463590</v>
      </c>
      <c r="Y64">
        <v>0</v>
      </c>
      <c r="Z64">
        <v>1</v>
      </c>
      <c r="AA64">
        <v>0</v>
      </c>
      <c r="AB64">
        <v>0</v>
      </c>
      <c r="AC64">
        <v>0</v>
      </c>
      <c r="AD64">
        <v>0</v>
      </c>
      <c r="AE64">
        <v>0</v>
      </c>
      <c r="AF64">
        <v>0</v>
      </c>
      <c r="AG64">
        <v>0</v>
      </c>
      <c r="AH64">
        <v>0</v>
      </c>
      <c r="AI64">
        <v>0</v>
      </c>
      <c r="AJ64">
        <v>0</v>
      </c>
      <c r="AK64">
        <v>0</v>
      </c>
      <c r="AL64">
        <v>0</v>
      </c>
      <c r="AM64">
        <v>0</v>
      </c>
      <c r="AN64">
        <v>15.632876712328768</v>
      </c>
      <c r="AO64">
        <v>0</v>
      </c>
      <c r="AP64">
        <v>0</v>
      </c>
      <c r="AQ64">
        <v>0</v>
      </c>
      <c r="AR64">
        <v>0</v>
      </c>
      <c r="AS64">
        <v>0</v>
      </c>
      <c r="AT64">
        <v>0</v>
      </c>
      <c r="AU64">
        <v>0</v>
      </c>
      <c r="AV64">
        <v>0</v>
      </c>
      <c r="AW64">
        <v>0</v>
      </c>
      <c r="AX64">
        <v>0</v>
      </c>
      <c r="AY64">
        <v>0</v>
      </c>
      <c r="AZ64">
        <v>0</v>
      </c>
      <c r="BA64">
        <v>0</v>
      </c>
      <c r="BB64">
        <v>0</v>
      </c>
      <c r="BC64">
        <v>0</v>
      </c>
      <c r="BD64">
        <v>0.12889999999999999</v>
      </c>
      <c r="BE64">
        <v>0</v>
      </c>
      <c r="BF64">
        <v>0</v>
      </c>
      <c r="BG64">
        <v>0</v>
      </c>
      <c r="BH64">
        <v>0</v>
      </c>
      <c r="BI64">
        <v>0</v>
      </c>
      <c r="BJ64">
        <v>0</v>
      </c>
      <c r="BK64">
        <v>0</v>
      </c>
      <c r="BL64">
        <v>0</v>
      </c>
      <c r="BM64">
        <v>0</v>
      </c>
      <c r="BN64">
        <v>0</v>
      </c>
      <c r="BO64">
        <v>0</v>
      </c>
      <c r="BP64">
        <v>0</v>
      </c>
      <c r="BQ64">
        <v>0</v>
      </c>
      <c r="BR64">
        <v>1.4999999999999999E-2</v>
      </c>
      <c r="BS64">
        <v>0</v>
      </c>
      <c r="BT64">
        <v>0</v>
      </c>
      <c r="BU64">
        <v>0</v>
      </c>
      <c r="BV64">
        <v>0</v>
      </c>
      <c r="BW64">
        <v>0</v>
      </c>
      <c r="BX64">
        <v>81.599999999999994</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1</v>
      </c>
      <c r="FS64">
        <v>0</v>
      </c>
      <c r="FT64">
        <v>0</v>
      </c>
      <c r="FU64">
        <v>0</v>
      </c>
      <c r="FV64">
        <v>0</v>
      </c>
      <c r="FW64">
        <v>0</v>
      </c>
      <c r="FX64">
        <v>0</v>
      </c>
      <c r="FY64">
        <v>5.8646036327682713</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0.34360000000000002</v>
      </c>
      <c r="GV64">
        <v>0</v>
      </c>
      <c r="GW64">
        <v>0</v>
      </c>
      <c r="GX64">
        <v>0</v>
      </c>
      <c r="GY64">
        <v>0</v>
      </c>
      <c r="GZ64">
        <v>0</v>
      </c>
      <c r="HA64">
        <v>0</v>
      </c>
      <c r="HB64">
        <v>0</v>
      </c>
      <c r="HC64">
        <v>0</v>
      </c>
      <c r="HD64">
        <v>0</v>
      </c>
      <c r="HE64">
        <v>0</v>
      </c>
      <c r="HF64">
        <v>0</v>
      </c>
      <c r="HG64">
        <v>0</v>
      </c>
      <c r="HH64">
        <v>0</v>
      </c>
      <c r="HI64">
        <v>1.4999999999999999E-2</v>
      </c>
      <c r="HJ64">
        <v>0</v>
      </c>
      <c r="HK64">
        <v>0</v>
      </c>
      <c r="HL64">
        <v>0</v>
      </c>
      <c r="HM64">
        <v>0</v>
      </c>
      <c r="HN64">
        <v>0</v>
      </c>
      <c r="HO64">
        <v>81.599999999999994</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0.99299999999999999</v>
      </c>
      <c r="LI64">
        <v>0.75891089108910881</v>
      </c>
      <c r="LJ64">
        <v>0</v>
      </c>
      <c r="LK64">
        <v>0</v>
      </c>
      <c r="LL64">
        <v>1</v>
      </c>
      <c r="LM64">
        <v>0.95</v>
      </c>
      <c r="LN64">
        <v>0</v>
      </c>
      <c r="LO64">
        <v>1</v>
      </c>
      <c r="LP64">
        <v>0.78</v>
      </c>
      <c r="LQ64">
        <v>0</v>
      </c>
      <c r="LR64">
        <v>1.0771214960804465E-2</v>
      </c>
      <c r="LS64">
        <v>0</v>
      </c>
    </row>
    <row r="65" spans="1:331">
      <c r="A65" t="s">
        <v>349</v>
      </c>
      <c r="B65" t="s">
        <v>383</v>
      </c>
      <c r="C65" t="s">
        <v>391</v>
      </c>
      <c r="D65" t="s">
        <v>352</v>
      </c>
      <c r="E65" t="s">
        <v>374</v>
      </c>
      <c r="F65">
        <v>174</v>
      </c>
      <c r="G65" t="s">
        <v>354</v>
      </c>
      <c r="H65">
        <v>174</v>
      </c>
      <c r="I65">
        <v>0.32892249527410206</v>
      </c>
      <c r="J65">
        <v>0</v>
      </c>
      <c r="K65" t="s">
        <v>355</v>
      </c>
      <c r="L65">
        <v>1</v>
      </c>
      <c r="M65" t="s">
        <v>385</v>
      </c>
      <c r="N65" t="s">
        <v>386</v>
      </c>
      <c r="O65" t="s">
        <v>387</v>
      </c>
      <c r="P65">
        <v>3.7</v>
      </c>
      <c r="Q65">
        <v>0.92</v>
      </c>
      <c r="R65">
        <v>0</v>
      </c>
      <c r="S65">
        <v>0.3</v>
      </c>
      <c r="T65">
        <v>529</v>
      </c>
      <c r="U65">
        <v>0</v>
      </c>
      <c r="V65">
        <v>101</v>
      </c>
      <c r="W65">
        <v>0</v>
      </c>
      <c r="X65">
        <v>53429</v>
      </c>
      <c r="Y65">
        <v>1</v>
      </c>
      <c r="Z65">
        <v>0</v>
      </c>
      <c r="AA65">
        <v>0</v>
      </c>
      <c r="AB65">
        <v>0</v>
      </c>
      <c r="AC65">
        <v>0</v>
      </c>
      <c r="AD65">
        <v>0</v>
      </c>
      <c r="AE65">
        <v>0</v>
      </c>
      <c r="AF65">
        <v>0</v>
      </c>
      <c r="AG65">
        <v>0</v>
      </c>
      <c r="AH65">
        <v>0</v>
      </c>
      <c r="AI65">
        <v>0</v>
      </c>
      <c r="AJ65">
        <v>0</v>
      </c>
      <c r="AK65">
        <v>0</v>
      </c>
      <c r="AL65">
        <v>0</v>
      </c>
      <c r="AM65">
        <v>5.506849315068493</v>
      </c>
      <c r="AN65">
        <v>0</v>
      </c>
      <c r="AO65">
        <v>0</v>
      </c>
      <c r="AP65">
        <v>0</v>
      </c>
      <c r="AQ65">
        <v>0</v>
      </c>
      <c r="AR65">
        <v>0</v>
      </c>
      <c r="AS65">
        <v>0</v>
      </c>
      <c r="AT65">
        <v>0</v>
      </c>
      <c r="AU65">
        <v>0</v>
      </c>
      <c r="AV65">
        <v>0</v>
      </c>
      <c r="AW65">
        <v>0</v>
      </c>
      <c r="AX65">
        <v>0</v>
      </c>
      <c r="AY65">
        <v>0</v>
      </c>
      <c r="AZ65">
        <v>0</v>
      </c>
      <c r="BA65">
        <v>0</v>
      </c>
      <c r="BB65">
        <v>0</v>
      </c>
      <c r="BC65">
        <v>0.1081</v>
      </c>
      <c r="BD65">
        <v>0</v>
      </c>
      <c r="BE65">
        <v>0</v>
      </c>
      <c r="BF65">
        <v>0</v>
      </c>
      <c r="BG65">
        <v>0</v>
      </c>
      <c r="BH65">
        <v>0</v>
      </c>
      <c r="BI65">
        <v>0</v>
      </c>
      <c r="BJ65">
        <v>0</v>
      </c>
      <c r="BK65">
        <v>0</v>
      </c>
      <c r="BL65">
        <v>0</v>
      </c>
      <c r="BM65">
        <v>0</v>
      </c>
      <c r="BN65">
        <v>0</v>
      </c>
      <c r="BO65">
        <v>0</v>
      </c>
      <c r="BP65">
        <v>0</v>
      </c>
      <c r="BQ65">
        <v>1.4999999999999999E-2</v>
      </c>
      <c r="BR65">
        <v>0</v>
      </c>
      <c r="BS65">
        <v>0</v>
      </c>
      <c r="BT65">
        <v>0</v>
      </c>
      <c r="BU65">
        <v>0</v>
      </c>
      <c r="BV65">
        <v>0</v>
      </c>
      <c r="BW65">
        <v>81.599999999999994</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1</v>
      </c>
      <c r="FR65">
        <v>0</v>
      </c>
      <c r="FS65">
        <v>0</v>
      </c>
      <c r="FT65">
        <v>0</v>
      </c>
      <c r="FU65">
        <v>0</v>
      </c>
      <c r="FV65">
        <v>0</v>
      </c>
      <c r="FW65">
        <v>0</v>
      </c>
      <c r="FX65">
        <v>2.0124760343438273</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0.29580000000000001</v>
      </c>
      <c r="GU65">
        <v>0</v>
      </c>
      <c r="GV65">
        <v>0</v>
      </c>
      <c r="GW65">
        <v>0</v>
      </c>
      <c r="GX65">
        <v>0</v>
      </c>
      <c r="GY65">
        <v>0</v>
      </c>
      <c r="GZ65">
        <v>0</v>
      </c>
      <c r="HA65">
        <v>0</v>
      </c>
      <c r="HB65">
        <v>0</v>
      </c>
      <c r="HC65">
        <v>0</v>
      </c>
      <c r="HD65">
        <v>0</v>
      </c>
      <c r="HE65">
        <v>0</v>
      </c>
      <c r="HF65">
        <v>0</v>
      </c>
      <c r="HG65">
        <v>0</v>
      </c>
      <c r="HH65">
        <v>1.4999999999999999E-2</v>
      </c>
      <c r="HI65">
        <v>0</v>
      </c>
      <c r="HJ65">
        <v>0</v>
      </c>
      <c r="HK65">
        <v>0</v>
      </c>
      <c r="HL65">
        <v>0</v>
      </c>
      <c r="HM65">
        <v>0</v>
      </c>
      <c r="HN65">
        <v>81.599999999999994</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0.97799999999999998</v>
      </c>
      <c r="LI65">
        <v>0.93960396039603966</v>
      </c>
      <c r="LJ65">
        <v>0</v>
      </c>
      <c r="LK65">
        <v>0</v>
      </c>
      <c r="LL65">
        <v>1</v>
      </c>
      <c r="LM65">
        <v>0.95</v>
      </c>
      <c r="LN65">
        <v>0</v>
      </c>
      <c r="LO65">
        <v>1</v>
      </c>
      <c r="LP65">
        <v>0.78</v>
      </c>
      <c r="LQ65">
        <v>0</v>
      </c>
      <c r="LR65">
        <v>3.9573070607553384E-2</v>
      </c>
      <c r="LS65">
        <v>0</v>
      </c>
    </row>
    <row r="66" spans="1:331">
      <c r="A66" t="s">
        <v>349</v>
      </c>
      <c r="B66" t="s">
        <v>383</v>
      </c>
      <c r="C66" t="s">
        <v>391</v>
      </c>
      <c r="D66" t="s">
        <v>352</v>
      </c>
      <c r="E66" t="s">
        <v>374</v>
      </c>
      <c r="F66">
        <v>4174</v>
      </c>
      <c r="G66" t="s">
        <v>388</v>
      </c>
      <c r="H66">
        <v>4174</v>
      </c>
      <c r="I66">
        <v>0.82784609282030941</v>
      </c>
      <c r="J66">
        <v>0</v>
      </c>
      <c r="K66" t="s">
        <v>389</v>
      </c>
      <c r="L66">
        <v>1</v>
      </c>
      <c r="M66" t="s">
        <v>385</v>
      </c>
      <c r="N66" t="s">
        <v>386</v>
      </c>
      <c r="O66" t="s">
        <v>387</v>
      </c>
      <c r="P66">
        <v>3.7</v>
      </c>
      <c r="Q66">
        <v>0.92</v>
      </c>
      <c r="R66">
        <v>0</v>
      </c>
      <c r="S66">
        <v>0.3</v>
      </c>
      <c r="T66">
        <v>5042</v>
      </c>
      <c r="U66">
        <v>0</v>
      </c>
      <c r="V66">
        <v>101</v>
      </c>
      <c r="W66">
        <v>0</v>
      </c>
      <c r="X66">
        <v>509242</v>
      </c>
      <c r="Y66">
        <v>0</v>
      </c>
      <c r="Z66">
        <v>1</v>
      </c>
      <c r="AA66">
        <v>0</v>
      </c>
      <c r="AB66">
        <v>0</v>
      </c>
      <c r="AC66">
        <v>0</v>
      </c>
      <c r="AD66">
        <v>0</v>
      </c>
      <c r="AE66">
        <v>0</v>
      </c>
      <c r="AF66">
        <v>0</v>
      </c>
      <c r="AG66">
        <v>0</v>
      </c>
      <c r="AH66">
        <v>0</v>
      </c>
      <c r="AI66">
        <v>0</v>
      </c>
      <c r="AJ66">
        <v>0</v>
      </c>
      <c r="AK66">
        <v>0</v>
      </c>
      <c r="AL66">
        <v>0</v>
      </c>
      <c r="AM66">
        <v>0</v>
      </c>
      <c r="AN66">
        <v>15.632876712328768</v>
      </c>
      <c r="AO66">
        <v>0</v>
      </c>
      <c r="AP66">
        <v>0</v>
      </c>
      <c r="AQ66">
        <v>0</v>
      </c>
      <c r="AR66">
        <v>0</v>
      </c>
      <c r="AS66">
        <v>0</v>
      </c>
      <c r="AT66">
        <v>0</v>
      </c>
      <c r="AU66">
        <v>0</v>
      </c>
      <c r="AV66">
        <v>0</v>
      </c>
      <c r="AW66">
        <v>0</v>
      </c>
      <c r="AX66">
        <v>0</v>
      </c>
      <c r="AY66">
        <v>0</v>
      </c>
      <c r="AZ66">
        <v>0</v>
      </c>
      <c r="BA66">
        <v>0</v>
      </c>
      <c r="BB66">
        <v>0</v>
      </c>
      <c r="BC66">
        <v>0</v>
      </c>
      <c r="BD66">
        <v>0.12889999999999999</v>
      </c>
      <c r="BE66">
        <v>0</v>
      </c>
      <c r="BF66">
        <v>0</v>
      </c>
      <c r="BG66">
        <v>0</v>
      </c>
      <c r="BH66">
        <v>0</v>
      </c>
      <c r="BI66">
        <v>0</v>
      </c>
      <c r="BJ66">
        <v>0</v>
      </c>
      <c r="BK66">
        <v>0</v>
      </c>
      <c r="BL66">
        <v>0</v>
      </c>
      <c r="BM66">
        <v>0</v>
      </c>
      <c r="BN66">
        <v>0</v>
      </c>
      <c r="BO66">
        <v>0</v>
      </c>
      <c r="BP66">
        <v>0</v>
      </c>
      <c r="BQ66">
        <v>0</v>
      </c>
      <c r="BR66">
        <v>1.4999999999999999E-2</v>
      </c>
      <c r="BS66">
        <v>0</v>
      </c>
      <c r="BT66">
        <v>0</v>
      </c>
      <c r="BU66">
        <v>0</v>
      </c>
      <c r="BV66">
        <v>0</v>
      </c>
      <c r="BW66">
        <v>0</v>
      </c>
      <c r="BX66">
        <v>81.599999999999994</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1</v>
      </c>
      <c r="FS66">
        <v>0</v>
      </c>
      <c r="FT66">
        <v>0</v>
      </c>
      <c r="FU66">
        <v>0</v>
      </c>
      <c r="FV66">
        <v>0</v>
      </c>
      <c r="FW66">
        <v>0</v>
      </c>
      <c r="FX66">
        <v>0</v>
      </c>
      <c r="FY66">
        <v>5.8731501259667089</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0.34310000000000002</v>
      </c>
      <c r="GV66">
        <v>0</v>
      </c>
      <c r="GW66">
        <v>0</v>
      </c>
      <c r="GX66">
        <v>0</v>
      </c>
      <c r="GY66">
        <v>0</v>
      </c>
      <c r="GZ66">
        <v>0</v>
      </c>
      <c r="HA66">
        <v>0</v>
      </c>
      <c r="HB66">
        <v>0</v>
      </c>
      <c r="HC66">
        <v>0</v>
      </c>
      <c r="HD66">
        <v>0</v>
      </c>
      <c r="HE66">
        <v>0</v>
      </c>
      <c r="HF66">
        <v>0</v>
      </c>
      <c r="HG66">
        <v>0</v>
      </c>
      <c r="HH66">
        <v>0</v>
      </c>
      <c r="HI66">
        <v>1.4999999999999999E-2</v>
      </c>
      <c r="HJ66">
        <v>0</v>
      </c>
      <c r="HK66">
        <v>0</v>
      </c>
      <c r="HL66">
        <v>0</v>
      </c>
      <c r="HM66">
        <v>0</v>
      </c>
      <c r="HN66">
        <v>0</v>
      </c>
      <c r="HO66">
        <v>81.599999999999994</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0.99299999999999999</v>
      </c>
      <c r="LI66">
        <v>0.79504950495049498</v>
      </c>
      <c r="LJ66">
        <v>0</v>
      </c>
      <c r="LK66">
        <v>0</v>
      </c>
      <c r="LL66">
        <v>1</v>
      </c>
      <c r="LM66">
        <v>0.95</v>
      </c>
      <c r="LN66">
        <v>0</v>
      </c>
      <c r="LO66">
        <v>1</v>
      </c>
      <c r="LP66">
        <v>0.78</v>
      </c>
      <c r="LQ66">
        <v>0</v>
      </c>
      <c r="LR66">
        <v>1.0771214960804465E-2</v>
      </c>
      <c r="LS66">
        <v>0</v>
      </c>
    </row>
    <row r="67" spans="1:331">
      <c r="A67" t="s">
        <v>349</v>
      </c>
      <c r="B67" t="s">
        <v>383</v>
      </c>
      <c r="C67" t="s">
        <v>392</v>
      </c>
      <c r="D67" t="s">
        <v>352</v>
      </c>
      <c r="E67" t="s">
        <v>374</v>
      </c>
      <c r="F67">
        <v>164</v>
      </c>
      <c r="G67" t="s">
        <v>354</v>
      </c>
      <c r="H67">
        <v>164</v>
      </c>
      <c r="I67">
        <v>0.41102756892230574</v>
      </c>
      <c r="J67">
        <v>0</v>
      </c>
      <c r="K67" t="s">
        <v>355</v>
      </c>
      <c r="L67">
        <v>1</v>
      </c>
      <c r="M67" t="s">
        <v>385</v>
      </c>
      <c r="N67" t="s">
        <v>393</v>
      </c>
      <c r="O67" t="s">
        <v>394</v>
      </c>
      <c r="P67">
        <v>4.7</v>
      </c>
      <c r="Q67">
        <v>0.93</v>
      </c>
      <c r="R67">
        <v>0</v>
      </c>
      <c r="S67">
        <v>0.39</v>
      </c>
      <c r="T67">
        <v>399</v>
      </c>
      <c r="U67">
        <v>0</v>
      </c>
      <c r="V67">
        <v>87</v>
      </c>
      <c r="W67">
        <v>0</v>
      </c>
      <c r="X67">
        <v>34713</v>
      </c>
      <c r="Y67">
        <v>1</v>
      </c>
      <c r="Z67">
        <v>0</v>
      </c>
      <c r="AA67">
        <v>0</v>
      </c>
      <c r="AB67">
        <v>0</v>
      </c>
      <c r="AC67">
        <v>0</v>
      </c>
      <c r="AD67">
        <v>0</v>
      </c>
      <c r="AE67">
        <v>0</v>
      </c>
      <c r="AF67">
        <v>0</v>
      </c>
      <c r="AG67">
        <v>0</v>
      </c>
      <c r="AH67">
        <v>0</v>
      </c>
      <c r="AI67">
        <v>0</v>
      </c>
      <c r="AJ67">
        <v>0</v>
      </c>
      <c r="AK67">
        <v>0</v>
      </c>
      <c r="AL67">
        <v>0</v>
      </c>
      <c r="AM67">
        <v>13.726027397260275</v>
      </c>
      <c r="AN67">
        <v>0</v>
      </c>
      <c r="AO67">
        <v>0</v>
      </c>
      <c r="AP67">
        <v>0</v>
      </c>
      <c r="AQ67">
        <v>0</v>
      </c>
      <c r="AR67">
        <v>0</v>
      </c>
      <c r="AS67">
        <v>0</v>
      </c>
      <c r="AT67">
        <v>0</v>
      </c>
      <c r="AU67">
        <v>0</v>
      </c>
      <c r="AV67">
        <v>0</v>
      </c>
      <c r="AW67">
        <v>0</v>
      </c>
      <c r="AX67">
        <v>0</v>
      </c>
      <c r="AY67">
        <v>0</v>
      </c>
      <c r="AZ67">
        <v>0</v>
      </c>
      <c r="BA67">
        <v>0</v>
      </c>
      <c r="BB67">
        <v>0</v>
      </c>
      <c r="BC67">
        <v>0.106</v>
      </c>
      <c r="BD67">
        <v>0</v>
      </c>
      <c r="BE67">
        <v>0</v>
      </c>
      <c r="BF67">
        <v>0</v>
      </c>
      <c r="BG67">
        <v>0</v>
      </c>
      <c r="BH67">
        <v>0</v>
      </c>
      <c r="BI67">
        <v>0</v>
      </c>
      <c r="BJ67">
        <v>0</v>
      </c>
      <c r="BK67">
        <v>0</v>
      </c>
      <c r="BL67">
        <v>0</v>
      </c>
      <c r="BM67">
        <v>0</v>
      </c>
      <c r="BN67">
        <v>0</v>
      </c>
      <c r="BO67">
        <v>0</v>
      </c>
      <c r="BP67">
        <v>0</v>
      </c>
      <c r="BQ67">
        <v>1.4999999999999999E-2</v>
      </c>
      <c r="BR67">
        <v>0</v>
      </c>
      <c r="BS67">
        <v>0</v>
      </c>
      <c r="BT67">
        <v>0</v>
      </c>
      <c r="BU67">
        <v>0</v>
      </c>
      <c r="BV67">
        <v>0</v>
      </c>
      <c r="BW67">
        <v>81.599999999999994</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1</v>
      </c>
      <c r="FR67">
        <v>0</v>
      </c>
      <c r="FS67">
        <v>0</v>
      </c>
      <c r="FT67">
        <v>0</v>
      </c>
      <c r="FU67">
        <v>0</v>
      </c>
      <c r="FV67">
        <v>0</v>
      </c>
      <c r="FW67">
        <v>0</v>
      </c>
      <c r="FX67">
        <v>4.9623427834569886</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0.29320000000000002</v>
      </c>
      <c r="GU67">
        <v>0</v>
      </c>
      <c r="GV67">
        <v>0</v>
      </c>
      <c r="GW67">
        <v>0</v>
      </c>
      <c r="GX67">
        <v>0</v>
      </c>
      <c r="GY67">
        <v>0</v>
      </c>
      <c r="GZ67">
        <v>0</v>
      </c>
      <c r="HA67">
        <v>0</v>
      </c>
      <c r="HB67">
        <v>0</v>
      </c>
      <c r="HC67">
        <v>0</v>
      </c>
      <c r="HD67">
        <v>0</v>
      </c>
      <c r="HE67">
        <v>0</v>
      </c>
      <c r="HF67">
        <v>0</v>
      </c>
      <c r="HG67">
        <v>0</v>
      </c>
      <c r="HH67">
        <v>1.4999999999999999E-2</v>
      </c>
      <c r="HI67">
        <v>0</v>
      </c>
      <c r="HJ67">
        <v>0</v>
      </c>
      <c r="HK67">
        <v>0</v>
      </c>
      <c r="HL67">
        <v>0</v>
      </c>
      <c r="HM67">
        <v>0</v>
      </c>
      <c r="HN67">
        <v>81.599999999999994</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1</v>
      </c>
      <c r="LI67">
        <v>0.50344827586206897</v>
      </c>
      <c r="LJ67">
        <v>0</v>
      </c>
      <c r="LK67">
        <v>0</v>
      </c>
      <c r="LL67">
        <v>1</v>
      </c>
      <c r="LM67">
        <v>0.95</v>
      </c>
      <c r="LN67">
        <v>0</v>
      </c>
      <c r="LO67">
        <v>1</v>
      </c>
      <c r="LP67">
        <v>0.78</v>
      </c>
      <c r="LQ67">
        <v>0</v>
      </c>
      <c r="LR67">
        <v>3.6840119760479038E-2</v>
      </c>
      <c r="LS67">
        <v>0</v>
      </c>
    </row>
    <row r="68" spans="1:331">
      <c r="A68" t="s">
        <v>349</v>
      </c>
      <c r="B68" t="s">
        <v>383</v>
      </c>
      <c r="C68" t="s">
        <v>392</v>
      </c>
      <c r="D68" t="s">
        <v>352</v>
      </c>
      <c r="E68" t="s">
        <v>374</v>
      </c>
      <c r="F68">
        <v>1237</v>
      </c>
      <c r="G68" t="s">
        <v>388</v>
      </c>
      <c r="H68">
        <v>1237</v>
      </c>
      <c r="I68">
        <v>0.68798665183537266</v>
      </c>
      <c r="J68">
        <v>0</v>
      </c>
      <c r="K68" t="s">
        <v>389</v>
      </c>
      <c r="L68">
        <v>1</v>
      </c>
      <c r="M68" t="s">
        <v>385</v>
      </c>
      <c r="N68" t="s">
        <v>393</v>
      </c>
      <c r="O68" t="s">
        <v>394</v>
      </c>
      <c r="P68">
        <v>4.7</v>
      </c>
      <c r="Q68">
        <v>0.93</v>
      </c>
      <c r="R68">
        <v>0</v>
      </c>
      <c r="S68">
        <v>0.39</v>
      </c>
      <c r="T68">
        <v>1798</v>
      </c>
      <c r="U68">
        <v>0</v>
      </c>
      <c r="V68">
        <v>87</v>
      </c>
      <c r="W68">
        <v>0</v>
      </c>
      <c r="X68">
        <v>156426</v>
      </c>
      <c r="Y68">
        <v>0</v>
      </c>
      <c r="Z68">
        <v>1</v>
      </c>
      <c r="AA68">
        <v>0</v>
      </c>
      <c r="AB68">
        <v>0</v>
      </c>
      <c r="AC68">
        <v>0</v>
      </c>
      <c r="AD68">
        <v>0</v>
      </c>
      <c r="AE68">
        <v>0</v>
      </c>
      <c r="AF68">
        <v>0</v>
      </c>
      <c r="AG68">
        <v>0</v>
      </c>
      <c r="AH68">
        <v>0</v>
      </c>
      <c r="AI68">
        <v>0</v>
      </c>
      <c r="AJ68">
        <v>0</v>
      </c>
      <c r="AK68">
        <v>0</v>
      </c>
      <c r="AL68">
        <v>0</v>
      </c>
      <c r="AM68">
        <v>0</v>
      </c>
      <c r="AN68">
        <v>15.123287671232877</v>
      </c>
      <c r="AO68">
        <v>0</v>
      </c>
      <c r="AP68">
        <v>0</v>
      </c>
      <c r="AQ68">
        <v>0</v>
      </c>
      <c r="AR68">
        <v>0</v>
      </c>
      <c r="AS68">
        <v>0</v>
      </c>
      <c r="AT68">
        <v>0</v>
      </c>
      <c r="AU68">
        <v>0</v>
      </c>
      <c r="AV68">
        <v>0</v>
      </c>
      <c r="AW68">
        <v>0</v>
      </c>
      <c r="AX68">
        <v>0</v>
      </c>
      <c r="AY68">
        <v>0</v>
      </c>
      <c r="AZ68">
        <v>0</v>
      </c>
      <c r="BA68">
        <v>0</v>
      </c>
      <c r="BB68">
        <v>0</v>
      </c>
      <c r="BC68">
        <v>0</v>
      </c>
      <c r="BD68">
        <v>0.106</v>
      </c>
      <c r="BE68">
        <v>0</v>
      </c>
      <c r="BF68">
        <v>0</v>
      </c>
      <c r="BG68">
        <v>0</v>
      </c>
      <c r="BH68">
        <v>0</v>
      </c>
      <c r="BI68">
        <v>0</v>
      </c>
      <c r="BJ68">
        <v>0</v>
      </c>
      <c r="BK68">
        <v>0</v>
      </c>
      <c r="BL68">
        <v>0</v>
      </c>
      <c r="BM68">
        <v>0</v>
      </c>
      <c r="BN68">
        <v>0</v>
      </c>
      <c r="BO68">
        <v>0</v>
      </c>
      <c r="BP68">
        <v>0</v>
      </c>
      <c r="BQ68">
        <v>0</v>
      </c>
      <c r="BR68">
        <v>1.4999999999999999E-2</v>
      </c>
      <c r="BS68">
        <v>0</v>
      </c>
      <c r="BT68">
        <v>0</v>
      </c>
      <c r="BU68">
        <v>0</v>
      </c>
      <c r="BV68">
        <v>0</v>
      </c>
      <c r="BW68">
        <v>0</v>
      </c>
      <c r="BX68">
        <v>81.599999999999994</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1</v>
      </c>
      <c r="FS68">
        <v>0</v>
      </c>
      <c r="FT68">
        <v>0</v>
      </c>
      <c r="FU68">
        <v>0</v>
      </c>
      <c r="FV68">
        <v>0</v>
      </c>
      <c r="FW68">
        <v>0</v>
      </c>
      <c r="FX68">
        <v>0</v>
      </c>
      <c r="FY68">
        <v>4.7809975936495226</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0.33529999999999999</v>
      </c>
      <c r="GV68">
        <v>0</v>
      </c>
      <c r="GW68">
        <v>0</v>
      </c>
      <c r="GX68">
        <v>0</v>
      </c>
      <c r="GY68">
        <v>0</v>
      </c>
      <c r="GZ68">
        <v>0</v>
      </c>
      <c r="HA68">
        <v>0</v>
      </c>
      <c r="HB68">
        <v>0</v>
      </c>
      <c r="HC68">
        <v>0</v>
      </c>
      <c r="HD68">
        <v>0</v>
      </c>
      <c r="HE68">
        <v>0</v>
      </c>
      <c r="HF68">
        <v>0</v>
      </c>
      <c r="HG68">
        <v>0</v>
      </c>
      <c r="HH68">
        <v>0</v>
      </c>
      <c r="HI68">
        <v>1.4999999999999999E-2</v>
      </c>
      <c r="HJ68">
        <v>0</v>
      </c>
      <c r="HK68">
        <v>0</v>
      </c>
      <c r="HL68">
        <v>0</v>
      </c>
      <c r="HM68">
        <v>0</v>
      </c>
      <c r="HN68">
        <v>0</v>
      </c>
      <c r="HO68">
        <v>81.599999999999994</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0.96699999999999997</v>
      </c>
      <c r="LI68">
        <v>0.7971264367816091</v>
      </c>
      <c r="LJ68">
        <v>0</v>
      </c>
      <c r="LK68">
        <v>0</v>
      </c>
      <c r="LL68">
        <v>1</v>
      </c>
      <c r="LM68">
        <v>0.95</v>
      </c>
      <c r="LN68">
        <v>0</v>
      </c>
      <c r="LO68">
        <v>1</v>
      </c>
      <c r="LP68">
        <v>0.78</v>
      </c>
      <c r="LQ68">
        <v>0</v>
      </c>
      <c r="LR68">
        <v>6.6834963768115943E-2</v>
      </c>
      <c r="LS68">
        <v>0</v>
      </c>
    </row>
    <row r="69" spans="1:331">
      <c r="A69" t="s">
        <v>349</v>
      </c>
      <c r="B69" t="s">
        <v>383</v>
      </c>
      <c r="C69" t="s">
        <v>395</v>
      </c>
      <c r="D69" t="s">
        <v>352</v>
      </c>
      <c r="E69" t="s">
        <v>374</v>
      </c>
      <c r="F69">
        <v>283</v>
      </c>
      <c r="G69" t="s">
        <v>354</v>
      </c>
      <c r="H69">
        <v>283</v>
      </c>
      <c r="I69">
        <v>0.39803094233473979</v>
      </c>
      <c r="J69">
        <v>0</v>
      </c>
      <c r="K69" t="s">
        <v>355</v>
      </c>
      <c r="L69">
        <v>1</v>
      </c>
      <c r="M69" t="s">
        <v>385</v>
      </c>
      <c r="N69" t="s">
        <v>393</v>
      </c>
      <c r="O69" t="s">
        <v>394</v>
      </c>
      <c r="P69">
        <v>4.7</v>
      </c>
      <c r="Q69">
        <v>0.93</v>
      </c>
      <c r="R69">
        <v>0</v>
      </c>
      <c r="S69">
        <v>0.39</v>
      </c>
      <c r="T69">
        <v>711</v>
      </c>
      <c r="U69">
        <v>0</v>
      </c>
      <c r="V69">
        <v>87</v>
      </c>
      <c r="W69">
        <v>0</v>
      </c>
      <c r="X69">
        <v>61857</v>
      </c>
      <c r="Y69">
        <v>1</v>
      </c>
      <c r="Z69">
        <v>0</v>
      </c>
      <c r="AA69">
        <v>0</v>
      </c>
      <c r="AB69">
        <v>0</v>
      </c>
      <c r="AC69">
        <v>0</v>
      </c>
      <c r="AD69">
        <v>0</v>
      </c>
      <c r="AE69">
        <v>0</v>
      </c>
      <c r="AF69">
        <v>0</v>
      </c>
      <c r="AG69">
        <v>0</v>
      </c>
      <c r="AH69">
        <v>0</v>
      </c>
      <c r="AI69">
        <v>0</v>
      </c>
      <c r="AJ69">
        <v>0</v>
      </c>
      <c r="AK69">
        <v>0</v>
      </c>
      <c r="AL69">
        <v>0</v>
      </c>
      <c r="AM69">
        <v>13.726027397260275</v>
      </c>
      <c r="AN69">
        <v>0</v>
      </c>
      <c r="AO69">
        <v>0</v>
      </c>
      <c r="AP69">
        <v>0</v>
      </c>
      <c r="AQ69">
        <v>0</v>
      </c>
      <c r="AR69">
        <v>0</v>
      </c>
      <c r="AS69">
        <v>0</v>
      </c>
      <c r="AT69">
        <v>0</v>
      </c>
      <c r="AU69">
        <v>0</v>
      </c>
      <c r="AV69">
        <v>0</v>
      </c>
      <c r="AW69">
        <v>0</v>
      </c>
      <c r="AX69">
        <v>0</v>
      </c>
      <c r="AY69">
        <v>0</v>
      </c>
      <c r="AZ69">
        <v>0</v>
      </c>
      <c r="BA69">
        <v>0</v>
      </c>
      <c r="BB69">
        <v>0</v>
      </c>
      <c r="BC69">
        <v>0.106</v>
      </c>
      <c r="BD69">
        <v>0</v>
      </c>
      <c r="BE69">
        <v>0</v>
      </c>
      <c r="BF69">
        <v>0</v>
      </c>
      <c r="BG69">
        <v>0</v>
      </c>
      <c r="BH69">
        <v>0</v>
      </c>
      <c r="BI69">
        <v>0</v>
      </c>
      <c r="BJ69">
        <v>0</v>
      </c>
      <c r="BK69">
        <v>0</v>
      </c>
      <c r="BL69">
        <v>0</v>
      </c>
      <c r="BM69">
        <v>0</v>
      </c>
      <c r="BN69">
        <v>0</v>
      </c>
      <c r="BO69">
        <v>0</v>
      </c>
      <c r="BP69">
        <v>0</v>
      </c>
      <c r="BQ69">
        <v>1.4999999999999999E-2</v>
      </c>
      <c r="BR69">
        <v>0</v>
      </c>
      <c r="BS69">
        <v>0</v>
      </c>
      <c r="BT69">
        <v>0</v>
      </c>
      <c r="BU69">
        <v>0</v>
      </c>
      <c r="BV69">
        <v>0</v>
      </c>
      <c r="BW69">
        <v>81.599999999999994</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1</v>
      </c>
      <c r="FR69">
        <v>0</v>
      </c>
      <c r="FS69">
        <v>0</v>
      </c>
      <c r="FT69">
        <v>0</v>
      </c>
      <c r="FU69">
        <v>0</v>
      </c>
      <c r="FV69">
        <v>0</v>
      </c>
      <c r="FW69">
        <v>0</v>
      </c>
      <c r="FX69">
        <v>4.9623427834569886</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0.29320000000000002</v>
      </c>
      <c r="GU69">
        <v>0</v>
      </c>
      <c r="GV69">
        <v>0</v>
      </c>
      <c r="GW69">
        <v>0</v>
      </c>
      <c r="GX69">
        <v>0</v>
      </c>
      <c r="GY69">
        <v>0</v>
      </c>
      <c r="GZ69">
        <v>0</v>
      </c>
      <c r="HA69">
        <v>0</v>
      </c>
      <c r="HB69">
        <v>0</v>
      </c>
      <c r="HC69">
        <v>0</v>
      </c>
      <c r="HD69">
        <v>0</v>
      </c>
      <c r="HE69">
        <v>0</v>
      </c>
      <c r="HF69">
        <v>0</v>
      </c>
      <c r="HG69">
        <v>0</v>
      </c>
      <c r="HH69">
        <v>1.4999999999999999E-2</v>
      </c>
      <c r="HI69">
        <v>0</v>
      </c>
      <c r="HJ69">
        <v>0</v>
      </c>
      <c r="HK69">
        <v>0</v>
      </c>
      <c r="HL69">
        <v>0</v>
      </c>
      <c r="HM69">
        <v>0</v>
      </c>
      <c r="HN69">
        <v>81.599999999999994</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1</v>
      </c>
      <c r="LI69">
        <v>0.50344827586206897</v>
      </c>
      <c r="LJ69">
        <v>0</v>
      </c>
      <c r="LK69">
        <v>0</v>
      </c>
      <c r="LL69">
        <v>1</v>
      </c>
      <c r="LM69">
        <v>0.95</v>
      </c>
      <c r="LN69">
        <v>0</v>
      </c>
      <c r="LO69">
        <v>1</v>
      </c>
      <c r="LP69">
        <v>0.78</v>
      </c>
      <c r="LQ69">
        <v>0</v>
      </c>
      <c r="LR69">
        <v>3.6840119760479038E-2</v>
      </c>
      <c r="LS69">
        <v>0</v>
      </c>
    </row>
    <row r="70" spans="1:331">
      <c r="A70" t="s">
        <v>349</v>
      </c>
      <c r="B70" t="s">
        <v>383</v>
      </c>
      <c r="C70" t="s">
        <v>395</v>
      </c>
      <c r="D70" t="s">
        <v>352</v>
      </c>
      <c r="E70" t="s">
        <v>374</v>
      </c>
      <c r="F70">
        <v>1087</v>
      </c>
      <c r="G70" t="s">
        <v>388</v>
      </c>
      <c r="H70">
        <v>1087</v>
      </c>
      <c r="I70">
        <v>0.68193224592220825</v>
      </c>
      <c r="J70">
        <v>0</v>
      </c>
      <c r="K70" t="s">
        <v>389</v>
      </c>
      <c r="L70">
        <v>1</v>
      </c>
      <c r="M70" t="s">
        <v>385</v>
      </c>
      <c r="N70" t="s">
        <v>393</v>
      </c>
      <c r="O70" t="s">
        <v>394</v>
      </c>
      <c r="P70">
        <v>4.7</v>
      </c>
      <c r="Q70">
        <v>0.93</v>
      </c>
      <c r="R70">
        <v>0</v>
      </c>
      <c r="S70">
        <v>0.39</v>
      </c>
      <c r="T70">
        <v>1594</v>
      </c>
      <c r="U70">
        <v>0</v>
      </c>
      <c r="V70">
        <v>87</v>
      </c>
      <c r="W70">
        <v>0</v>
      </c>
      <c r="X70">
        <v>138678</v>
      </c>
      <c r="Y70">
        <v>0</v>
      </c>
      <c r="Z70">
        <v>1</v>
      </c>
      <c r="AA70">
        <v>0</v>
      </c>
      <c r="AB70">
        <v>0</v>
      </c>
      <c r="AC70">
        <v>0</v>
      </c>
      <c r="AD70">
        <v>0</v>
      </c>
      <c r="AE70">
        <v>0</v>
      </c>
      <c r="AF70">
        <v>0</v>
      </c>
      <c r="AG70">
        <v>0</v>
      </c>
      <c r="AH70">
        <v>0</v>
      </c>
      <c r="AI70">
        <v>0</v>
      </c>
      <c r="AJ70">
        <v>0</v>
      </c>
      <c r="AK70">
        <v>0</v>
      </c>
      <c r="AL70">
        <v>0</v>
      </c>
      <c r="AM70">
        <v>0</v>
      </c>
      <c r="AN70">
        <v>15.123287671232877</v>
      </c>
      <c r="AO70">
        <v>0</v>
      </c>
      <c r="AP70">
        <v>0</v>
      </c>
      <c r="AQ70">
        <v>0</v>
      </c>
      <c r="AR70">
        <v>0</v>
      </c>
      <c r="AS70">
        <v>0</v>
      </c>
      <c r="AT70">
        <v>0</v>
      </c>
      <c r="AU70">
        <v>0</v>
      </c>
      <c r="AV70">
        <v>0</v>
      </c>
      <c r="AW70">
        <v>0</v>
      </c>
      <c r="AX70">
        <v>0</v>
      </c>
      <c r="AY70">
        <v>0</v>
      </c>
      <c r="AZ70">
        <v>0</v>
      </c>
      <c r="BA70">
        <v>0</v>
      </c>
      <c r="BB70">
        <v>0</v>
      </c>
      <c r="BC70">
        <v>0</v>
      </c>
      <c r="BD70">
        <v>0.106</v>
      </c>
      <c r="BE70">
        <v>0</v>
      </c>
      <c r="BF70">
        <v>0</v>
      </c>
      <c r="BG70">
        <v>0</v>
      </c>
      <c r="BH70">
        <v>0</v>
      </c>
      <c r="BI70">
        <v>0</v>
      </c>
      <c r="BJ70">
        <v>0</v>
      </c>
      <c r="BK70">
        <v>0</v>
      </c>
      <c r="BL70">
        <v>0</v>
      </c>
      <c r="BM70">
        <v>0</v>
      </c>
      <c r="BN70">
        <v>0</v>
      </c>
      <c r="BO70">
        <v>0</v>
      </c>
      <c r="BP70">
        <v>0</v>
      </c>
      <c r="BQ70">
        <v>0</v>
      </c>
      <c r="BR70">
        <v>1.4999999999999999E-2</v>
      </c>
      <c r="BS70">
        <v>0</v>
      </c>
      <c r="BT70">
        <v>0</v>
      </c>
      <c r="BU70">
        <v>0</v>
      </c>
      <c r="BV70">
        <v>0</v>
      </c>
      <c r="BW70">
        <v>0</v>
      </c>
      <c r="BX70">
        <v>81.599999999999994</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0</v>
      </c>
      <c r="FT70">
        <v>0</v>
      </c>
      <c r="FU70">
        <v>0</v>
      </c>
      <c r="FV70">
        <v>0</v>
      </c>
      <c r="FW70">
        <v>0</v>
      </c>
      <c r="FX70">
        <v>0</v>
      </c>
      <c r="FY70">
        <v>4.7809975936495226</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0.33529999999999999</v>
      </c>
      <c r="GV70">
        <v>0</v>
      </c>
      <c r="GW70">
        <v>0</v>
      </c>
      <c r="GX70">
        <v>0</v>
      </c>
      <c r="GY70">
        <v>0</v>
      </c>
      <c r="GZ70">
        <v>0</v>
      </c>
      <c r="HA70">
        <v>0</v>
      </c>
      <c r="HB70">
        <v>0</v>
      </c>
      <c r="HC70">
        <v>0</v>
      </c>
      <c r="HD70">
        <v>0</v>
      </c>
      <c r="HE70">
        <v>0</v>
      </c>
      <c r="HF70">
        <v>0</v>
      </c>
      <c r="HG70">
        <v>0</v>
      </c>
      <c r="HH70">
        <v>0</v>
      </c>
      <c r="HI70">
        <v>1.4999999999999999E-2</v>
      </c>
      <c r="HJ70">
        <v>0</v>
      </c>
      <c r="HK70">
        <v>0</v>
      </c>
      <c r="HL70">
        <v>0</v>
      </c>
      <c r="HM70">
        <v>0</v>
      </c>
      <c r="HN70">
        <v>0</v>
      </c>
      <c r="HO70">
        <v>81.599999999999994</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0.96699999999999997</v>
      </c>
      <c r="LI70">
        <v>0.7971264367816091</v>
      </c>
      <c r="LJ70">
        <v>0</v>
      </c>
      <c r="LK70">
        <v>0</v>
      </c>
      <c r="LL70">
        <v>1</v>
      </c>
      <c r="LM70">
        <v>0.95</v>
      </c>
      <c r="LN70">
        <v>0</v>
      </c>
      <c r="LO70">
        <v>1</v>
      </c>
      <c r="LP70">
        <v>0.78</v>
      </c>
      <c r="LQ70">
        <v>0</v>
      </c>
      <c r="LR70">
        <v>6.6834963768115943E-2</v>
      </c>
      <c r="LS70">
        <v>0</v>
      </c>
    </row>
    <row r="71" spans="1:331">
      <c r="A71" t="s">
        <v>349</v>
      </c>
      <c r="B71" t="s">
        <v>383</v>
      </c>
      <c r="C71" t="s">
        <v>396</v>
      </c>
      <c r="D71" t="s">
        <v>352</v>
      </c>
      <c r="E71" t="s">
        <v>374</v>
      </c>
      <c r="F71">
        <v>396</v>
      </c>
      <c r="G71" t="s">
        <v>354</v>
      </c>
      <c r="H71">
        <v>396</v>
      </c>
      <c r="I71">
        <v>0.40951396070320578</v>
      </c>
      <c r="J71">
        <v>0</v>
      </c>
      <c r="K71" t="s">
        <v>355</v>
      </c>
      <c r="L71">
        <v>1</v>
      </c>
      <c r="M71" t="s">
        <v>385</v>
      </c>
      <c r="N71" t="s">
        <v>393</v>
      </c>
      <c r="O71" t="s">
        <v>394</v>
      </c>
      <c r="P71">
        <v>4.7</v>
      </c>
      <c r="Q71">
        <v>0.93</v>
      </c>
      <c r="R71">
        <v>0</v>
      </c>
      <c r="S71">
        <v>0.39</v>
      </c>
      <c r="T71">
        <v>967</v>
      </c>
      <c r="U71">
        <v>0</v>
      </c>
      <c r="V71">
        <v>87</v>
      </c>
      <c r="W71">
        <v>0</v>
      </c>
      <c r="X71">
        <v>84129</v>
      </c>
      <c r="Y71">
        <v>1</v>
      </c>
      <c r="Z71">
        <v>0</v>
      </c>
      <c r="AA71">
        <v>0</v>
      </c>
      <c r="AB71">
        <v>0</v>
      </c>
      <c r="AC71">
        <v>0</v>
      </c>
      <c r="AD71">
        <v>0</v>
      </c>
      <c r="AE71">
        <v>0</v>
      </c>
      <c r="AF71">
        <v>0</v>
      </c>
      <c r="AG71">
        <v>0</v>
      </c>
      <c r="AH71">
        <v>0</v>
      </c>
      <c r="AI71">
        <v>0</v>
      </c>
      <c r="AJ71">
        <v>0</v>
      </c>
      <c r="AK71">
        <v>0</v>
      </c>
      <c r="AL71">
        <v>0</v>
      </c>
      <c r="AM71">
        <v>13.726027397260275</v>
      </c>
      <c r="AN71">
        <v>0</v>
      </c>
      <c r="AO71">
        <v>0</v>
      </c>
      <c r="AP71">
        <v>0</v>
      </c>
      <c r="AQ71">
        <v>0</v>
      </c>
      <c r="AR71">
        <v>0</v>
      </c>
      <c r="AS71">
        <v>0</v>
      </c>
      <c r="AT71">
        <v>0</v>
      </c>
      <c r="AU71">
        <v>0</v>
      </c>
      <c r="AV71">
        <v>0</v>
      </c>
      <c r="AW71">
        <v>0</v>
      </c>
      <c r="AX71">
        <v>0</v>
      </c>
      <c r="AY71">
        <v>0</v>
      </c>
      <c r="AZ71">
        <v>0</v>
      </c>
      <c r="BA71">
        <v>0</v>
      </c>
      <c r="BB71">
        <v>0</v>
      </c>
      <c r="BC71">
        <v>0.106</v>
      </c>
      <c r="BD71">
        <v>0</v>
      </c>
      <c r="BE71">
        <v>0</v>
      </c>
      <c r="BF71">
        <v>0</v>
      </c>
      <c r="BG71">
        <v>0</v>
      </c>
      <c r="BH71">
        <v>0</v>
      </c>
      <c r="BI71">
        <v>0</v>
      </c>
      <c r="BJ71">
        <v>0</v>
      </c>
      <c r="BK71">
        <v>0</v>
      </c>
      <c r="BL71">
        <v>0</v>
      </c>
      <c r="BM71">
        <v>0</v>
      </c>
      <c r="BN71">
        <v>0</v>
      </c>
      <c r="BO71">
        <v>0</v>
      </c>
      <c r="BP71">
        <v>0</v>
      </c>
      <c r="BQ71">
        <v>1.4999999999999999E-2</v>
      </c>
      <c r="BR71">
        <v>0</v>
      </c>
      <c r="BS71">
        <v>0</v>
      </c>
      <c r="BT71">
        <v>0</v>
      </c>
      <c r="BU71">
        <v>0</v>
      </c>
      <c r="BV71">
        <v>0</v>
      </c>
      <c r="BW71">
        <v>81.599999999999994</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1</v>
      </c>
      <c r="FR71">
        <v>0</v>
      </c>
      <c r="FS71">
        <v>0</v>
      </c>
      <c r="FT71">
        <v>0</v>
      </c>
      <c r="FU71">
        <v>0</v>
      </c>
      <c r="FV71">
        <v>0</v>
      </c>
      <c r="FW71">
        <v>0</v>
      </c>
      <c r="FX71">
        <v>4.9623427834569886</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0.29320000000000002</v>
      </c>
      <c r="GU71">
        <v>0</v>
      </c>
      <c r="GV71">
        <v>0</v>
      </c>
      <c r="GW71">
        <v>0</v>
      </c>
      <c r="GX71">
        <v>0</v>
      </c>
      <c r="GY71">
        <v>0</v>
      </c>
      <c r="GZ71">
        <v>0</v>
      </c>
      <c r="HA71">
        <v>0</v>
      </c>
      <c r="HB71">
        <v>0</v>
      </c>
      <c r="HC71">
        <v>0</v>
      </c>
      <c r="HD71">
        <v>0</v>
      </c>
      <c r="HE71">
        <v>0</v>
      </c>
      <c r="HF71">
        <v>0</v>
      </c>
      <c r="HG71">
        <v>0</v>
      </c>
      <c r="HH71">
        <v>1.4999999999999999E-2</v>
      </c>
      <c r="HI71">
        <v>0</v>
      </c>
      <c r="HJ71">
        <v>0</v>
      </c>
      <c r="HK71">
        <v>0</v>
      </c>
      <c r="HL71">
        <v>0</v>
      </c>
      <c r="HM71">
        <v>0</v>
      </c>
      <c r="HN71">
        <v>81.599999999999994</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1</v>
      </c>
      <c r="LI71">
        <v>0.50344827586206897</v>
      </c>
      <c r="LJ71">
        <v>0</v>
      </c>
      <c r="LK71">
        <v>0</v>
      </c>
      <c r="LL71">
        <v>1</v>
      </c>
      <c r="LM71">
        <v>0.95</v>
      </c>
      <c r="LN71">
        <v>0</v>
      </c>
      <c r="LO71">
        <v>1</v>
      </c>
      <c r="LP71">
        <v>0.78</v>
      </c>
      <c r="LQ71">
        <v>0</v>
      </c>
      <c r="LR71">
        <v>3.6840119760479038E-2</v>
      </c>
      <c r="LS71">
        <v>0</v>
      </c>
    </row>
    <row r="72" spans="1:331">
      <c r="A72" t="s">
        <v>349</v>
      </c>
      <c r="B72" t="s">
        <v>383</v>
      </c>
      <c r="C72" t="s">
        <v>396</v>
      </c>
      <c r="D72" t="s">
        <v>352</v>
      </c>
      <c r="E72" t="s">
        <v>374</v>
      </c>
      <c r="F72">
        <v>1695</v>
      </c>
      <c r="G72" t="s">
        <v>388</v>
      </c>
      <c r="H72">
        <v>1695</v>
      </c>
      <c r="I72">
        <v>0.68679092382495943</v>
      </c>
      <c r="J72">
        <v>0</v>
      </c>
      <c r="K72" t="s">
        <v>389</v>
      </c>
      <c r="L72">
        <v>1</v>
      </c>
      <c r="M72" t="s">
        <v>385</v>
      </c>
      <c r="N72" t="s">
        <v>393</v>
      </c>
      <c r="O72" t="s">
        <v>394</v>
      </c>
      <c r="P72">
        <v>4.7</v>
      </c>
      <c r="Q72">
        <v>0.93</v>
      </c>
      <c r="R72">
        <v>0</v>
      </c>
      <c r="S72">
        <v>0.39</v>
      </c>
      <c r="T72">
        <v>2468</v>
      </c>
      <c r="U72">
        <v>0</v>
      </c>
      <c r="V72">
        <v>87</v>
      </c>
      <c r="W72">
        <v>0</v>
      </c>
      <c r="X72">
        <v>214716</v>
      </c>
      <c r="Y72">
        <v>0</v>
      </c>
      <c r="Z72">
        <v>1</v>
      </c>
      <c r="AA72">
        <v>0</v>
      </c>
      <c r="AB72">
        <v>0</v>
      </c>
      <c r="AC72">
        <v>0</v>
      </c>
      <c r="AD72">
        <v>0</v>
      </c>
      <c r="AE72">
        <v>0</v>
      </c>
      <c r="AF72">
        <v>0</v>
      </c>
      <c r="AG72">
        <v>0</v>
      </c>
      <c r="AH72">
        <v>0</v>
      </c>
      <c r="AI72">
        <v>0</v>
      </c>
      <c r="AJ72">
        <v>0</v>
      </c>
      <c r="AK72">
        <v>0</v>
      </c>
      <c r="AL72">
        <v>0</v>
      </c>
      <c r="AM72">
        <v>0</v>
      </c>
      <c r="AN72">
        <v>15.123287671232877</v>
      </c>
      <c r="AO72">
        <v>0</v>
      </c>
      <c r="AP72">
        <v>0</v>
      </c>
      <c r="AQ72">
        <v>0</v>
      </c>
      <c r="AR72">
        <v>0</v>
      </c>
      <c r="AS72">
        <v>0</v>
      </c>
      <c r="AT72">
        <v>0</v>
      </c>
      <c r="AU72">
        <v>0</v>
      </c>
      <c r="AV72">
        <v>0</v>
      </c>
      <c r="AW72">
        <v>0</v>
      </c>
      <c r="AX72">
        <v>0</v>
      </c>
      <c r="AY72">
        <v>0</v>
      </c>
      <c r="AZ72">
        <v>0</v>
      </c>
      <c r="BA72">
        <v>0</v>
      </c>
      <c r="BB72">
        <v>0</v>
      </c>
      <c r="BC72">
        <v>0</v>
      </c>
      <c r="BD72">
        <v>0.106</v>
      </c>
      <c r="BE72">
        <v>0</v>
      </c>
      <c r="BF72">
        <v>0</v>
      </c>
      <c r="BG72">
        <v>0</v>
      </c>
      <c r="BH72">
        <v>0</v>
      </c>
      <c r="BI72">
        <v>0</v>
      </c>
      <c r="BJ72">
        <v>0</v>
      </c>
      <c r="BK72">
        <v>0</v>
      </c>
      <c r="BL72">
        <v>0</v>
      </c>
      <c r="BM72">
        <v>0</v>
      </c>
      <c r="BN72">
        <v>0</v>
      </c>
      <c r="BO72">
        <v>0</v>
      </c>
      <c r="BP72">
        <v>0</v>
      </c>
      <c r="BQ72">
        <v>0</v>
      </c>
      <c r="BR72">
        <v>1.4999999999999999E-2</v>
      </c>
      <c r="BS72">
        <v>0</v>
      </c>
      <c r="BT72">
        <v>0</v>
      </c>
      <c r="BU72">
        <v>0</v>
      </c>
      <c r="BV72">
        <v>0</v>
      </c>
      <c r="BW72">
        <v>0</v>
      </c>
      <c r="BX72">
        <v>81.599999999999994</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1</v>
      </c>
      <c r="FS72">
        <v>0</v>
      </c>
      <c r="FT72">
        <v>0</v>
      </c>
      <c r="FU72">
        <v>0</v>
      </c>
      <c r="FV72">
        <v>0</v>
      </c>
      <c r="FW72">
        <v>0</v>
      </c>
      <c r="FX72">
        <v>0</v>
      </c>
      <c r="FY72">
        <v>4.7809975936495226</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0.33529999999999999</v>
      </c>
      <c r="GV72">
        <v>0</v>
      </c>
      <c r="GW72">
        <v>0</v>
      </c>
      <c r="GX72">
        <v>0</v>
      </c>
      <c r="GY72">
        <v>0</v>
      </c>
      <c r="GZ72">
        <v>0</v>
      </c>
      <c r="HA72">
        <v>0</v>
      </c>
      <c r="HB72">
        <v>0</v>
      </c>
      <c r="HC72">
        <v>0</v>
      </c>
      <c r="HD72">
        <v>0</v>
      </c>
      <c r="HE72">
        <v>0</v>
      </c>
      <c r="HF72">
        <v>0</v>
      </c>
      <c r="HG72">
        <v>0</v>
      </c>
      <c r="HH72">
        <v>0</v>
      </c>
      <c r="HI72">
        <v>1.4999999999999999E-2</v>
      </c>
      <c r="HJ72">
        <v>0</v>
      </c>
      <c r="HK72">
        <v>0</v>
      </c>
      <c r="HL72">
        <v>0</v>
      </c>
      <c r="HM72">
        <v>0</v>
      </c>
      <c r="HN72">
        <v>0</v>
      </c>
      <c r="HO72">
        <v>81.599999999999994</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0.96699999999999997</v>
      </c>
      <c r="LI72">
        <v>0.7971264367816091</v>
      </c>
      <c r="LJ72">
        <v>0</v>
      </c>
      <c r="LK72">
        <v>0</v>
      </c>
      <c r="LL72">
        <v>1</v>
      </c>
      <c r="LM72">
        <v>0.95</v>
      </c>
      <c r="LN72">
        <v>0</v>
      </c>
      <c r="LO72">
        <v>1</v>
      </c>
      <c r="LP72">
        <v>0.78</v>
      </c>
      <c r="LQ72">
        <v>0</v>
      </c>
      <c r="LR72">
        <v>6.6834963768115943E-2</v>
      </c>
      <c r="LS72">
        <v>0</v>
      </c>
    </row>
    <row r="73" spans="1:331">
      <c r="A73" t="s">
        <v>349</v>
      </c>
      <c r="B73" t="s">
        <v>383</v>
      </c>
      <c r="C73" t="s">
        <v>397</v>
      </c>
      <c r="D73" t="s">
        <v>352</v>
      </c>
      <c r="E73" t="s">
        <v>374</v>
      </c>
      <c r="F73">
        <v>201</v>
      </c>
      <c r="G73" t="s">
        <v>354</v>
      </c>
      <c r="H73">
        <v>201</v>
      </c>
      <c r="I73">
        <v>0.21360255047821466</v>
      </c>
      <c r="J73">
        <v>0</v>
      </c>
      <c r="K73" t="s">
        <v>355</v>
      </c>
      <c r="L73">
        <v>0</v>
      </c>
      <c r="M73" t="s">
        <v>385</v>
      </c>
      <c r="N73" t="s">
        <v>398</v>
      </c>
      <c r="O73" t="s">
        <v>399</v>
      </c>
      <c r="P73">
        <v>3.8</v>
      </c>
      <c r="Q73">
        <v>0.99</v>
      </c>
      <c r="R73">
        <v>0</v>
      </c>
      <c r="S73">
        <v>0.33</v>
      </c>
      <c r="T73">
        <v>941</v>
      </c>
      <c r="U73">
        <v>0</v>
      </c>
      <c r="V73">
        <v>80</v>
      </c>
      <c r="W73">
        <v>0</v>
      </c>
      <c r="X73">
        <v>75280</v>
      </c>
      <c r="Y73">
        <v>1</v>
      </c>
      <c r="Z73">
        <v>0</v>
      </c>
      <c r="AA73">
        <v>0</v>
      </c>
      <c r="AB73">
        <v>0</v>
      </c>
      <c r="AC73">
        <v>0</v>
      </c>
      <c r="AD73">
        <v>0</v>
      </c>
      <c r="AE73">
        <v>0</v>
      </c>
      <c r="AF73">
        <v>0</v>
      </c>
      <c r="AG73">
        <v>0</v>
      </c>
      <c r="AH73">
        <v>0</v>
      </c>
      <c r="AI73">
        <v>0</v>
      </c>
      <c r="AJ73">
        <v>0</v>
      </c>
      <c r="AK73">
        <v>0</v>
      </c>
      <c r="AL73">
        <v>0</v>
      </c>
      <c r="AM73">
        <v>5.2054794520547949</v>
      </c>
      <c r="AN73">
        <v>0</v>
      </c>
      <c r="AO73">
        <v>0</v>
      </c>
      <c r="AP73">
        <v>0</v>
      </c>
      <c r="AQ73">
        <v>0</v>
      </c>
      <c r="AR73">
        <v>0</v>
      </c>
      <c r="AS73">
        <v>0</v>
      </c>
      <c r="AT73">
        <v>0</v>
      </c>
      <c r="AU73">
        <v>0</v>
      </c>
      <c r="AV73">
        <v>0</v>
      </c>
      <c r="AW73">
        <v>0</v>
      </c>
      <c r="AX73">
        <v>0</v>
      </c>
      <c r="AY73">
        <v>0</v>
      </c>
      <c r="AZ73">
        <v>0</v>
      </c>
      <c r="BA73">
        <v>0</v>
      </c>
      <c r="BB73">
        <v>0</v>
      </c>
      <c r="BC73">
        <v>0.10100000000000001</v>
      </c>
      <c r="BD73">
        <v>0</v>
      </c>
      <c r="BE73">
        <v>0</v>
      </c>
      <c r="BF73">
        <v>0</v>
      </c>
      <c r="BG73">
        <v>0</v>
      </c>
      <c r="BH73">
        <v>0</v>
      </c>
      <c r="BI73">
        <v>0</v>
      </c>
      <c r="BJ73">
        <v>0</v>
      </c>
      <c r="BK73">
        <v>0</v>
      </c>
      <c r="BL73">
        <v>0</v>
      </c>
      <c r="BM73">
        <v>0</v>
      </c>
      <c r="BN73">
        <v>0</v>
      </c>
      <c r="BO73">
        <v>0</v>
      </c>
      <c r="BP73">
        <v>0</v>
      </c>
      <c r="BQ73">
        <v>1.4999999999999999E-2</v>
      </c>
      <c r="BR73">
        <v>0</v>
      </c>
      <c r="BS73">
        <v>0</v>
      </c>
      <c r="BT73">
        <v>0</v>
      </c>
      <c r="BU73">
        <v>0</v>
      </c>
      <c r="BV73">
        <v>0</v>
      </c>
      <c r="BW73">
        <v>81.599999999999994</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1.7919339627046158</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0.29339999999999999</v>
      </c>
      <c r="GU73">
        <v>0</v>
      </c>
      <c r="GV73">
        <v>0</v>
      </c>
      <c r="GW73">
        <v>0</v>
      </c>
      <c r="GX73">
        <v>0</v>
      </c>
      <c r="GY73">
        <v>0</v>
      </c>
      <c r="GZ73">
        <v>0</v>
      </c>
      <c r="HA73">
        <v>0</v>
      </c>
      <c r="HB73">
        <v>0</v>
      </c>
      <c r="HC73">
        <v>0</v>
      </c>
      <c r="HD73">
        <v>0</v>
      </c>
      <c r="HE73">
        <v>0</v>
      </c>
      <c r="HF73">
        <v>0</v>
      </c>
      <c r="HG73">
        <v>0</v>
      </c>
      <c r="HH73">
        <v>1.4999999999999999E-2</v>
      </c>
      <c r="HI73">
        <v>0</v>
      </c>
      <c r="HJ73">
        <v>0</v>
      </c>
      <c r="HK73">
        <v>0</v>
      </c>
      <c r="HL73">
        <v>0</v>
      </c>
      <c r="HM73">
        <v>0</v>
      </c>
      <c r="HN73">
        <v>81.599999999999994</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0.95</v>
      </c>
      <c r="LI73">
        <v>0.77562500000000001</v>
      </c>
      <c r="LJ73">
        <v>0</v>
      </c>
      <c r="LK73">
        <v>0</v>
      </c>
      <c r="LL73">
        <v>1</v>
      </c>
      <c r="LM73">
        <v>0.95</v>
      </c>
      <c r="LN73">
        <v>0</v>
      </c>
      <c r="LO73">
        <v>1</v>
      </c>
      <c r="LP73">
        <v>0.78</v>
      </c>
      <c r="LQ73">
        <v>0</v>
      </c>
      <c r="LR73">
        <v>5.8479532163742659E-2</v>
      </c>
      <c r="LS73">
        <v>0</v>
      </c>
    </row>
    <row r="74" spans="1:331">
      <c r="A74" t="s">
        <v>349</v>
      </c>
      <c r="B74" t="s">
        <v>383</v>
      </c>
      <c r="C74" t="s">
        <v>397</v>
      </c>
      <c r="D74" t="s">
        <v>352</v>
      </c>
      <c r="E74" t="s">
        <v>374</v>
      </c>
      <c r="F74">
        <v>563</v>
      </c>
      <c r="G74" t="s">
        <v>388</v>
      </c>
      <c r="H74">
        <v>563</v>
      </c>
      <c r="I74">
        <v>0.51368613138686137</v>
      </c>
      <c r="J74">
        <v>0</v>
      </c>
      <c r="K74" t="s">
        <v>389</v>
      </c>
      <c r="L74">
        <v>0</v>
      </c>
      <c r="M74" t="s">
        <v>385</v>
      </c>
      <c r="N74" t="s">
        <v>398</v>
      </c>
      <c r="O74" t="s">
        <v>399</v>
      </c>
      <c r="P74">
        <v>3.8</v>
      </c>
      <c r="Q74">
        <v>0.99</v>
      </c>
      <c r="R74">
        <v>0</v>
      </c>
      <c r="S74">
        <v>0.33</v>
      </c>
      <c r="T74">
        <v>1096</v>
      </c>
      <c r="U74">
        <v>0</v>
      </c>
      <c r="V74">
        <v>80</v>
      </c>
      <c r="W74">
        <v>0</v>
      </c>
      <c r="X74">
        <v>87680</v>
      </c>
      <c r="Y74">
        <v>0</v>
      </c>
      <c r="Z74">
        <v>1</v>
      </c>
      <c r="AA74">
        <v>0</v>
      </c>
      <c r="AB74">
        <v>0</v>
      </c>
      <c r="AC74">
        <v>0</v>
      </c>
      <c r="AD74">
        <v>0</v>
      </c>
      <c r="AE74">
        <v>0</v>
      </c>
      <c r="AF74">
        <v>0</v>
      </c>
      <c r="AG74">
        <v>0</v>
      </c>
      <c r="AH74">
        <v>0</v>
      </c>
      <c r="AI74">
        <v>0</v>
      </c>
      <c r="AJ74">
        <v>0</v>
      </c>
      <c r="AK74">
        <v>0</v>
      </c>
      <c r="AL74">
        <v>0</v>
      </c>
      <c r="AM74">
        <v>0</v>
      </c>
      <c r="AN74">
        <v>11.232876712328768</v>
      </c>
      <c r="AO74">
        <v>0</v>
      </c>
      <c r="AP74">
        <v>0</v>
      </c>
      <c r="AQ74">
        <v>0</v>
      </c>
      <c r="AR74">
        <v>0</v>
      </c>
      <c r="AS74">
        <v>0</v>
      </c>
      <c r="AT74">
        <v>0</v>
      </c>
      <c r="AU74">
        <v>0</v>
      </c>
      <c r="AV74">
        <v>0</v>
      </c>
      <c r="AW74">
        <v>0</v>
      </c>
      <c r="AX74">
        <v>0</v>
      </c>
      <c r="AY74">
        <v>0</v>
      </c>
      <c r="AZ74">
        <v>0</v>
      </c>
      <c r="BA74">
        <v>0</v>
      </c>
      <c r="BB74">
        <v>0</v>
      </c>
      <c r="BC74">
        <v>0</v>
      </c>
      <c r="BD74">
        <v>0.10100000000000001</v>
      </c>
      <c r="BE74">
        <v>0</v>
      </c>
      <c r="BF74">
        <v>0</v>
      </c>
      <c r="BG74">
        <v>0</v>
      </c>
      <c r="BH74">
        <v>0</v>
      </c>
      <c r="BI74">
        <v>0</v>
      </c>
      <c r="BJ74">
        <v>0</v>
      </c>
      <c r="BK74">
        <v>0</v>
      </c>
      <c r="BL74">
        <v>0</v>
      </c>
      <c r="BM74">
        <v>0</v>
      </c>
      <c r="BN74">
        <v>0</v>
      </c>
      <c r="BO74">
        <v>0</v>
      </c>
      <c r="BP74">
        <v>0</v>
      </c>
      <c r="BQ74">
        <v>0</v>
      </c>
      <c r="BR74">
        <v>1.4999999999999999E-2</v>
      </c>
      <c r="BS74">
        <v>0</v>
      </c>
      <c r="BT74">
        <v>0</v>
      </c>
      <c r="BU74">
        <v>0</v>
      </c>
      <c r="BV74">
        <v>0</v>
      </c>
      <c r="BW74">
        <v>0</v>
      </c>
      <c r="BX74">
        <v>81.599999999999994</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3.3715320889902096</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0.33650000000000002</v>
      </c>
      <c r="GV74">
        <v>0</v>
      </c>
      <c r="GW74">
        <v>0</v>
      </c>
      <c r="GX74">
        <v>0</v>
      </c>
      <c r="GY74">
        <v>0</v>
      </c>
      <c r="GZ74">
        <v>0</v>
      </c>
      <c r="HA74">
        <v>0</v>
      </c>
      <c r="HB74">
        <v>0</v>
      </c>
      <c r="HC74">
        <v>0</v>
      </c>
      <c r="HD74">
        <v>0</v>
      </c>
      <c r="HE74">
        <v>0</v>
      </c>
      <c r="HF74">
        <v>0</v>
      </c>
      <c r="HG74">
        <v>0</v>
      </c>
      <c r="HH74">
        <v>0</v>
      </c>
      <c r="HI74">
        <v>1.4999999999999999E-2</v>
      </c>
      <c r="HJ74">
        <v>0</v>
      </c>
      <c r="HK74">
        <v>0</v>
      </c>
      <c r="HL74">
        <v>0</v>
      </c>
      <c r="HM74">
        <v>0</v>
      </c>
      <c r="HN74">
        <v>0</v>
      </c>
      <c r="HO74">
        <v>81.599999999999994</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1</v>
      </c>
      <c r="LI74">
        <v>0.73</v>
      </c>
      <c r="LJ74">
        <v>0</v>
      </c>
      <c r="LK74">
        <v>0</v>
      </c>
      <c r="LL74">
        <v>1</v>
      </c>
      <c r="LM74">
        <v>0.95</v>
      </c>
      <c r="LN74">
        <v>0</v>
      </c>
      <c r="LO74">
        <v>1</v>
      </c>
      <c r="LP74">
        <v>0.78</v>
      </c>
      <c r="LQ74">
        <v>0</v>
      </c>
      <c r="LR74">
        <v>4.3055555555555534E-2</v>
      </c>
      <c r="LS74">
        <v>0</v>
      </c>
    </row>
    <row r="75" spans="1:331">
      <c r="A75" t="s">
        <v>349</v>
      </c>
      <c r="B75" t="s">
        <v>383</v>
      </c>
      <c r="C75" t="s">
        <v>400</v>
      </c>
      <c r="D75" t="s">
        <v>352</v>
      </c>
      <c r="E75" t="s">
        <v>374</v>
      </c>
      <c r="F75">
        <v>167</v>
      </c>
      <c r="G75" t="s">
        <v>354</v>
      </c>
      <c r="H75">
        <v>167</v>
      </c>
      <c r="I75">
        <v>0.24098124098124099</v>
      </c>
      <c r="J75">
        <v>0</v>
      </c>
      <c r="K75" t="s">
        <v>355</v>
      </c>
      <c r="L75">
        <v>0</v>
      </c>
      <c r="M75" t="s">
        <v>385</v>
      </c>
      <c r="N75" t="s">
        <v>398</v>
      </c>
      <c r="O75" t="s">
        <v>399</v>
      </c>
      <c r="P75">
        <v>3.8</v>
      </c>
      <c r="Q75">
        <v>0.99</v>
      </c>
      <c r="R75">
        <v>0</v>
      </c>
      <c r="S75">
        <v>0.33</v>
      </c>
      <c r="T75">
        <v>693</v>
      </c>
      <c r="U75">
        <v>0</v>
      </c>
      <c r="V75">
        <v>80</v>
      </c>
      <c r="W75">
        <v>0</v>
      </c>
      <c r="X75">
        <v>55440</v>
      </c>
      <c r="Y75">
        <v>1</v>
      </c>
      <c r="Z75">
        <v>0</v>
      </c>
      <c r="AA75">
        <v>0</v>
      </c>
      <c r="AB75">
        <v>0</v>
      </c>
      <c r="AC75">
        <v>0</v>
      </c>
      <c r="AD75">
        <v>0</v>
      </c>
      <c r="AE75">
        <v>0</v>
      </c>
      <c r="AF75">
        <v>0</v>
      </c>
      <c r="AG75">
        <v>0</v>
      </c>
      <c r="AH75">
        <v>0</v>
      </c>
      <c r="AI75">
        <v>0</v>
      </c>
      <c r="AJ75">
        <v>0</v>
      </c>
      <c r="AK75">
        <v>0</v>
      </c>
      <c r="AL75">
        <v>0</v>
      </c>
      <c r="AM75">
        <v>5.2054794520547949</v>
      </c>
      <c r="AN75">
        <v>0</v>
      </c>
      <c r="AO75">
        <v>0</v>
      </c>
      <c r="AP75">
        <v>0</v>
      </c>
      <c r="AQ75">
        <v>0</v>
      </c>
      <c r="AR75">
        <v>0</v>
      </c>
      <c r="AS75">
        <v>0</v>
      </c>
      <c r="AT75">
        <v>0</v>
      </c>
      <c r="AU75">
        <v>0</v>
      </c>
      <c r="AV75">
        <v>0</v>
      </c>
      <c r="AW75">
        <v>0</v>
      </c>
      <c r="AX75">
        <v>0</v>
      </c>
      <c r="AY75">
        <v>0</v>
      </c>
      <c r="AZ75">
        <v>0</v>
      </c>
      <c r="BA75">
        <v>0</v>
      </c>
      <c r="BB75">
        <v>0</v>
      </c>
      <c r="BC75">
        <v>0.10100000000000001</v>
      </c>
      <c r="BD75">
        <v>0</v>
      </c>
      <c r="BE75">
        <v>0</v>
      </c>
      <c r="BF75">
        <v>0</v>
      </c>
      <c r="BG75">
        <v>0</v>
      </c>
      <c r="BH75">
        <v>0</v>
      </c>
      <c r="BI75">
        <v>0</v>
      </c>
      <c r="BJ75">
        <v>0</v>
      </c>
      <c r="BK75">
        <v>0</v>
      </c>
      <c r="BL75">
        <v>0</v>
      </c>
      <c r="BM75">
        <v>0</v>
      </c>
      <c r="BN75">
        <v>0</v>
      </c>
      <c r="BO75">
        <v>0</v>
      </c>
      <c r="BP75">
        <v>0</v>
      </c>
      <c r="BQ75">
        <v>1.4999999999999999E-2</v>
      </c>
      <c r="BR75">
        <v>0</v>
      </c>
      <c r="BS75">
        <v>0</v>
      </c>
      <c r="BT75">
        <v>0</v>
      </c>
      <c r="BU75">
        <v>0</v>
      </c>
      <c r="BV75">
        <v>0</v>
      </c>
      <c r="BW75">
        <v>81.599999999999994</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1</v>
      </c>
      <c r="FR75">
        <v>0</v>
      </c>
      <c r="FS75">
        <v>0</v>
      </c>
      <c r="FT75">
        <v>0</v>
      </c>
      <c r="FU75">
        <v>0</v>
      </c>
      <c r="FV75">
        <v>0</v>
      </c>
      <c r="FW75">
        <v>0</v>
      </c>
      <c r="FX75">
        <v>1.7919339627046158</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0.29339999999999999</v>
      </c>
      <c r="GU75">
        <v>0</v>
      </c>
      <c r="GV75">
        <v>0</v>
      </c>
      <c r="GW75">
        <v>0</v>
      </c>
      <c r="GX75">
        <v>0</v>
      </c>
      <c r="GY75">
        <v>0</v>
      </c>
      <c r="GZ75">
        <v>0</v>
      </c>
      <c r="HA75">
        <v>0</v>
      </c>
      <c r="HB75">
        <v>0</v>
      </c>
      <c r="HC75">
        <v>0</v>
      </c>
      <c r="HD75">
        <v>0</v>
      </c>
      <c r="HE75">
        <v>0</v>
      </c>
      <c r="HF75">
        <v>0</v>
      </c>
      <c r="HG75">
        <v>0</v>
      </c>
      <c r="HH75">
        <v>1.4999999999999999E-2</v>
      </c>
      <c r="HI75">
        <v>0</v>
      </c>
      <c r="HJ75">
        <v>0</v>
      </c>
      <c r="HK75">
        <v>0</v>
      </c>
      <c r="HL75">
        <v>0</v>
      </c>
      <c r="HM75">
        <v>0</v>
      </c>
      <c r="HN75">
        <v>81.599999999999994</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0.95</v>
      </c>
      <c r="LI75">
        <v>0.86687499999999995</v>
      </c>
      <c r="LJ75">
        <v>0</v>
      </c>
      <c r="LK75">
        <v>0</v>
      </c>
      <c r="LL75">
        <v>1</v>
      </c>
      <c r="LM75">
        <v>0.95</v>
      </c>
      <c r="LN75">
        <v>0</v>
      </c>
      <c r="LO75">
        <v>1</v>
      </c>
      <c r="LP75">
        <v>0.78</v>
      </c>
      <c r="LQ75">
        <v>0</v>
      </c>
      <c r="LR75">
        <v>5.8479532163742659E-2</v>
      </c>
      <c r="LS75">
        <v>0</v>
      </c>
    </row>
    <row r="76" spans="1:331">
      <c r="A76" t="s">
        <v>349</v>
      </c>
      <c r="B76" t="s">
        <v>383</v>
      </c>
      <c r="C76" t="s">
        <v>400</v>
      </c>
      <c r="D76" t="s">
        <v>352</v>
      </c>
      <c r="E76" t="s">
        <v>374</v>
      </c>
      <c r="F76">
        <v>965</v>
      </c>
      <c r="G76" t="s">
        <v>388</v>
      </c>
      <c r="H76">
        <v>965</v>
      </c>
      <c r="I76">
        <v>0.51798174986580781</v>
      </c>
      <c r="J76">
        <v>0</v>
      </c>
      <c r="K76" t="s">
        <v>389</v>
      </c>
      <c r="L76">
        <v>0</v>
      </c>
      <c r="M76" t="s">
        <v>385</v>
      </c>
      <c r="N76" t="s">
        <v>398</v>
      </c>
      <c r="O76" t="s">
        <v>399</v>
      </c>
      <c r="P76">
        <v>3.8</v>
      </c>
      <c r="Q76">
        <v>0.99</v>
      </c>
      <c r="R76">
        <v>0</v>
      </c>
      <c r="S76">
        <v>0.33</v>
      </c>
      <c r="T76">
        <v>1863</v>
      </c>
      <c r="U76">
        <v>0</v>
      </c>
      <c r="V76">
        <v>80</v>
      </c>
      <c r="W76">
        <v>0</v>
      </c>
      <c r="X76">
        <v>149040</v>
      </c>
      <c r="Y76">
        <v>0</v>
      </c>
      <c r="Z76">
        <v>1</v>
      </c>
      <c r="AA76">
        <v>0</v>
      </c>
      <c r="AB76">
        <v>0</v>
      </c>
      <c r="AC76">
        <v>0</v>
      </c>
      <c r="AD76">
        <v>0</v>
      </c>
      <c r="AE76">
        <v>0</v>
      </c>
      <c r="AF76">
        <v>0</v>
      </c>
      <c r="AG76">
        <v>0</v>
      </c>
      <c r="AH76">
        <v>0</v>
      </c>
      <c r="AI76">
        <v>0</v>
      </c>
      <c r="AJ76">
        <v>0</v>
      </c>
      <c r="AK76">
        <v>0</v>
      </c>
      <c r="AL76">
        <v>0</v>
      </c>
      <c r="AM76">
        <v>0</v>
      </c>
      <c r="AN76">
        <v>11.232876712328768</v>
      </c>
      <c r="AO76">
        <v>0</v>
      </c>
      <c r="AP76">
        <v>0</v>
      </c>
      <c r="AQ76">
        <v>0</v>
      </c>
      <c r="AR76">
        <v>0</v>
      </c>
      <c r="AS76">
        <v>0</v>
      </c>
      <c r="AT76">
        <v>0</v>
      </c>
      <c r="AU76">
        <v>0</v>
      </c>
      <c r="AV76">
        <v>0</v>
      </c>
      <c r="AW76">
        <v>0</v>
      </c>
      <c r="AX76">
        <v>0</v>
      </c>
      <c r="AY76">
        <v>0</v>
      </c>
      <c r="AZ76">
        <v>0</v>
      </c>
      <c r="BA76">
        <v>0</v>
      </c>
      <c r="BB76">
        <v>0</v>
      </c>
      <c r="BC76">
        <v>0</v>
      </c>
      <c r="BD76">
        <v>0.10100000000000001</v>
      </c>
      <c r="BE76">
        <v>0</v>
      </c>
      <c r="BF76">
        <v>0</v>
      </c>
      <c r="BG76">
        <v>0</v>
      </c>
      <c r="BH76">
        <v>0</v>
      </c>
      <c r="BI76">
        <v>0</v>
      </c>
      <c r="BJ76">
        <v>0</v>
      </c>
      <c r="BK76">
        <v>0</v>
      </c>
      <c r="BL76">
        <v>0</v>
      </c>
      <c r="BM76">
        <v>0</v>
      </c>
      <c r="BN76">
        <v>0</v>
      </c>
      <c r="BO76">
        <v>0</v>
      </c>
      <c r="BP76">
        <v>0</v>
      </c>
      <c r="BQ76">
        <v>0</v>
      </c>
      <c r="BR76">
        <v>1.4999999999999999E-2</v>
      </c>
      <c r="BS76">
        <v>0</v>
      </c>
      <c r="BT76">
        <v>0</v>
      </c>
      <c r="BU76">
        <v>0</v>
      </c>
      <c r="BV76">
        <v>0</v>
      </c>
      <c r="BW76">
        <v>0</v>
      </c>
      <c r="BX76">
        <v>81.599999999999994</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1</v>
      </c>
      <c r="FS76">
        <v>0</v>
      </c>
      <c r="FT76">
        <v>0</v>
      </c>
      <c r="FU76">
        <v>0</v>
      </c>
      <c r="FV76">
        <v>0</v>
      </c>
      <c r="FW76">
        <v>0</v>
      </c>
      <c r="FX76">
        <v>0</v>
      </c>
      <c r="FY76">
        <v>3.3715320889902096</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0.33650000000000002</v>
      </c>
      <c r="GV76">
        <v>0</v>
      </c>
      <c r="GW76">
        <v>0</v>
      </c>
      <c r="GX76">
        <v>0</v>
      </c>
      <c r="GY76">
        <v>0</v>
      </c>
      <c r="GZ76">
        <v>0</v>
      </c>
      <c r="HA76">
        <v>0</v>
      </c>
      <c r="HB76">
        <v>0</v>
      </c>
      <c r="HC76">
        <v>0</v>
      </c>
      <c r="HD76">
        <v>0</v>
      </c>
      <c r="HE76">
        <v>0</v>
      </c>
      <c r="HF76">
        <v>0</v>
      </c>
      <c r="HG76">
        <v>0</v>
      </c>
      <c r="HH76">
        <v>0</v>
      </c>
      <c r="HI76">
        <v>1.4999999999999999E-2</v>
      </c>
      <c r="HJ76">
        <v>0</v>
      </c>
      <c r="HK76">
        <v>0</v>
      </c>
      <c r="HL76">
        <v>0</v>
      </c>
      <c r="HM76">
        <v>0</v>
      </c>
      <c r="HN76">
        <v>0</v>
      </c>
      <c r="HO76">
        <v>81.599999999999994</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1</v>
      </c>
      <c r="LI76">
        <v>0.73</v>
      </c>
      <c r="LJ76">
        <v>0</v>
      </c>
      <c r="LK76">
        <v>0</v>
      </c>
      <c r="LL76">
        <v>1</v>
      </c>
      <c r="LM76">
        <v>0.95</v>
      </c>
      <c r="LN76">
        <v>0</v>
      </c>
      <c r="LO76">
        <v>1</v>
      </c>
      <c r="LP76">
        <v>0.78</v>
      </c>
      <c r="LQ76">
        <v>0</v>
      </c>
      <c r="LR76">
        <v>4.3055555555555534E-2</v>
      </c>
      <c r="LS76">
        <v>0</v>
      </c>
    </row>
    <row r="77" spans="1:331">
      <c r="A77" t="s">
        <v>349</v>
      </c>
      <c r="B77" t="s">
        <v>383</v>
      </c>
      <c r="C77" t="s">
        <v>401</v>
      </c>
      <c r="D77" t="s">
        <v>352</v>
      </c>
      <c r="E77" t="s">
        <v>374</v>
      </c>
      <c r="F77">
        <v>110</v>
      </c>
      <c r="G77" t="s">
        <v>354</v>
      </c>
      <c r="H77">
        <v>110</v>
      </c>
      <c r="I77">
        <v>0.24663677130044842</v>
      </c>
      <c r="J77">
        <v>0</v>
      </c>
      <c r="K77" t="s">
        <v>355</v>
      </c>
      <c r="L77">
        <v>0</v>
      </c>
      <c r="M77" t="s">
        <v>385</v>
      </c>
      <c r="N77" t="s">
        <v>398</v>
      </c>
      <c r="O77" t="s">
        <v>399</v>
      </c>
      <c r="P77">
        <v>3.8</v>
      </c>
      <c r="Q77">
        <v>0.99</v>
      </c>
      <c r="R77">
        <v>0</v>
      </c>
      <c r="S77">
        <v>0.33</v>
      </c>
      <c r="T77">
        <v>446</v>
      </c>
      <c r="U77">
        <v>0</v>
      </c>
      <c r="V77">
        <v>80</v>
      </c>
      <c r="W77">
        <v>0</v>
      </c>
      <c r="X77">
        <v>35680</v>
      </c>
      <c r="Y77">
        <v>1</v>
      </c>
      <c r="Z77">
        <v>0</v>
      </c>
      <c r="AA77">
        <v>0</v>
      </c>
      <c r="AB77">
        <v>0</v>
      </c>
      <c r="AC77">
        <v>0</v>
      </c>
      <c r="AD77">
        <v>0</v>
      </c>
      <c r="AE77">
        <v>0</v>
      </c>
      <c r="AF77">
        <v>0</v>
      </c>
      <c r="AG77">
        <v>0</v>
      </c>
      <c r="AH77">
        <v>0</v>
      </c>
      <c r="AI77">
        <v>0</v>
      </c>
      <c r="AJ77">
        <v>0</v>
      </c>
      <c r="AK77">
        <v>0</v>
      </c>
      <c r="AL77">
        <v>0</v>
      </c>
      <c r="AM77">
        <v>5.2054794520547949</v>
      </c>
      <c r="AN77">
        <v>0</v>
      </c>
      <c r="AO77">
        <v>0</v>
      </c>
      <c r="AP77">
        <v>0</v>
      </c>
      <c r="AQ77">
        <v>0</v>
      </c>
      <c r="AR77">
        <v>0</v>
      </c>
      <c r="AS77">
        <v>0</v>
      </c>
      <c r="AT77">
        <v>0</v>
      </c>
      <c r="AU77">
        <v>0</v>
      </c>
      <c r="AV77">
        <v>0</v>
      </c>
      <c r="AW77">
        <v>0</v>
      </c>
      <c r="AX77">
        <v>0</v>
      </c>
      <c r="AY77">
        <v>0</v>
      </c>
      <c r="AZ77">
        <v>0</v>
      </c>
      <c r="BA77">
        <v>0</v>
      </c>
      <c r="BB77">
        <v>0</v>
      </c>
      <c r="BC77">
        <v>0.10100000000000001</v>
      </c>
      <c r="BD77">
        <v>0</v>
      </c>
      <c r="BE77">
        <v>0</v>
      </c>
      <c r="BF77">
        <v>0</v>
      </c>
      <c r="BG77">
        <v>0</v>
      </c>
      <c r="BH77">
        <v>0</v>
      </c>
      <c r="BI77">
        <v>0</v>
      </c>
      <c r="BJ77">
        <v>0</v>
      </c>
      <c r="BK77">
        <v>0</v>
      </c>
      <c r="BL77">
        <v>0</v>
      </c>
      <c r="BM77">
        <v>0</v>
      </c>
      <c r="BN77">
        <v>0</v>
      </c>
      <c r="BO77">
        <v>0</v>
      </c>
      <c r="BP77">
        <v>0</v>
      </c>
      <c r="BQ77">
        <v>1.4999999999999999E-2</v>
      </c>
      <c r="BR77">
        <v>0</v>
      </c>
      <c r="BS77">
        <v>0</v>
      </c>
      <c r="BT77">
        <v>0</v>
      </c>
      <c r="BU77">
        <v>0</v>
      </c>
      <c r="BV77">
        <v>0</v>
      </c>
      <c r="BW77">
        <v>81.599999999999994</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1</v>
      </c>
      <c r="FR77">
        <v>0</v>
      </c>
      <c r="FS77">
        <v>0</v>
      </c>
      <c r="FT77">
        <v>0</v>
      </c>
      <c r="FU77">
        <v>0</v>
      </c>
      <c r="FV77">
        <v>0</v>
      </c>
      <c r="FW77">
        <v>0</v>
      </c>
      <c r="FX77">
        <v>1.7919339627046158</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0.29339999999999999</v>
      </c>
      <c r="GU77">
        <v>0</v>
      </c>
      <c r="GV77">
        <v>0</v>
      </c>
      <c r="GW77">
        <v>0</v>
      </c>
      <c r="GX77">
        <v>0</v>
      </c>
      <c r="GY77">
        <v>0</v>
      </c>
      <c r="GZ77">
        <v>0</v>
      </c>
      <c r="HA77">
        <v>0</v>
      </c>
      <c r="HB77">
        <v>0</v>
      </c>
      <c r="HC77">
        <v>0</v>
      </c>
      <c r="HD77">
        <v>0</v>
      </c>
      <c r="HE77">
        <v>0</v>
      </c>
      <c r="HF77">
        <v>0</v>
      </c>
      <c r="HG77">
        <v>0</v>
      </c>
      <c r="HH77">
        <v>1.4999999999999999E-2</v>
      </c>
      <c r="HI77">
        <v>0</v>
      </c>
      <c r="HJ77">
        <v>0</v>
      </c>
      <c r="HK77">
        <v>0</v>
      </c>
      <c r="HL77">
        <v>0</v>
      </c>
      <c r="HM77">
        <v>0</v>
      </c>
      <c r="HN77">
        <v>81.599999999999994</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0.95</v>
      </c>
      <c r="LI77">
        <v>0.86687499999999995</v>
      </c>
      <c r="LJ77">
        <v>0</v>
      </c>
      <c r="LK77">
        <v>0</v>
      </c>
      <c r="LL77">
        <v>1</v>
      </c>
      <c r="LM77">
        <v>0.95</v>
      </c>
      <c r="LN77">
        <v>0</v>
      </c>
      <c r="LO77">
        <v>1</v>
      </c>
      <c r="LP77">
        <v>0.78</v>
      </c>
      <c r="LQ77">
        <v>0</v>
      </c>
      <c r="LR77">
        <v>5.8479532163742659E-2</v>
      </c>
      <c r="LS77">
        <v>0</v>
      </c>
    </row>
    <row r="78" spans="1:331">
      <c r="A78" t="s">
        <v>349</v>
      </c>
      <c r="B78" t="s">
        <v>383</v>
      </c>
      <c r="C78" t="s">
        <v>401</v>
      </c>
      <c r="D78" t="s">
        <v>352</v>
      </c>
      <c r="E78" t="s">
        <v>374</v>
      </c>
      <c r="F78">
        <v>849</v>
      </c>
      <c r="G78" t="s">
        <v>388</v>
      </c>
      <c r="H78">
        <v>849</v>
      </c>
      <c r="I78">
        <v>0.5126811594202898</v>
      </c>
      <c r="J78">
        <v>0</v>
      </c>
      <c r="K78" t="s">
        <v>389</v>
      </c>
      <c r="L78">
        <v>0</v>
      </c>
      <c r="M78" t="s">
        <v>385</v>
      </c>
      <c r="N78" t="s">
        <v>398</v>
      </c>
      <c r="O78" t="s">
        <v>399</v>
      </c>
      <c r="P78">
        <v>3.8</v>
      </c>
      <c r="Q78">
        <v>0.99</v>
      </c>
      <c r="R78">
        <v>0</v>
      </c>
      <c r="S78">
        <v>0.33</v>
      </c>
      <c r="T78">
        <v>1656</v>
      </c>
      <c r="U78">
        <v>0</v>
      </c>
      <c r="V78">
        <v>80</v>
      </c>
      <c r="W78">
        <v>0</v>
      </c>
      <c r="X78">
        <v>132480</v>
      </c>
      <c r="Y78">
        <v>0</v>
      </c>
      <c r="Z78">
        <v>1</v>
      </c>
      <c r="AA78">
        <v>0</v>
      </c>
      <c r="AB78">
        <v>0</v>
      </c>
      <c r="AC78">
        <v>0</v>
      </c>
      <c r="AD78">
        <v>0</v>
      </c>
      <c r="AE78">
        <v>0</v>
      </c>
      <c r="AF78">
        <v>0</v>
      </c>
      <c r="AG78">
        <v>0</v>
      </c>
      <c r="AH78">
        <v>0</v>
      </c>
      <c r="AI78">
        <v>0</v>
      </c>
      <c r="AJ78">
        <v>0</v>
      </c>
      <c r="AK78">
        <v>0</v>
      </c>
      <c r="AL78">
        <v>0</v>
      </c>
      <c r="AM78">
        <v>0</v>
      </c>
      <c r="AN78">
        <v>11.232876712328768</v>
      </c>
      <c r="AO78">
        <v>0</v>
      </c>
      <c r="AP78">
        <v>0</v>
      </c>
      <c r="AQ78">
        <v>0</v>
      </c>
      <c r="AR78">
        <v>0</v>
      </c>
      <c r="AS78">
        <v>0</v>
      </c>
      <c r="AT78">
        <v>0</v>
      </c>
      <c r="AU78">
        <v>0</v>
      </c>
      <c r="AV78">
        <v>0</v>
      </c>
      <c r="AW78">
        <v>0</v>
      </c>
      <c r="AX78">
        <v>0</v>
      </c>
      <c r="AY78">
        <v>0</v>
      </c>
      <c r="AZ78">
        <v>0</v>
      </c>
      <c r="BA78">
        <v>0</v>
      </c>
      <c r="BB78">
        <v>0</v>
      </c>
      <c r="BC78">
        <v>0</v>
      </c>
      <c r="BD78">
        <v>0.10100000000000001</v>
      </c>
      <c r="BE78">
        <v>0</v>
      </c>
      <c r="BF78">
        <v>0</v>
      </c>
      <c r="BG78">
        <v>0</v>
      </c>
      <c r="BH78">
        <v>0</v>
      </c>
      <c r="BI78">
        <v>0</v>
      </c>
      <c r="BJ78">
        <v>0</v>
      </c>
      <c r="BK78">
        <v>0</v>
      </c>
      <c r="BL78">
        <v>0</v>
      </c>
      <c r="BM78">
        <v>0</v>
      </c>
      <c r="BN78">
        <v>0</v>
      </c>
      <c r="BO78">
        <v>0</v>
      </c>
      <c r="BP78">
        <v>0</v>
      </c>
      <c r="BQ78">
        <v>0</v>
      </c>
      <c r="BR78">
        <v>1.4999999999999999E-2</v>
      </c>
      <c r="BS78">
        <v>0</v>
      </c>
      <c r="BT78">
        <v>0</v>
      </c>
      <c r="BU78">
        <v>0</v>
      </c>
      <c r="BV78">
        <v>0</v>
      </c>
      <c r="BW78">
        <v>0</v>
      </c>
      <c r="BX78">
        <v>81.599999999999994</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1</v>
      </c>
      <c r="FS78">
        <v>0</v>
      </c>
      <c r="FT78">
        <v>0</v>
      </c>
      <c r="FU78">
        <v>0</v>
      </c>
      <c r="FV78">
        <v>0</v>
      </c>
      <c r="FW78">
        <v>0</v>
      </c>
      <c r="FX78">
        <v>0</v>
      </c>
      <c r="FY78">
        <v>3.3715320889902096</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0.33650000000000002</v>
      </c>
      <c r="GV78">
        <v>0</v>
      </c>
      <c r="GW78">
        <v>0</v>
      </c>
      <c r="GX78">
        <v>0</v>
      </c>
      <c r="GY78">
        <v>0</v>
      </c>
      <c r="GZ78">
        <v>0</v>
      </c>
      <c r="HA78">
        <v>0</v>
      </c>
      <c r="HB78">
        <v>0</v>
      </c>
      <c r="HC78">
        <v>0</v>
      </c>
      <c r="HD78">
        <v>0</v>
      </c>
      <c r="HE78">
        <v>0</v>
      </c>
      <c r="HF78">
        <v>0</v>
      </c>
      <c r="HG78">
        <v>0</v>
      </c>
      <c r="HH78">
        <v>0</v>
      </c>
      <c r="HI78">
        <v>1.4999999999999999E-2</v>
      </c>
      <c r="HJ78">
        <v>0</v>
      </c>
      <c r="HK78">
        <v>0</v>
      </c>
      <c r="HL78">
        <v>0</v>
      </c>
      <c r="HM78">
        <v>0</v>
      </c>
      <c r="HN78">
        <v>0</v>
      </c>
      <c r="HO78">
        <v>81.599999999999994</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1</v>
      </c>
      <c r="LI78">
        <v>0.73</v>
      </c>
      <c r="LJ78">
        <v>0</v>
      </c>
      <c r="LK78">
        <v>0</v>
      </c>
      <c r="LL78">
        <v>1</v>
      </c>
      <c r="LM78">
        <v>0.95</v>
      </c>
      <c r="LN78">
        <v>0</v>
      </c>
      <c r="LO78">
        <v>1</v>
      </c>
      <c r="LP78">
        <v>0.78</v>
      </c>
      <c r="LQ78">
        <v>0</v>
      </c>
      <c r="LR78">
        <v>4.3055555555555534E-2</v>
      </c>
      <c r="LS78">
        <v>0</v>
      </c>
    </row>
    <row r="79" spans="1:331">
      <c r="A79" t="s">
        <v>349</v>
      </c>
      <c r="B79" t="s">
        <v>383</v>
      </c>
      <c r="C79" t="s">
        <v>397</v>
      </c>
      <c r="D79" t="s">
        <v>378</v>
      </c>
      <c r="E79" t="s">
        <v>374</v>
      </c>
      <c r="F79">
        <v>969</v>
      </c>
      <c r="G79" t="s">
        <v>354</v>
      </c>
      <c r="H79">
        <v>969</v>
      </c>
      <c r="I79">
        <v>2.2534883720930234</v>
      </c>
      <c r="J79">
        <v>0</v>
      </c>
      <c r="K79" t="s">
        <v>355</v>
      </c>
      <c r="L79">
        <v>1</v>
      </c>
      <c r="M79" t="s">
        <v>385</v>
      </c>
      <c r="N79" t="s">
        <v>393</v>
      </c>
      <c r="O79" t="s">
        <v>394</v>
      </c>
      <c r="P79">
        <v>4.7</v>
      </c>
      <c r="Q79">
        <v>0.93</v>
      </c>
      <c r="R79">
        <v>0</v>
      </c>
      <c r="S79">
        <v>0.39</v>
      </c>
      <c r="T79">
        <v>430</v>
      </c>
      <c r="U79">
        <v>0</v>
      </c>
      <c r="V79">
        <v>275</v>
      </c>
      <c r="W79">
        <v>0</v>
      </c>
      <c r="X79">
        <v>118250</v>
      </c>
      <c r="Y79">
        <v>1</v>
      </c>
      <c r="Z79">
        <v>0</v>
      </c>
      <c r="AA79">
        <v>0</v>
      </c>
      <c r="AB79">
        <v>0</v>
      </c>
      <c r="AC79">
        <v>0</v>
      </c>
      <c r="AD79">
        <v>0</v>
      </c>
      <c r="AE79">
        <v>0</v>
      </c>
      <c r="AF79">
        <v>0</v>
      </c>
      <c r="AG79">
        <v>0</v>
      </c>
      <c r="AH79">
        <v>0</v>
      </c>
      <c r="AI79">
        <v>0</v>
      </c>
      <c r="AJ79">
        <v>0</v>
      </c>
      <c r="AK79">
        <v>0</v>
      </c>
      <c r="AL79">
        <v>0</v>
      </c>
      <c r="AM79">
        <v>13.726027397260275</v>
      </c>
      <c r="AN79">
        <v>0</v>
      </c>
      <c r="AO79">
        <v>0</v>
      </c>
      <c r="AP79">
        <v>0</v>
      </c>
      <c r="AQ79">
        <v>0</v>
      </c>
      <c r="AR79">
        <v>0</v>
      </c>
      <c r="AS79">
        <v>0</v>
      </c>
      <c r="AT79">
        <v>0</v>
      </c>
      <c r="AU79">
        <v>0</v>
      </c>
      <c r="AV79">
        <v>0</v>
      </c>
      <c r="AW79">
        <v>0</v>
      </c>
      <c r="AX79">
        <v>0</v>
      </c>
      <c r="AY79">
        <v>0</v>
      </c>
      <c r="AZ79">
        <v>0</v>
      </c>
      <c r="BA79">
        <v>0</v>
      </c>
      <c r="BB79">
        <v>0</v>
      </c>
      <c r="BC79">
        <v>0.106</v>
      </c>
      <c r="BD79">
        <v>0</v>
      </c>
      <c r="BE79">
        <v>0</v>
      </c>
      <c r="BF79">
        <v>0</v>
      </c>
      <c r="BG79">
        <v>0</v>
      </c>
      <c r="BH79">
        <v>0</v>
      </c>
      <c r="BI79">
        <v>0</v>
      </c>
      <c r="BJ79">
        <v>0</v>
      </c>
      <c r="BK79">
        <v>0</v>
      </c>
      <c r="BL79">
        <v>0</v>
      </c>
      <c r="BM79">
        <v>0</v>
      </c>
      <c r="BN79">
        <v>0</v>
      </c>
      <c r="BO79">
        <v>0</v>
      </c>
      <c r="BP79">
        <v>0</v>
      </c>
      <c r="BQ79">
        <v>1.4999999999999999E-2</v>
      </c>
      <c r="BR79">
        <v>0</v>
      </c>
      <c r="BS79">
        <v>0</v>
      </c>
      <c r="BT79">
        <v>0</v>
      </c>
      <c r="BU79">
        <v>0</v>
      </c>
      <c r="BV79">
        <v>0</v>
      </c>
      <c r="BW79">
        <v>81.599999999999994</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1</v>
      </c>
      <c r="FR79">
        <v>0</v>
      </c>
      <c r="FS79">
        <v>0</v>
      </c>
      <c r="FT79">
        <v>0</v>
      </c>
      <c r="FU79">
        <v>0</v>
      </c>
      <c r="FV79">
        <v>0</v>
      </c>
      <c r="FW79">
        <v>0</v>
      </c>
      <c r="FX79">
        <v>5.0188303004815085</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0.28989999999999999</v>
      </c>
      <c r="GU79">
        <v>0</v>
      </c>
      <c r="GV79">
        <v>0</v>
      </c>
      <c r="GW79">
        <v>0</v>
      </c>
      <c r="GX79">
        <v>0</v>
      </c>
      <c r="GY79">
        <v>0</v>
      </c>
      <c r="GZ79">
        <v>0</v>
      </c>
      <c r="HA79">
        <v>0</v>
      </c>
      <c r="HB79">
        <v>0</v>
      </c>
      <c r="HC79">
        <v>0</v>
      </c>
      <c r="HD79">
        <v>0</v>
      </c>
      <c r="HE79">
        <v>0</v>
      </c>
      <c r="HF79">
        <v>0</v>
      </c>
      <c r="HG79">
        <v>0</v>
      </c>
      <c r="HH79">
        <v>1.4999999999999999E-2</v>
      </c>
      <c r="HI79">
        <v>0</v>
      </c>
      <c r="HJ79">
        <v>0</v>
      </c>
      <c r="HK79">
        <v>0</v>
      </c>
      <c r="HL79">
        <v>0</v>
      </c>
      <c r="HM79">
        <v>0</v>
      </c>
      <c r="HN79">
        <v>81.599999999999994</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1</v>
      </c>
      <c r="LI79">
        <v>0.95563636363636373</v>
      </c>
      <c r="LJ79">
        <v>0</v>
      </c>
      <c r="LK79">
        <v>0</v>
      </c>
      <c r="LL79">
        <v>1</v>
      </c>
      <c r="LM79">
        <v>0.95</v>
      </c>
      <c r="LN79">
        <v>0</v>
      </c>
      <c r="LO79">
        <v>1</v>
      </c>
      <c r="LP79">
        <v>0.78</v>
      </c>
      <c r="LQ79">
        <v>0</v>
      </c>
      <c r="LR79">
        <v>9.1999999999999998E-2</v>
      </c>
      <c r="LS79">
        <v>0</v>
      </c>
    </row>
    <row r="80" spans="1:331">
      <c r="A80" t="s">
        <v>349</v>
      </c>
      <c r="B80" t="s">
        <v>383</v>
      </c>
      <c r="C80" t="s">
        <v>397</v>
      </c>
      <c r="D80" t="s">
        <v>378</v>
      </c>
      <c r="E80" t="s">
        <v>374</v>
      </c>
      <c r="F80">
        <v>5289</v>
      </c>
      <c r="G80" t="s">
        <v>388</v>
      </c>
      <c r="H80">
        <v>5289</v>
      </c>
      <c r="I80">
        <v>1.820027529249828</v>
      </c>
      <c r="J80">
        <v>0</v>
      </c>
      <c r="K80" t="s">
        <v>389</v>
      </c>
      <c r="L80">
        <v>1</v>
      </c>
      <c r="M80" t="s">
        <v>385</v>
      </c>
      <c r="N80" t="s">
        <v>393</v>
      </c>
      <c r="O80" t="s">
        <v>394</v>
      </c>
      <c r="P80">
        <v>4.7</v>
      </c>
      <c r="Q80">
        <v>0.93</v>
      </c>
      <c r="R80">
        <v>0</v>
      </c>
      <c r="S80">
        <v>0.39</v>
      </c>
      <c r="T80">
        <v>2906</v>
      </c>
      <c r="U80">
        <v>0</v>
      </c>
      <c r="V80">
        <v>275</v>
      </c>
      <c r="W80">
        <v>0</v>
      </c>
      <c r="X80">
        <v>799150</v>
      </c>
      <c r="Y80">
        <v>0</v>
      </c>
      <c r="Z80">
        <v>1</v>
      </c>
      <c r="AA80">
        <v>0</v>
      </c>
      <c r="AB80">
        <v>0</v>
      </c>
      <c r="AC80">
        <v>0</v>
      </c>
      <c r="AD80">
        <v>0</v>
      </c>
      <c r="AE80">
        <v>0</v>
      </c>
      <c r="AF80">
        <v>0</v>
      </c>
      <c r="AG80">
        <v>0</v>
      </c>
      <c r="AH80">
        <v>0</v>
      </c>
      <c r="AI80">
        <v>0</v>
      </c>
      <c r="AJ80">
        <v>0</v>
      </c>
      <c r="AK80">
        <v>0</v>
      </c>
      <c r="AL80">
        <v>0</v>
      </c>
      <c r="AM80">
        <v>0</v>
      </c>
      <c r="AN80">
        <v>15.123287671232877</v>
      </c>
      <c r="AO80">
        <v>0</v>
      </c>
      <c r="AP80">
        <v>0</v>
      </c>
      <c r="AQ80">
        <v>0</v>
      </c>
      <c r="AR80">
        <v>0</v>
      </c>
      <c r="AS80">
        <v>0</v>
      </c>
      <c r="AT80">
        <v>0</v>
      </c>
      <c r="AU80">
        <v>0</v>
      </c>
      <c r="AV80">
        <v>0</v>
      </c>
      <c r="AW80">
        <v>0</v>
      </c>
      <c r="AX80">
        <v>0</v>
      </c>
      <c r="AY80">
        <v>0</v>
      </c>
      <c r="AZ80">
        <v>0</v>
      </c>
      <c r="BA80">
        <v>0</v>
      </c>
      <c r="BB80">
        <v>0</v>
      </c>
      <c r="BC80">
        <v>0</v>
      </c>
      <c r="BD80">
        <v>0.106</v>
      </c>
      <c r="BE80">
        <v>0</v>
      </c>
      <c r="BF80">
        <v>0</v>
      </c>
      <c r="BG80">
        <v>0</v>
      </c>
      <c r="BH80">
        <v>0</v>
      </c>
      <c r="BI80">
        <v>0</v>
      </c>
      <c r="BJ80">
        <v>0</v>
      </c>
      <c r="BK80">
        <v>0</v>
      </c>
      <c r="BL80">
        <v>0</v>
      </c>
      <c r="BM80">
        <v>0</v>
      </c>
      <c r="BN80">
        <v>0</v>
      </c>
      <c r="BO80">
        <v>0</v>
      </c>
      <c r="BP80">
        <v>0</v>
      </c>
      <c r="BQ80">
        <v>0</v>
      </c>
      <c r="BR80">
        <v>1.4999999999999999E-2</v>
      </c>
      <c r="BS80">
        <v>0</v>
      </c>
      <c r="BT80">
        <v>0</v>
      </c>
      <c r="BU80">
        <v>0</v>
      </c>
      <c r="BV80">
        <v>0</v>
      </c>
      <c r="BW80">
        <v>0</v>
      </c>
      <c r="BX80">
        <v>81.599999999999994</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4.7498325722983257</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0.33750000000000002</v>
      </c>
      <c r="GV80">
        <v>0</v>
      </c>
      <c r="GW80">
        <v>0</v>
      </c>
      <c r="GX80">
        <v>0</v>
      </c>
      <c r="GY80">
        <v>0</v>
      </c>
      <c r="GZ80">
        <v>0</v>
      </c>
      <c r="HA80">
        <v>0</v>
      </c>
      <c r="HB80">
        <v>0</v>
      </c>
      <c r="HC80">
        <v>0</v>
      </c>
      <c r="HD80">
        <v>0</v>
      </c>
      <c r="HE80">
        <v>0</v>
      </c>
      <c r="HF80">
        <v>0</v>
      </c>
      <c r="HG80">
        <v>0</v>
      </c>
      <c r="HH80">
        <v>0</v>
      </c>
      <c r="HI80">
        <v>1.4999999999999999E-2</v>
      </c>
      <c r="HJ80">
        <v>0</v>
      </c>
      <c r="HK80">
        <v>0</v>
      </c>
      <c r="HL80">
        <v>0</v>
      </c>
      <c r="HM80">
        <v>0</v>
      </c>
      <c r="HN80">
        <v>0</v>
      </c>
      <c r="HO80">
        <v>81.599999999999994</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0.96399999999999997</v>
      </c>
      <c r="LI80">
        <v>0.61054545454545461</v>
      </c>
      <c r="LJ80">
        <v>0</v>
      </c>
      <c r="LK80">
        <v>0</v>
      </c>
      <c r="LL80">
        <v>1</v>
      </c>
      <c r="LM80">
        <v>0.95</v>
      </c>
      <c r="LN80">
        <v>0</v>
      </c>
      <c r="LO80">
        <v>1</v>
      </c>
      <c r="LP80">
        <v>0.78</v>
      </c>
      <c r="LQ80">
        <v>0</v>
      </c>
      <c r="LR80">
        <v>0</v>
      </c>
      <c r="LS80">
        <v>0</v>
      </c>
    </row>
    <row r="81" spans="1:331">
      <c r="A81" t="s">
        <v>349</v>
      </c>
      <c r="B81" t="s">
        <v>383</v>
      </c>
      <c r="C81" t="s">
        <v>400</v>
      </c>
      <c r="D81" t="s">
        <v>378</v>
      </c>
      <c r="E81" t="s">
        <v>374</v>
      </c>
      <c r="F81">
        <v>1699</v>
      </c>
      <c r="G81" t="s">
        <v>354</v>
      </c>
      <c r="H81">
        <v>1699</v>
      </c>
      <c r="I81">
        <v>2.2713903743315509</v>
      </c>
      <c r="J81">
        <v>0</v>
      </c>
      <c r="K81" t="s">
        <v>355</v>
      </c>
      <c r="L81">
        <v>1</v>
      </c>
      <c r="M81" t="s">
        <v>385</v>
      </c>
      <c r="N81" t="s">
        <v>393</v>
      </c>
      <c r="O81" t="s">
        <v>394</v>
      </c>
      <c r="P81">
        <v>4.7</v>
      </c>
      <c r="Q81">
        <v>0.93</v>
      </c>
      <c r="R81">
        <v>0</v>
      </c>
      <c r="S81">
        <v>0.39</v>
      </c>
      <c r="T81">
        <v>748</v>
      </c>
      <c r="U81">
        <v>0</v>
      </c>
      <c r="V81">
        <v>275</v>
      </c>
      <c r="W81">
        <v>0</v>
      </c>
      <c r="X81">
        <v>205700</v>
      </c>
      <c r="Y81">
        <v>1</v>
      </c>
      <c r="Z81">
        <v>0</v>
      </c>
      <c r="AA81">
        <v>0</v>
      </c>
      <c r="AB81">
        <v>0</v>
      </c>
      <c r="AC81">
        <v>0</v>
      </c>
      <c r="AD81">
        <v>0</v>
      </c>
      <c r="AE81">
        <v>0</v>
      </c>
      <c r="AF81">
        <v>0</v>
      </c>
      <c r="AG81">
        <v>0</v>
      </c>
      <c r="AH81">
        <v>0</v>
      </c>
      <c r="AI81">
        <v>0</v>
      </c>
      <c r="AJ81">
        <v>0</v>
      </c>
      <c r="AK81">
        <v>0</v>
      </c>
      <c r="AL81">
        <v>0</v>
      </c>
      <c r="AM81">
        <v>13.726027397260275</v>
      </c>
      <c r="AN81">
        <v>0</v>
      </c>
      <c r="AO81">
        <v>0</v>
      </c>
      <c r="AP81">
        <v>0</v>
      </c>
      <c r="AQ81">
        <v>0</v>
      </c>
      <c r="AR81">
        <v>0</v>
      </c>
      <c r="AS81">
        <v>0</v>
      </c>
      <c r="AT81">
        <v>0</v>
      </c>
      <c r="AU81">
        <v>0</v>
      </c>
      <c r="AV81">
        <v>0</v>
      </c>
      <c r="AW81">
        <v>0</v>
      </c>
      <c r="AX81">
        <v>0</v>
      </c>
      <c r="AY81">
        <v>0</v>
      </c>
      <c r="AZ81">
        <v>0</v>
      </c>
      <c r="BA81">
        <v>0</v>
      </c>
      <c r="BB81">
        <v>0</v>
      </c>
      <c r="BC81">
        <v>0.106</v>
      </c>
      <c r="BD81">
        <v>0</v>
      </c>
      <c r="BE81">
        <v>0</v>
      </c>
      <c r="BF81">
        <v>0</v>
      </c>
      <c r="BG81">
        <v>0</v>
      </c>
      <c r="BH81">
        <v>0</v>
      </c>
      <c r="BI81">
        <v>0</v>
      </c>
      <c r="BJ81">
        <v>0</v>
      </c>
      <c r="BK81">
        <v>0</v>
      </c>
      <c r="BL81">
        <v>0</v>
      </c>
      <c r="BM81">
        <v>0</v>
      </c>
      <c r="BN81">
        <v>0</v>
      </c>
      <c r="BO81">
        <v>0</v>
      </c>
      <c r="BP81">
        <v>0</v>
      </c>
      <c r="BQ81">
        <v>1.4999999999999999E-2</v>
      </c>
      <c r="BR81">
        <v>0</v>
      </c>
      <c r="BS81">
        <v>0</v>
      </c>
      <c r="BT81">
        <v>0</v>
      </c>
      <c r="BU81">
        <v>0</v>
      </c>
      <c r="BV81">
        <v>0</v>
      </c>
      <c r="BW81">
        <v>81.599999999999994</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1</v>
      </c>
      <c r="FR81">
        <v>0</v>
      </c>
      <c r="FS81">
        <v>0</v>
      </c>
      <c r="FT81">
        <v>0</v>
      </c>
      <c r="FU81">
        <v>0</v>
      </c>
      <c r="FV81">
        <v>0</v>
      </c>
      <c r="FW81">
        <v>0</v>
      </c>
      <c r="FX81">
        <v>5.0188303004815085</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0.28989999999999999</v>
      </c>
      <c r="GU81">
        <v>0</v>
      </c>
      <c r="GV81">
        <v>0</v>
      </c>
      <c r="GW81">
        <v>0</v>
      </c>
      <c r="GX81">
        <v>0</v>
      </c>
      <c r="GY81">
        <v>0</v>
      </c>
      <c r="GZ81">
        <v>0</v>
      </c>
      <c r="HA81">
        <v>0</v>
      </c>
      <c r="HB81">
        <v>0</v>
      </c>
      <c r="HC81">
        <v>0</v>
      </c>
      <c r="HD81">
        <v>0</v>
      </c>
      <c r="HE81">
        <v>0</v>
      </c>
      <c r="HF81">
        <v>0</v>
      </c>
      <c r="HG81">
        <v>0</v>
      </c>
      <c r="HH81">
        <v>1.4999999999999999E-2</v>
      </c>
      <c r="HI81">
        <v>0</v>
      </c>
      <c r="HJ81">
        <v>0</v>
      </c>
      <c r="HK81">
        <v>0</v>
      </c>
      <c r="HL81">
        <v>0</v>
      </c>
      <c r="HM81">
        <v>0</v>
      </c>
      <c r="HN81">
        <v>81.599999999999994</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1</v>
      </c>
      <c r="LI81">
        <v>0.96890909090909083</v>
      </c>
      <c r="LJ81">
        <v>0</v>
      </c>
      <c r="LK81">
        <v>0</v>
      </c>
      <c r="LL81">
        <v>1</v>
      </c>
      <c r="LM81">
        <v>0.95</v>
      </c>
      <c r="LN81">
        <v>0</v>
      </c>
      <c r="LO81">
        <v>1</v>
      </c>
      <c r="LP81">
        <v>0.78</v>
      </c>
      <c r="LQ81">
        <v>0</v>
      </c>
      <c r="LR81">
        <v>9.1999999999999998E-2</v>
      </c>
      <c r="LS81">
        <v>0</v>
      </c>
    </row>
    <row r="82" spans="1:331">
      <c r="A82" t="s">
        <v>349</v>
      </c>
      <c r="B82" t="s">
        <v>383</v>
      </c>
      <c r="C82" t="s">
        <v>400</v>
      </c>
      <c r="D82" t="s">
        <v>378</v>
      </c>
      <c r="E82" t="s">
        <v>374</v>
      </c>
      <c r="F82">
        <v>7904</v>
      </c>
      <c r="G82" t="s">
        <v>388</v>
      </c>
      <c r="H82">
        <v>7904</v>
      </c>
      <c r="I82">
        <v>2.4305043050430504</v>
      </c>
      <c r="J82">
        <v>0</v>
      </c>
      <c r="K82" t="s">
        <v>389</v>
      </c>
      <c r="L82">
        <v>1</v>
      </c>
      <c r="M82" t="s">
        <v>385</v>
      </c>
      <c r="N82" t="s">
        <v>393</v>
      </c>
      <c r="O82" t="s">
        <v>394</v>
      </c>
      <c r="P82">
        <v>4.7</v>
      </c>
      <c r="Q82">
        <v>0.93</v>
      </c>
      <c r="R82">
        <v>0</v>
      </c>
      <c r="S82">
        <v>0.39</v>
      </c>
      <c r="T82">
        <v>3252</v>
      </c>
      <c r="U82">
        <v>0</v>
      </c>
      <c r="V82">
        <v>275</v>
      </c>
      <c r="W82">
        <v>0</v>
      </c>
      <c r="X82">
        <v>894300</v>
      </c>
      <c r="Y82">
        <v>0</v>
      </c>
      <c r="Z82">
        <v>1</v>
      </c>
      <c r="AA82">
        <v>0</v>
      </c>
      <c r="AB82">
        <v>0</v>
      </c>
      <c r="AC82">
        <v>0</v>
      </c>
      <c r="AD82">
        <v>0</v>
      </c>
      <c r="AE82">
        <v>0</v>
      </c>
      <c r="AF82">
        <v>0</v>
      </c>
      <c r="AG82">
        <v>0</v>
      </c>
      <c r="AH82">
        <v>0</v>
      </c>
      <c r="AI82">
        <v>0</v>
      </c>
      <c r="AJ82">
        <v>0</v>
      </c>
      <c r="AK82">
        <v>0</v>
      </c>
      <c r="AL82">
        <v>0</v>
      </c>
      <c r="AM82">
        <v>0</v>
      </c>
      <c r="AN82">
        <v>15.123287671232877</v>
      </c>
      <c r="AO82">
        <v>0</v>
      </c>
      <c r="AP82">
        <v>0</v>
      </c>
      <c r="AQ82">
        <v>0</v>
      </c>
      <c r="AR82">
        <v>0</v>
      </c>
      <c r="AS82">
        <v>0</v>
      </c>
      <c r="AT82">
        <v>0</v>
      </c>
      <c r="AU82">
        <v>0</v>
      </c>
      <c r="AV82">
        <v>0</v>
      </c>
      <c r="AW82">
        <v>0</v>
      </c>
      <c r="AX82">
        <v>0</v>
      </c>
      <c r="AY82">
        <v>0</v>
      </c>
      <c r="AZ82">
        <v>0</v>
      </c>
      <c r="BA82">
        <v>0</v>
      </c>
      <c r="BB82">
        <v>0</v>
      </c>
      <c r="BC82">
        <v>0</v>
      </c>
      <c r="BD82">
        <v>0.106</v>
      </c>
      <c r="BE82">
        <v>0</v>
      </c>
      <c r="BF82">
        <v>0</v>
      </c>
      <c r="BG82">
        <v>0</v>
      </c>
      <c r="BH82">
        <v>0</v>
      </c>
      <c r="BI82">
        <v>0</v>
      </c>
      <c r="BJ82">
        <v>0</v>
      </c>
      <c r="BK82">
        <v>0</v>
      </c>
      <c r="BL82">
        <v>0</v>
      </c>
      <c r="BM82">
        <v>0</v>
      </c>
      <c r="BN82">
        <v>0</v>
      </c>
      <c r="BO82">
        <v>0</v>
      </c>
      <c r="BP82">
        <v>0</v>
      </c>
      <c r="BQ82">
        <v>0</v>
      </c>
      <c r="BR82">
        <v>1.4999999999999999E-2</v>
      </c>
      <c r="BS82">
        <v>0</v>
      </c>
      <c r="BT82">
        <v>0</v>
      </c>
      <c r="BU82">
        <v>0</v>
      </c>
      <c r="BV82">
        <v>0</v>
      </c>
      <c r="BW82">
        <v>0</v>
      </c>
      <c r="BX82">
        <v>81.599999999999994</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1</v>
      </c>
      <c r="FS82">
        <v>0</v>
      </c>
      <c r="FT82">
        <v>0</v>
      </c>
      <c r="FU82">
        <v>0</v>
      </c>
      <c r="FV82">
        <v>0</v>
      </c>
      <c r="FW82">
        <v>0</v>
      </c>
      <c r="FX82">
        <v>0</v>
      </c>
      <c r="FY82">
        <v>4.6955726219996627</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0.34139999999999998</v>
      </c>
      <c r="GV82">
        <v>0</v>
      </c>
      <c r="GW82">
        <v>0</v>
      </c>
      <c r="GX82">
        <v>0</v>
      </c>
      <c r="GY82">
        <v>0</v>
      </c>
      <c r="GZ82">
        <v>0</v>
      </c>
      <c r="HA82">
        <v>0</v>
      </c>
      <c r="HB82">
        <v>0</v>
      </c>
      <c r="HC82">
        <v>0</v>
      </c>
      <c r="HD82">
        <v>0</v>
      </c>
      <c r="HE82">
        <v>0</v>
      </c>
      <c r="HF82">
        <v>0</v>
      </c>
      <c r="HG82">
        <v>0</v>
      </c>
      <c r="HH82">
        <v>0</v>
      </c>
      <c r="HI82">
        <v>1.4999999999999999E-2</v>
      </c>
      <c r="HJ82">
        <v>0</v>
      </c>
      <c r="HK82">
        <v>0</v>
      </c>
      <c r="HL82">
        <v>0</v>
      </c>
      <c r="HM82">
        <v>0</v>
      </c>
      <c r="HN82">
        <v>0</v>
      </c>
      <c r="HO82">
        <v>81.599999999999994</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0.96399999999999997</v>
      </c>
      <c r="LI82">
        <v>0.80963636363636371</v>
      </c>
      <c r="LJ82">
        <v>0</v>
      </c>
      <c r="LK82">
        <v>0</v>
      </c>
      <c r="LL82">
        <v>1</v>
      </c>
      <c r="LM82">
        <v>0.95</v>
      </c>
      <c r="LN82">
        <v>0</v>
      </c>
      <c r="LO82">
        <v>1</v>
      </c>
      <c r="LP82">
        <v>0.78</v>
      </c>
      <c r="LQ82">
        <v>0</v>
      </c>
      <c r="LR82">
        <v>0</v>
      </c>
      <c r="LS82">
        <v>0</v>
      </c>
    </row>
    <row r="83" spans="1:331">
      <c r="A83" t="s">
        <v>349</v>
      </c>
      <c r="B83" t="s">
        <v>383</v>
      </c>
      <c r="C83" t="s">
        <v>401</v>
      </c>
      <c r="D83" t="s">
        <v>378</v>
      </c>
      <c r="E83" t="s">
        <v>374</v>
      </c>
      <c r="F83">
        <v>2290</v>
      </c>
      <c r="G83" t="s">
        <v>354</v>
      </c>
      <c r="H83">
        <v>2290</v>
      </c>
      <c r="I83">
        <v>2.3511293634496919</v>
      </c>
      <c r="J83">
        <v>0</v>
      </c>
      <c r="K83" t="s">
        <v>355</v>
      </c>
      <c r="L83">
        <v>1</v>
      </c>
      <c r="M83" t="s">
        <v>385</v>
      </c>
      <c r="N83" t="s">
        <v>393</v>
      </c>
      <c r="O83" t="s">
        <v>394</v>
      </c>
      <c r="P83">
        <v>4.7</v>
      </c>
      <c r="Q83">
        <v>0.93</v>
      </c>
      <c r="R83">
        <v>0</v>
      </c>
      <c r="S83">
        <v>0.39</v>
      </c>
      <c r="T83">
        <v>974</v>
      </c>
      <c r="U83">
        <v>0</v>
      </c>
      <c r="V83">
        <v>275</v>
      </c>
      <c r="W83">
        <v>0</v>
      </c>
      <c r="X83">
        <v>267850</v>
      </c>
      <c r="Y83">
        <v>1</v>
      </c>
      <c r="Z83">
        <v>0</v>
      </c>
      <c r="AA83">
        <v>0</v>
      </c>
      <c r="AB83">
        <v>0</v>
      </c>
      <c r="AC83">
        <v>0</v>
      </c>
      <c r="AD83">
        <v>0</v>
      </c>
      <c r="AE83">
        <v>0</v>
      </c>
      <c r="AF83">
        <v>0</v>
      </c>
      <c r="AG83">
        <v>0</v>
      </c>
      <c r="AH83">
        <v>0</v>
      </c>
      <c r="AI83">
        <v>0</v>
      </c>
      <c r="AJ83">
        <v>0</v>
      </c>
      <c r="AK83">
        <v>0</v>
      </c>
      <c r="AL83">
        <v>0</v>
      </c>
      <c r="AM83">
        <v>13.726027397260275</v>
      </c>
      <c r="AN83">
        <v>0</v>
      </c>
      <c r="AO83">
        <v>0</v>
      </c>
      <c r="AP83">
        <v>0</v>
      </c>
      <c r="AQ83">
        <v>0</v>
      </c>
      <c r="AR83">
        <v>0</v>
      </c>
      <c r="AS83">
        <v>0</v>
      </c>
      <c r="AT83">
        <v>0</v>
      </c>
      <c r="AU83">
        <v>0</v>
      </c>
      <c r="AV83">
        <v>0</v>
      </c>
      <c r="AW83">
        <v>0</v>
      </c>
      <c r="AX83">
        <v>0</v>
      </c>
      <c r="AY83">
        <v>0</v>
      </c>
      <c r="AZ83">
        <v>0</v>
      </c>
      <c r="BA83">
        <v>0</v>
      </c>
      <c r="BB83">
        <v>0</v>
      </c>
      <c r="BC83">
        <v>0.106</v>
      </c>
      <c r="BD83">
        <v>0</v>
      </c>
      <c r="BE83">
        <v>0</v>
      </c>
      <c r="BF83">
        <v>0</v>
      </c>
      <c r="BG83">
        <v>0</v>
      </c>
      <c r="BH83">
        <v>0</v>
      </c>
      <c r="BI83">
        <v>0</v>
      </c>
      <c r="BJ83">
        <v>0</v>
      </c>
      <c r="BK83">
        <v>0</v>
      </c>
      <c r="BL83">
        <v>0</v>
      </c>
      <c r="BM83">
        <v>0</v>
      </c>
      <c r="BN83">
        <v>0</v>
      </c>
      <c r="BO83">
        <v>0</v>
      </c>
      <c r="BP83">
        <v>0</v>
      </c>
      <c r="BQ83">
        <v>1.4999999999999999E-2</v>
      </c>
      <c r="BR83">
        <v>0</v>
      </c>
      <c r="BS83">
        <v>0</v>
      </c>
      <c r="BT83">
        <v>0</v>
      </c>
      <c r="BU83">
        <v>0</v>
      </c>
      <c r="BV83">
        <v>0</v>
      </c>
      <c r="BW83">
        <v>81.599999999999994</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0</v>
      </c>
      <c r="FS83">
        <v>0</v>
      </c>
      <c r="FT83">
        <v>0</v>
      </c>
      <c r="FU83">
        <v>0</v>
      </c>
      <c r="FV83">
        <v>0</v>
      </c>
      <c r="FW83">
        <v>0</v>
      </c>
      <c r="FX83">
        <v>5.0188303004815085</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0.28989999999999999</v>
      </c>
      <c r="GU83">
        <v>0</v>
      </c>
      <c r="GV83">
        <v>0</v>
      </c>
      <c r="GW83">
        <v>0</v>
      </c>
      <c r="GX83">
        <v>0</v>
      </c>
      <c r="GY83">
        <v>0</v>
      </c>
      <c r="GZ83">
        <v>0</v>
      </c>
      <c r="HA83">
        <v>0</v>
      </c>
      <c r="HB83">
        <v>0</v>
      </c>
      <c r="HC83">
        <v>0</v>
      </c>
      <c r="HD83">
        <v>0</v>
      </c>
      <c r="HE83">
        <v>0</v>
      </c>
      <c r="HF83">
        <v>0</v>
      </c>
      <c r="HG83">
        <v>0</v>
      </c>
      <c r="HH83">
        <v>1.4999999999999999E-2</v>
      </c>
      <c r="HI83">
        <v>0</v>
      </c>
      <c r="HJ83">
        <v>0</v>
      </c>
      <c r="HK83">
        <v>0</v>
      </c>
      <c r="HL83">
        <v>0</v>
      </c>
      <c r="HM83">
        <v>0</v>
      </c>
      <c r="HN83">
        <v>81.599999999999994</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1</v>
      </c>
      <c r="LI83">
        <v>0.99545454545454548</v>
      </c>
      <c r="LJ83">
        <v>0</v>
      </c>
      <c r="LK83">
        <v>0</v>
      </c>
      <c r="LL83">
        <v>1</v>
      </c>
      <c r="LM83">
        <v>0.95</v>
      </c>
      <c r="LN83">
        <v>0</v>
      </c>
      <c r="LO83">
        <v>1</v>
      </c>
      <c r="LP83">
        <v>0.78</v>
      </c>
      <c r="LQ83">
        <v>0</v>
      </c>
      <c r="LR83">
        <v>9.1999999999999998E-2</v>
      </c>
      <c r="LS83">
        <v>0</v>
      </c>
    </row>
    <row r="84" spans="1:331">
      <c r="A84" t="s">
        <v>349</v>
      </c>
      <c r="B84" t="s">
        <v>383</v>
      </c>
      <c r="C84" t="s">
        <v>401</v>
      </c>
      <c r="D84" t="s">
        <v>378</v>
      </c>
      <c r="E84" t="s">
        <v>374</v>
      </c>
      <c r="F84">
        <v>8012</v>
      </c>
      <c r="G84" t="s">
        <v>388</v>
      </c>
      <c r="H84">
        <v>8012</v>
      </c>
      <c r="I84">
        <v>2.647719762062128</v>
      </c>
      <c r="J84">
        <v>0</v>
      </c>
      <c r="K84" t="s">
        <v>389</v>
      </c>
      <c r="L84">
        <v>1</v>
      </c>
      <c r="M84" t="s">
        <v>385</v>
      </c>
      <c r="N84" t="s">
        <v>393</v>
      </c>
      <c r="O84" t="s">
        <v>394</v>
      </c>
      <c r="P84">
        <v>4.7</v>
      </c>
      <c r="Q84">
        <v>0.93</v>
      </c>
      <c r="R84">
        <v>0</v>
      </c>
      <c r="S84">
        <v>0.39</v>
      </c>
      <c r="T84">
        <v>3026</v>
      </c>
      <c r="U84">
        <v>0</v>
      </c>
      <c r="V84">
        <v>275</v>
      </c>
      <c r="W84">
        <v>0</v>
      </c>
      <c r="X84">
        <v>832150</v>
      </c>
      <c r="Y84">
        <v>0</v>
      </c>
      <c r="Z84">
        <v>1</v>
      </c>
      <c r="AA84">
        <v>0</v>
      </c>
      <c r="AB84">
        <v>0</v>
      </c>
      <c r="AC84">
        <v>0</v>
      </c>
      <c r="AD84">
        <v>0</v>
      </c>
      <c r="AE84">
        <v>0</v>
      </c>
      <c r="AF84">
        <v>0</v>
      </c>
      <c r="AG84">
        <v>0</v>
      </c>
      <c r="AH84">
        <v>0</v>
      </c>
      <c r="AI84">
        <v>0</v>
      </c>
      <c r="AJ84">
        <v>0</v>
      </c>
      <c r="AK84">
        <v>0</v>
      </c>
      <c r="AL84">
        <v>0</v>
      </c>
      <c r="AM84">
        <v>0</v>
      </c>
      <c r="AN84">
        <v>15.123287671232877</v>
      </c>
      <c r="AO84">
        <v>0</v>
      </c>
      <c r="AP84">
        <v>0</v>
      </c>
      <c r="AQ84">
        <v>0</v>
      </c>
      <c r="AR84">
        <v>0</v>
      </c>
      <c r="AS84">
        <v>0</v>
      </c>
      <c r="AT84">
        <v>0</v>
      </c>
      <c r="AU84">
        <v>0</v>
      </c>
      <c r="AV84">
        <v>0</v>
      </c>
      <c r="AW84">
        <v>0</v>
      </c>
      <c r="AX84">
        <v>0</v>
      </c>
      <c r="AY84">
        <v>0</v>
      </c>
      <c r="AZ84">
        <v>0</v>
      </c>
      <c r="BA84">
        <v>0</v>
      </c>
      <c r="BB84">
        <v>0</v>
      </c>
      <c r="BC84">
        <v>0</v>
      </c>
      <c r="BD84">
        <v>0.106</v>
      </c>
      <c r="BE84">
        <v>0</v>
      </c>
      <c r="BF84">
        <v>0</v>
      </c>
      <c r="BG84">
        <v>0</v>
      </c>
      <c r="BH84">
        <v>0</v>
      </c>
      <c r="BI84">
        <v>0</v>
      </c>
      <c r="BJ84">
        <v>0</v>
      </c>
      <c r="BK84">
        <v>0</v>
      </c>
      <c r="BL84">
        <v>0</v>
      </c>
      <c r="BM84">
        <v>0</v>
      </c>
      <c r="BN84">
        <v>0</v>
      </c>
      <c r="BO84">
        <v>0</v>
      </c>
      <c r="BP84">
        <v>0</v>
      </c>
      <c r="BQ84">
        <v>0</v>
      </c>
      <c r="BR84">
        <v>1.4999999999999999E-2</v>
      </c>
      <c r="BS84">
        <v>0</v>
      </c>
      <c r="BT84">
        <v>0</v>
      </c>
      <c r="BU84">
        <v>0</v>
      </c>
      <c r="BV84">
        <v>0</v>
      </c>
      <c r="BW84">
        <v>0</v>
      </c>
      <c r="BX84">
        <v>81.599999999999994</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1</v>
      </c>
      <c r="FS84">
        <v>0</v>
      </c>
      <c r="FT84">
        <v>0</v>
      </c>
      <c r="FU84">
        <v>0</v>
      </c>
      <c r="FV84">
        <v>0</v>
      </c>
      <c r="FW84">
        <v>0</v>
      </c>
      <c r="FX84">
        <v>0</v>
      </c>
      <c r="FY84">
        <v>4.8548409847083125</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0.33019999999999999</v>
      </c>
      <c r="GV84">
        <v>0</v>
      </c>
      <c r="GW84">
        <v>0</v>
      </c>
      <c r="GX84">
        <v>0</v>
      </c>
      <c r="GY84">
        <v>0</v>
      </c>
      <c r="GZ84">
        <v>0</v>
      </c>
      <c r="HA84">
        <v>0</v>
      </c>
      <c r="HB84">
        <v>0</v>
      </c>
      <c r="HC84">
        <v>0</v>
      </c>
      <c r="HD84">
        <v>0</v>
      </c>
      <c r="HE84">
        <v>0</v>
      </c>
      <c r="HF84">
        <v>0</v>
      </c>
      <c r="HG84">
        <v>0</v>
      </c>
      <c r="HH84">
        <v>0</v>
      </c>
      <c r="HI84">
        <v>1.4999999999999999E-2</v>
      </c>
      <c r="HJ84">
        <v>0</v>
      </c>
      <c r="HK84">
        <v>0</v>
      </c>
      <c r="HL84">
        <v>0</v>
      </c>
      <c r="HM84">
        <v>0</v>
      </c>
      <c r="HN84">
        <v>0</v>
      </c>
      <c r="HO84">
        <v>81.599999999999994</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0.96399999999999997</v>
      </c>
      <c r="LI84">
        <v>0.90254545454545465</v>
      </c>
      <c r="LJ84">
        <v>0</v>
      </c>
      <c r="LK84">
        <v>0</v>
      </c>
      <c r="LL84">
        <v>1</v>
      </c>
      <c r="LM84">
        <v>0.95</v>
      </c>
      <c r="LN84">
        <v>0</v>
      </c>
      <c r="LO84">
        <v>1</v>
      </c>
      <c r="LP84">
        <v>0.78</v>
      </c>
      <c r="LQ84">
        <v>0</v>
      </c>
      <c r="LR84">
        <v>0</v>
      </c>
      <c r="LS84">
        <v>0</v>
      </c>
    </row>
    <row r="85" spans="1:331">
      <c r="A85" t="s">
        <v>349</v>
      </c>
      <c r="B85" t="s">
        <v>383</v>
      </c>
      <c r="C85" t="s">
        <v>392</v>
      </c>
      <c r="D85" t="s">
        <v>378</v>
      </c>
      <c r="E85" t="s">
        <v>374</v>
      </c>
      <c r="F85">
        <v>969</v>
      </c>
      <c r="G85" t="s">
        <v>354</v>
      </c>
      <c r="H85">
        <v>969</v>
      </c>
      <c r="I85">
        <v>2.2534883720930234</v>
      </c>
      <c r="J85">
        <v>0</v>
      </c>
      <c r="K85" t="s">
        <v>355</v>
      </c>
      <c r="L85">
        <v>1</v>
      </c>
      <c r="M85" t="s">
        <v>385</v>
      </c>
      <c r="N85" t="s">
        <v>393</v>
      </c>
      <c r="O85" t="s">
        <v>394</v>
      </c>
      <c r="P85">
        <v>4.7</v>
      </c>
      <c r="Q85">
        <v>0.93</v>
      </c>
      <c r="R85">
        <v>0</v>
      </c>
      <c r="S85">
        <v>0.39</v>
      </c>
      <c r="T85">
        <v>430</v>
      </c>
      <c r="U85">
        <v>0</v>
      </c>
      <c r="V85">
        <v>275</v>
      </c>
      <c r="W85">
        <v>0</v>
      </c>
      <c r="X85">
        <v>118250</v>
      </c>
      <c r="Y85">
        <v>1</v>
      </c>
      <c r="Z85">
        <v>0</v>
      </c>
      <c r="AA85">
        <v>0</v>
      </c>
      <c r="AB85">
        <v>0</v>
      </c>
      <c r="AC85">
        <v>0</v>
      </c>
      <c r="AD85">
        <v>0</v>
      </c>
      <c r="AE85">
        <v>0</v>
      </c>
      <c r="AF85">
        <v>0</v>
      </c>
      <c r="AG85">
        <v>0</v>
      </c>
      <c r="AH85">
        <v>0</v>
      </c>
      <c r="AI85">
        <v>0</v>
      </c>
      <c r="AJ85">
        <v>0</v>
      </c>
      <c r="AK85">
        <v>0</v>
      </c>
      <c r="AL85">
        <v>0</v>
      </c>
      <c r="AM85">
        <v>13.726027397260275</v>
      </c>
      <c r="AN85">
        <v>0</v>
      </c>
      <c r="AO85">
        <v>0</v>
      </c>
      <c r="AP85">
        <v>0</v>
      </c>
      <c r="AQ85">
        <v>0</v>
      </c>
      <c r="AR85">
        <v>0</v>
      </c>
      <c r="AS85">
        <v>0</v>
      </c>
      <c r="AT85">
        <v>0</v>
      </c>
      <c r="AU85">
        <v>0</v>
      </c>
      <c r="AV85">
        <v>0</v>
      </c>
      <c r="AW85">
        <v>0</v>
      </c>
      <c r="AX85">
        <v>0</v>
      </c>
      <c r="AY85">
        <v>0</v>
      </c>
      <c r="AZ85">
        <v>0</v>
      </c>
      <c r="BA85">
        <v>0</v>
      </c>
      <c r="BB85">
        <v>0</v>
      </c>
      <c r="BC85">
        <v>0.106</v>
      </c>
      <c r="BD85">
        <v>0</v>
      </c>
      <c r="BE85">
        <v>0</v>
      </c>
      <c r="BF85">
        <v>0</v>
      </c>
      <c r="BG85">
        <v>0</v>
      </c>
      <c r="BH85">
        <v>0</v>
      </c>
      <c r="BI85">
        <v>0</v>
      </c>
      <c r="BJ85">
        <v>0</v>
      </c>
      <c r="BK85">
        <v>0</v>
      </c>
      <c r="BL85">
        <v>0</v>
      </c>
      <c r="BM85">
        <v>0</v>
      </c>
      <c r="BN85">
        <v>0</v>
      </c>
      <c r="BO85">
        <v>0</v>
      </c>
      <c r="BP85">
        <v>0</v>
      </c>
      <c r="BQ85">
        <v>1.4999999999999999E-2</v>
      </c>
      <c r="BR85">
        <v>0</v>
      </c>
      <c r="BS85">
        <v>0</v>
      </c>
      <c r="BT85">
        <v>0</v>
      </c>
      <c r="BU85">
        <v>0</v>
      </c>
      <c r="BV85">
        <v>0</v>
      </c>
      <c r="BW85">
        <v>81.599999999999994</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1</v>
      </c>
      <c r="FR85">
        <v>0</v>
      </c>
      <c r="FS85">
        <v>0</v>
      </c>
      <c r="FT85">
        <v>0</v>
      </c>
      <c r="FU85">
        <v>0</v>
      </c>
      <c r="FV85">
        <v>0</v>
      </c>
      <c r="FW85">
        <v>0</v>
      </c>
      <c r="FX85">
        <v>5.0188303004815085</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0.28989999999999999</v>
      </c>
      <c r="GU85">
        <v>0</v>
      </c>
      <c r="GV85">
        <v>0</v>
      </c>
      <c r="GW85">
        <v>0</v>
      </c>
      <c r="GX85">
        <v>0</v>
      </c>
      <c r="GY85">
        <v>0</v>
      </c>
      <c r="GZ85">
        <v>0</v>
      </c>
      <c r="HA85">
        <v>0</v>
      </c>
      <c r="HB85">
        <v>0</v>
      </c>
      <c r="HC85">
        <v>0</v>
      </c>
      <c r="HD85">
        <v>0</v>
      </c>
      <c r="HE85">
        <v>0</v>
      </c>
      <c r="HF85">
        <v>0</v>
      </c>
      <c r="HG85">
        <v>0</v>
      </c>
      <c r="HH85">
        <v>1.4999999999999999E-2</v>
      </c>
      <c r="HI85">
        <v>0</v>
      </c>
      <c r="HJ85">
        <v>0</v>
      </c>
      <c r="HK85">
        <v>0</v>
      </c>
      <c r="HL85">
        <v>0</v>
      </c>
      <c r="HM85">
        <v>0</v>
      </c>
      <c r="HN85">
        <v>81.599999999999994</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1</v>
      </c>
      <c r="LI85">
        <v>0.95563636363636373</v>
      </c>
      <c r="LJ85">
        <v>0</v>
      </c>
      <c r="LK85">
        <v>0</v>
      </c>
      <c r="LL85">
        <v>1</v>
      </c>
      <c r="LM85">
        <v>0.95</v>
      </c>
      <c r="LN85">
        <v>0</v>
      </c>
      <c r="LO85">
        <v>1</v>
      </c>
      <c r="LP85">
        <v>0.78</v>
      </c>
      <c r="LQ85">
        <v>0</v>
      </c>
      <c r="LR85">
        <v>9.2065778595203512E-2</v>
      </c>
      <c r="LS85">
        <v>0</v>
      </c>
    </row>
    <row r="86" spans="1:331">
      <c r="A86" t="s">
        <v>349</v>
      </c>
      <c r="B86" t="s">
        <v>383</v>
      </c>
      <c r="C86" t="s">
        <v>392</v>
      </c>
      <c r="D86" t="s">
        <v>378</v>
      </c>
      <c r="E86" t="s">
        <v>379</v>
      </c>
      <c r="F86">
        <v>5289</v>
      </c>
      <c r="G86" t="s">
        <v>388</v>
      </c>
      <c r="H86">
        <v>5289</v>
      </c>
      <c r="I86">
        <v>1.820027529249828</v>
      </c>
      <c r="J86">
        <v>0</v>
      </c>
      <c r="K86" t="s">
        <v>389</v>
      </c>
      <c r="L86">
        <v>1</v>
      </c>
      <c r="M86" t="s">
        <v>385</v>
      </c>
      <c r="N86" t="s">
        <v>393</v>
      </c>
      <c r="O86" t="s">
        <v>394</v>
      </c>
      <c r="P86">
        <v>4.7</v>
      </c>
      <c r="Q86">
        <v>0.93</v>
      </c>
      <c r="R86">
        <v>0</v>
      </c>
      <c r="S86">
        <v>0.39</v>
      </c>
      <c r="T86">
        <v>2906</v>
      </c>
      <c r="U86">
        <v>0</v>
      </c>
      <c r="V86">
        <v>275</v>
      </c>
      <c r="W86">
        <v>0</v>
      </c>
      <c r="X86">
        <v>799150</v>
      </c>
      <c r="Y86">
        <v>0</v>
      </c>
      <c r="Z86">
        <v>1</v>
      </c>
      <c r="AA86">
        <v>0</v>
      </c>
      <c r="AB86">
        <v>0</v>
      </c>
      <c r="AC86">
        <v>0</v>
      </c>
      <c r="AD86">
        <v>0</v>
      </c>
      <c r="AE86">
        <v>0</v>
      </c>
      <c r="AF86">
        <v>0</v>
      </c>
      <c r="AG86">
        <v>0</v>
      </c>
      <c r="AH86">
        <v>0</v>
      </c>
      <c r="AI86">
        <v>0</v>
      </c>
      <c r="AJ86">
        <v>0</v>
      </c>
      <c r="AK86">
        <v>0</v>
      </c>
      <c r="AL86">
        <v>0</v>
      </c>
      <c r="AM86">
        <v>0</v>
      </c>
      <c r="AN86">
        <v>15.123287671232877</v>
      </c>
      <c r="AO86">
        <v>0</v>
      </c>
      <c r="AP86">
        <v>0</v>
      </c>
      <c r="AQ86">
        <v>0</v>
      </c>
      <c r="AR86">
        <v>0</v>
      </c>
      <c r="AS86">
        <v>0</v>
      </c>
      <c r="AT86">
        <v>0</v>
      </c>
      <c r="AU86">
        <v>0</v>
      </c>
      <c r="AV86">
        <v>0</v>
      </c>
      <c r="AW86">
        <v>0</v>
      </c>
      <c r="AX86">
        <v>0</v>
      </c>
      <c r="AY86">
        <v>0</v>
      </c>
      <c r="AZ86">
        <v>0</v>
      </c>
      <c r="BA86">
        <v>0</v>
      </c>
      <c r="BB86">
        <v>0</v>
      </c>
      <c r="BC86">
        <v>0</v>
      </c>
      <c r="BD86">
        <v>0.106</v>
      </c>
      <c r="BE86">
        <v>0</v>
      </c>
      <c r="BF86">
        <v>0</v>
      </c>
      <c r="BG86">
        <v>0</v>
      </c>
      <c r="BH86">
        <v>0</v>
      </c>
      <c r="BI86">
        <v>0</v>
      </c>
      <c r="BJ86">
        <v>0</v>
      </c>
      <c r="BK86">
        <v>0</v>
      </c>
      <c r="BL86">
        <v>0</v>
      </c>
      <c r="BM86">
        <v>0</v>
      </c>
      <c r="BN86">
        <v>0</v>
      </c>
      <c r="BO86">
        <v>0</v>
      </c>
      <c r="BP86">
        <v>0</v>
      </c>
      <c r="BQ86">
        <v>0</v>
      </c>
      <c r="BR86">
        <v>1.4999999999999999E-2</v>
      </c>
      <c r="BS86">
        <v>0</v>
      </c>
      <c r="BT86">
        <v>0</v>
      </c>
      <c r="BU86">
        <v>0</v>
      </c>
      <c r="BV86">
        <v>0</v>
      </c>
      <c r="BW86">
        <v>0</v>
      </c>
      <c r="BX86">
        <v>81.599999999999994</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1</v>
      </c>
      <c r="FS86">
        <v>0</v>
      </c>
      <c r="FT86">
        <v>0</v>
      </c>
      <c r="FU86">
        <v>0</v>
      </c>
      <c r="FV86">
        <v>0</v>
      </c>
      <c r="FW86">
        <v>0</v>
      </c>
      <c r="FX86">
        <v>0</v>
      </c>
      <c r="FY86">
        <v>4.7498325722983257</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0.33750000000000002</v>
      </c>
      <c r="GV86">
        <v>0</v>
      </c>
      <c r="GW86">
        <v>0</v>
      </c>
      <c r="GX86">
        <v>0</v>
      </c>
      <c r="GY86">
        <v>0</v>
      </c>
      <c r="GZ86">
        <v>0</v>
      </c>
      <c r="HA86">
        <v>0</v>
      </c>
      <c r="HB86">
        <v>0</v>
      </c>
      <c r="HC86">
        <v>0</v>
      </c>
      <c r="HD86">
        <v>0</v>
      </c>
      <c r="HE86">
        <v>0</v>
      </c>
      <c r="HF86">
        <v>0</v>
      </c>
      <c r="HG86">
        <v>0</v>
      </c>
      <c r="HH86">
        <v>0</v>
      </c>
      <c r="HI86">
        <v>1.4999999999999999E-2</v>
      </c>
      <c r="HJ86">
        <v>0</v>
      </c>
      <c r="HK86">
        <v>0</v>
      </c>
      <c r="HL86">
        <v>0</v>
      </c>
      <c r="HM86">
        <v>0</v>
      </c>
      <c r="HN86">
        <v>0</v>
      </c>
      <c r="HO86">
        <v>81.599999999999994</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0.96399999999999997</v>
      </c>
      <c r="LI86">
        <v>0.61054545454545461</v>
      </c>
      <c r="LJ86">
        <v>0</v>
      </c>
      <c r="LK86">
        <v>0</v>
      </c>
      <c r="LL86">
        <v>1</v>
      </c>
      <c r="LM86">
        <v>0.95</v>
      </c>
      <c r="LN86">
        <v>0</v>
      </c>
      <c r="LO86">
        <v>1</v>
      </c>
      <c r="LP86">
        <v>0.78</v>
      </c>
      <c r="LQ86">
        <v>0</v>
      </c>
      <c r="LR86">
        <v>0</v>
      </c>
      <c r="LS86">
        <v>0</v>
      </c>
    </row>
    <row r="87" spans="1:331">
      <c r="A87" t="s">
        <v>349</v>
      </c>
      <c r="B87" t="s">
        <v>383</v>
      </c>
      <c r="C87" t="s">
        <v>395</v>
      </c>
      <c r="D87" t="s">
        <v>378</v>
      </c>
      <c r="E87" t="s">
        <v>353</v>
      </c>
      <c r="F87">
        <v>1699</v>
      </c>
      <c r="G87" t="s">
        <v>354</v>
      </c>
      <c r="H87">
        <v>1699</v>
      </c>
      <c r="I87">
        <v>2.2713903743315509</v>
      </c>
      <c r="J87">
        <v>0</v>
      </c>
      <c r="K87" t="s">
        <v>355</v>
      </c>
      <c r="L87">
        <v>1</v>
      </c>
      <c r="M87" t="s">
        <v>385</v>
      </c>
      <c r="N87" t="s">
        <v>393</v>
      </c>
      <c r="O87" t="s">
        <v>394</v>
      </c>
      <c r="P87">
        <v>4.7</v>
      </c>
      <c r="Q87">
        <v>0.93</v>
      </c>
      <c r="R87">
        <v>0</v>
      </c>
      <c r="S87">
        <v>0.39</v>
      </c>
      <c r="T87">
        <v>748</v>
      </c>
      <c r="U87">
        <v>0</v>
      </c>
      <c r="V87">
        <v>275</v>
      </c>
      <c r="W87">
        <v>0</v>
      </c>
      <c r="X87">
        <v>205700</v>
      </c>
      <c r="Y87">
        <v>1</v>
      </c>
      <c r="Z87">
        <v>0</v>
      </c>
      <c r="AA87">
        <v>0</v>
      </c>
      <c r="AB87">
        <v>0</v>
      </c>
      <c r="AC87">
        <v>0</v>
      </c>
      <c r="AD87">
        <v>0</v>
      </c>
      <c r="AE87">
        <v>0</v>
      </c>
      <c r="AF87">
        <v>0</v>
      </c>
      <c r="AG87">
        <v>0</v>
      </c>
      <c r="AH87">
        <v>0</v>
      </c>
      <c r="AI87">
        <v>0</v>
      </c>
      <c r="AJ87">
        <v>0</v>
      </c>
      <c r="AK87">
        <v>0</v>
      </c>
      <c r="AL87">
        <v>0</v>
      </c>
      <c r="AM87">
        <v>13.726027397260275</v>
      </c>
      <c r="AN87">
        <v>0</v>
      </c>
      <c r="AO87">
        <v>0</v>
      </c>
      <c r="AP87">
        <v>0</v>
      </c>
      <c r="AQ87">
        <v>0</v>
      </c>
      <c r="AR87">
        <v>0</v>
      </c>
      <c r="AS87">
        <v>0</v>
      </c>
      <c r="AT87">
        <v>0</v>
      </c>
      <c r="AU87">
        <v>0</v>
      </c>
      <c r="AV87">
        <v>0</v>
      </c>
      <c r="AW87">
        <v>0</v>
      </c>
      <c r="AX87">
        <v>0</v>
      </c>
      <c r="AY87">
        <v>0</v>
      </c>
      <c r="AZ87">
        <v>0</v>
      </c>
      <c r="BA87">
        <v>0</v>
      </c>
      <c r="BB87">
        <v>0</v>
      </c>
      <c r="BC87">
        <v>0.106</v>
      </c>
      <c r="BD87">
        <v>0</v>
      </c>
      <c r="BE87">
        <v>0</v>
      </c>
      <c r="BF87">
        <v>0</v>
      </c>
      <c r="BG87">
        <v>0</v>
      </c>
      <c r="BH87">
        <v>0</v>
      </c>
      <c r="BI87">
        <v>0</v>
      </c>
      <c r="BJ87">
        <v>0</v>
      </c>
      <c r="BK87">
        <v>0</v>
      </c>
      <c r="BL87">
        <v>0</v>
      </c>
      <c r="BM87">
        <v>0</v>
      </c>
      <c r="BN87">
        <v>0</v>
      </c>
      <c r="BO87">
        <v>0</v>
      </c>
      <c r="BP87">
        <v>0</v>
      </c>
      <c r="BQ87">
        <v>1.4999999999999999E-2</v>
      </c>
      <c r="BR87">
        <v>0</v>
      </c>
      <c r="BS87">
        <v>0</v>
      </c>
      <c r="BT87">
        <v>0</v>
      </c>
      <c r="BU87">
        <v>0</v>
      </c>
      <c r="BV87">
        <v>0</v>
      </c>
      <c r="BW87">
        <v>81.599999999999994</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1</v>
      </c>
      <c r="FR87">
        <v>0</v>
      </c>
      <c r="FS87">
        <v>0</v>
      </c>
      <c r="FT87">
        <v>0</v>
      </c>
      <c r="FU87">
        <v>0</v>
      </c>
      <c r="FV87">
        <v>0</v>
      </c>
      <c r="FW87">
        <v>0</v>
      </c>
      <c r="FX87">
        <v>5.0188303004815085</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0.28989999999999999</v>
      </c>
      <c r="GU87">
        <v>0</v>
      </c>
      <c r="GV87">
        <v>0</v>
      </c>
      <c r="GW87">
        <v>0</v>
      </c>
      <c r="GX87">
        <v>0</v>
      </c>
      <c r="GY87">
        <v>0</v>
      </c>
      <c r="GZ87">
        <v>0</v>
      </c>
      <c r="HA87">
        <v>0</v>
      </c>
      <c r="HB87">
        <v>0</v>
      </c>
      <c r="HC87">
        <v>0</v>
      </c>
      <c r="HD87">
        <v>0</v>
      </c>
      <c r="HE87">
        <v>0</v>
      </c>
      <c r="HF87">
        <v>0</v>
      </c>
      <c r="HG87">
        <v>0</v>
      </c>
      <c r="HH87">
        <v>1.4999999999999999E-2</v>
      </c>
      <c r="HI87">
        <v>0</v>
      </c>
      <c r="HJ87">
        <v>0</v>
      </c>
      <c r="HK87">
        <v>0</v>
      </c>
      <c r="HL87">
        <v>0</v>
      </c>
      <c r="HM87">
        <v>0</v>
      </c>
      <c r="HN87">
        <v>81.599999999999994</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1</v>
      </c>
      <c r="LI87">
        <v>0.96890909090909083</v>
      </c>
      <c r="LJ87">
        <v>0</v>
      </c>
      <c r="LK87">
        <v>0</v>
      </c>
      <c r="LL87">
        <v>1</v>
      </c>
      <c r="LM87">
        <v>0.95</v>
      </c>
      <c r="LN87">
        <v>0</v>
      </c>
      <c r="LO87">
        <v>1</v>
      </c>
      <c r="LP87">
        <v>0.78</v>
      </c>
      <c r="LQ87">
        <v>0</v>
      </c>
      <c r="LR87">
        <v>9.2065778595203512E-2</v>
      </c>
      <c r="LS87">
        <v>0</v>
      </c>
    </row>
    <row r="88" spans="1:331">
      <c r="A88" t="s">
        <v>349</v>
      </c>
      <c r="B88" t="s">
        <v>383</v>
      </c>
      <c r="C88" t="s">
        <v>395</v>
      </c>
      <c r="D88" t="s">
        <v>378</v>
      </c>
      <c r="E88" t="s">
        <v>382</v>
      </c>
      <c r="F88">
        <v>7904</v>
      </c>
      <c r="G88" t="s">
        <v>388</v>
      </c>
      <c r="H88">
        <v>7904</v>
      </c>
      <c r="I88">
        <v>2.4305043050430504</v>
      </c>
      <c r="J88">
        <v>0</v>
      </c>
      <c r="K88" t="s">
        <v>389</v>
      </c>
      <c r="L88">
        <v>1</v>
      </c>
      <c r="M88" t="s">
        <v>385</v>
      </c>
      <c r="N88" t="s">
        <v>393</v>
      </c>
      <c r="O88" t="s">
        <v>394</v>
      </c>
      <c r="P88">
        <v>4.7</v>
      </c>
      <c r="Q88">
        <v>0.93</v>
      </c>
      <c r="R88">
        <v>0</v>
      </c>
      <c r="S88">
        <v>0.39</v>
      </c>
      <c r="T88">
        <v>3252</v>
      </c>
      <c r="U88">
        <v>0</v>
      </c>
      <c r="V88">
        <v>275</v>
      </c>
      <c r="W88">
        <v>0</v>
      </c>
      <c r="X88">
        <v>894300</v>
      </c>
      <c r="Y88">
        <v>0</v>
      </c>
      <c r="Z88">
        <v>1</v>
      </c>
      <c r="AA88">
        <v>0</v>
      </c>
      <c r="AB88">
        <v>0</v>
      </c>
      <c r="AC88">
        <v>0</v>
      </c>
      <c r="AD88">
        <v>0</v>
      </c>
      <c r="AE88">
        <v>0</v>
      </c>
      <c r="AF88">
        <v>0</v>
      </c>
      <c r="AG88">
        <v>0</v>
      </c>
      <c r="AH88">
        <v>0</v>
      </c>
      <c r="AI88">
        <v>0</v>
      </c>
      <c r="AJ88">
        <v>0</v>
      </c>
      <c r="AK88">
        <v>0</v>
      </c>
      <c r="AL88">
        <v>0</v>
      </c>
      <c r="AM88">
        <v>0</v>
      </c>
      <c r="AN88">
        <v>15.123287671232877</v>
      </c>
      <c r="AO88">
        <v>0</v>
      </c>
      <c r="AP88">
        <v>0</v>
      </c>
      <c r="AQ88">
        <v>0</v>
      </c>
      <c r="AR88">
        <v>0</v>
      </c>
      <c r="AS88">
        <v>0</v>
      </c>
      <c r="AT88">
        <v>0</v>
      </c>
      <c r="AU88">
        <v>0</v>
      </c>
      <c r="AV88">
        <v>0</v>
      </c>
      <c r="AW88">
        <v>0</v>
      </c>
      <c r="AX88">
        <v>0</v>
      </c>
      <c r="AY88">
        <v>0</v>
      </c>
      <c r="AZ88">
        <v>0</v>
      </c>
      <c r="BA88">
        <v>0</v>
      </c>
      <c r="BB88">
        <v>0</v>
      </c>
      <c r="BC88">
        <v>0</v>
      </c>
      <c r="BD88">
        <v>0.106</v>
      </c>
      <c r="BE88">
        <v>0</v>
      </c>
      <c r="BF88">
        <v>0</v>
      </c>
      <c r="BG88">
        <v>0</v>
      </c>
      <c r="BH88">
        <v>0</v>
      </c>
      <c r="BI88">
        <v>0</v>
      </c>
      <c r="BJ88">
        <v>0</v>
      </c>
      <c r="BK88">
        <v>0</v>
      </c>
      <c r="BL88">
        <v>0</v>
      </c>
      <c r="BM88">
        <v>0</v>
      </c>
      <c r="BN88">
        <v>0</v>
      </c>
      <c r="BO88">
        <v>0</v>
      </c>
      <c r="BP88">
        <v>0</v>
      </c>
      <c r="BQ88">
        <v>0</v>
      </c>
      <c r="BR88">
        <v>1.4999999999999999E-2</v>
      </c>
      <c r="BS88">
        <v>0</v>
      </c>
      <c r="BT88">
        <v>0</v>
      </c>
      <c r="BU88">
        <v>0</v>
      </c>
      <c r="BV88">
        <v>0</v>
      </c>
      <c r="BW88">
        <v>0</v>
      </c>
      <c r="BX88">
        <v>81.599999999999994</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1</v>
      </c>
      <c r="FS88">
        <v>0</v>
      </c>
      <c r="FT88">
        <v>0</v>
      </c>
      <c r="FU88">
        <v>0</v>
      </c>
      <c r="FV88">
        <v>0</v>
      </c>
      <c r="FW88">
        <v>0</v>
      </c>
      <c r="FX88">
        <v>0</v>
      </c>
      <c r="FY88">
        <v>4.6955726219996627</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0.34139999999999998</v>
      </c>
      <c r="GV88">
        <v>0</v>
      </c>
      <c r="GW88">
        <v>0</v>
      </c>
      <c r="GX88">
        <v>0</v>
      </c>
      <c r="GY88">
        <v>0</v>
      </c>
      <c r="GZ88">
        <v>0</v>
      </c>
      <c r="HA88">
        <v>0</v>
      </c>
      <c r="HB88">
        <v>0</v>
      </c>
      <c r="HC88">
        <v>0</v>
      </c>
      <c r="HD88">
        <v>0</v>
      </c>
      <c r="HE88">
        <v>0</v>
      </c>
      <c r="HF88">
        <v>0</v>
      </c>
      <c r="HG88">
        <v>0</v>
      </c>
      <c r="HH88">
        <v>0</v>
      </c>
      <c r="HI88">
        <v>1.4999999999999999E-2</v>
      </c>
      <c r="HJ88">
        <v>0</v>
      </c>
      <c r="HK88">
        <v>0</v>
      </c>
      <c r="HL88">
        <v>0</v>
      </c>
      <c r="HM88">
        <v>0</v>
      </c>
      <c r="HN88">
        <v>0</v>
      </c>
      <c r="HO88">
        <v>81.599999999999994</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0.96399999999999997</v>
      </c>
      <c r="LI88">
        <v>0.80963636363636371</v>
      </c>
      <c r="LJ88">
        <v>0</v>
      </c>
      <c r="LK88">
        <v>0</v>
      </c>
      <c r="LL88">
        <v>1</v>
      </c>
      <c r="LM88">
        <v>0.95</v>
      </c>
      <c r="LN88">
        <v>0</v>
      </c>
      <c r="LO88">
        <v>1</v>
      </c>
      <c r="LP88">
        <v>0.78</v>
      </c>
      <c r="LQ88">
        <v>0</v>
      </c>
      <c r="LR88">
        <v>0</v>
      </c>
      <c r="LS88">
        <v>0</v>
      </c>
    </row>
    <row r="89" spans="1:331">
      <c r="A89" t="s">
        <v>349</v>
      </c>
      <c r="B89" t="s">
        <v>383</v>
      </c>
      <c r="C89" t="s">
        <v>396</v>
      </c>
      <c r="D89" t="s">
        <v>378</v>
      </c>
      <c r="E89" t="s">
        <v>402</v>
      </c>
      <c r="F89">
        <v>2290</v>
      </c>
      <c r="G89" t="s">
        <v>354</v>
      </c>
      <c r="H89">
        <v>2290</v>
      </c>
      <c r="I89">
        <v>2.3511293634496919</v>
      </c>
      <c r="J89">
        <v>0</v>
      </c>
      <c r="K89" t="s">
        <v>355</v>
      </c>
      <c r="L89">
        <v>1</v>
      </c>
      <c r="M89" t="s">
        <v>385</v>
      </c>
      <c r="N89" t="s">
        <v>393</v>
      </c>
      <c r="O89" t="s">
        <v>394</v>
      </c>
      <c r="P89">
        <v>4.7</v>
      </c>
      <c r="Q89">
        <v>0.93</v>
      </c>
      <c r="R89">
        <v>0</v>
      </c>
      <c r="S89">
        <v>0.39</v>
      </c>
      <c r="T89">
        <v>974</v>
      </c>
      <c r="U89">
        <v>0</v>
      </c>
      <c r="V89">
        <v>275</v>
      </c>
      <c r="W89">
        <v>0</v>
      </c>
      <c r="X89">
        <v>267850</v>
      </c>
      <c r="Y89">
        <v>1</v>
      </c>
      <c r="Z89">
        <v>0</v>
      </c>
      <c r="AA89">
        <v>0</v>
      </c>
      <c r="AB89">
        <v>0</v>
      </c>
      <c r="AC89">
        <v>0</v>
      </c>
      <c r="AD89">
        <v>0</v>
      </c>
      <c r="AE89">
        <v>0</v>
      </c>
      <c r="AF89">
        <v>0</v>
      </c>
      <c r="AG89">
        <v>0</v>
      </c>
      <c r="AH89">
        <v>0</v>
      </c>
      <c r="AI89">
        <v>0</v>
      </c>
      <c r="AJ89">
        <v>0</v>
      </c>
      <c r="AK89">
        <v>0</v>
      </c>
      <c r="AL89">
        <v>0</v>
      </c>
      <c r="AM89">
        <v>13.726027397260275</v>
      </c>
      <c r="AN89">
        <v>0</v>
      </c>
      <c r="AO89">
        <v>0</v>
      </c>
      <c r="AP89">
        <v>0</v>
      </c>
      <c r="AQ89">
        <v>0</v>
      </c>
      <c r="AR89">
        <v>0</v>
      </c>
      <c r="AS89">
        <v>0</v>
      </c>
      <c r="AT89">
        <v>0</v>
      </c>
      <c r="AU89">
        <v>0</v>
      </c>
      <c r="AV89">
        <v>0</v>
      </c>
      <c r="AW89">
        <v>0</v>
      </c>
      <c r="AX89">
        <v>0</v>
      </c>
      <c r="AY89">
        <v>0</v>
      </c>
      <c r="AZ89">
        <v>0</v>
      </c>
      <c r="BA89">
        <v>0</v>
      </c>
      <c r="BB89">
        <v>0</v>
      </c>
      <c r="BC89">
        <v>0.106</v>
      </c>
      <c r="BD89">
        <v>0</v>
      </c>
      <c r="BE89">
        <v>0</v>
      </c>
      <c r="BF89">
        <v>0</v>
      </c>
      <c r="BG89">
        <v>0</v>
      </c>
      <c r="BH89">
        <v>0</v>
      </c>
      <c r="BI89">
        <v>0</v>
      </c>
      <c r="BJ89">
        <v>0</v>
      </c>
      <c r="BK89">
        <v>0</v>
      </c>
      <c r="BL89">
        <v>0</v>
      </c>
      <c r="BM89">
        <v>0</v>
      </c>
      <c r="BN89">
        <v>0</v>
      </c>
      <c r="BO89">
        <v>0</v>
      </c>
      <c r="BP89">
        <v>0</v>
      </c>
      <c r="BQ89">
        <v>1.4999999999999999E-2</v>
      </c>
      <c r="BR89">
        <v>0</v>
      </c>
      <c r="BS89">
        <v>0</v>
      </c>
      <c r="BT89">
        <v>0</v>
      </c>
      <c r="BU89">
        <v>0</v>
      </c>
      <c r="BV89">
        <v>0</v>
      </c>
      <c r="BW89">
        <v>81.599999999999994</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1</v>
      </c>
      <c r="FR89">
        <v>0</v>
      </c>
      <c r="FS89">
        <v>0</v>
      </c>
      <c r="FT89">
        <v>0</v>
      </c>
      <c r="FU89">
        <v>0</v>
      </c>
      <c r="FV89">
        <v>0</v>
      </c>
      <c r="FW89">
        <v>0</v>
      </c>
      <c r="FX89">
        <v>5.0188303004815085</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0.28989999999999999</v>
      </c>
      <c r="GU89">
        <v>0</v>
      </c>
      <c r="GV89">
        <v>0</v>
      </c>
      <c r="GW89">
        <v>0</v>
      </c>
      <c r="GX89">
        <v>0</v>
      </c>
      <c r="GY89">
        <v>0</v>
      </c>
      <c r="GZ89">
        <v>0</v>
      </c>
      <c r="HA89">
        <v>0</v>
      </c>
      <c r="HB89">
        <v>0</v>
      </c>
      <c r="HC89">
        <v>0</v>
      </c>
      <c r="HD89">
        <v>0</v>
      </c>
      <c r="HE89">
        <v>0</v>
      </c>
      <c r="HF89">
        <v>0</v>
      </c>
      <c r="HG89">
        <v>0</v>
      </c>
      <c r="HH89">
        <v>1.4999999999999999E-2</v>
      </c>
      <c r="HI89">
        <v>0</v>
      </c>
      <c r="HJ89">
        <v>0</v>
      </c>
      <c r="HK89">
        <v>0</v>
      </c>
      <c r="HL89">
        <v>0</v>
      </c>
      <c r="HM89">
        <v>0</v>
      </c>
      <c r="HN89">
        <v>81.599999999999994</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1</v>
      </c>
      <c r="LI89">
        <v>0.99545454545454548</v>
      </c>
      <c r="LJ89">
        <v>0</v>
      </c>
      <c r="LK89">
        <v>0</v>
      </c>
      <c r="LL89">
        <v>1</v>
      </c>
      <c r="LM89">
        <v>0.95</v>
      </c>
      <c r="LN89">
        <v>0</v>
      </c>
      <c r="LO89">
        <v>1</v>
      </c>
      <c r="LP89">
        <v>0.78</v>
      </c>
      <c r="LQ89">
        <v>0</v>
      </c>
      <c r="LR89">
        <v>9.2065778595203512E-2</v>
      </c>
      <c r="LS89">
        <v>0</v>
      </c>
    </row>
    <row r="90" spans="1:331">
      <c r="A90" t="s">
        <v>349</v>
      </c>
      <c r="B90" t="s">
        <v>383</v>
      </c>
      <c r="C90" t="s">
        <v>396</v>
      </c>
      <c r="D90" t="s">
        <v>378</v>
      </c>
      <c r="E90" t="s">
        <v>403</v>
      </c>
      <c r="F90">
        <v>8012</v>
      </c>
      <c r="G90" t="s">
        <v>388</v>
      </c>
      <c r="H90">
        <v>8012</v>
      </c>
      <c r="I90">
        <v>2.647719762062128</v>
      </c>
      <c r="J90">
        <v>0</v>
      </c>
      <c r="K90" t="s">
        <v>389</v>
      </c>
      <c r="L90">
        <v>1</v>
      </c>
      <c r="M90" t="s">
        <v>385</v>
      </c>
      <c r="N90" t="s">
        <v>393</v>
      </c>
      <c r="O90" t="s">
        <v>394</v>
      </c>
      <c r="P90">
        <v>4.7</v>
      </c>
      <c r="Q90">
        <v>0.93</v>
      </c>
      <c r="R90">
        <v>0</v>
      </c>
      <c r="S90">
        <v>0.39</v>
      </c>
      <c r="T90">
        <v>3026</v>
      </c>
      <c r="U90">
        <v>0</v>
      </c>
      <c r="V90">
        <v>275</v>
      </c>
      <c r="W90">
        <v>0</v>
      </c>
      <c r="X90">
        <v>832150</v>
      </c>
      <c r="Y90">
        <v>0</v>
      </c>
      <c r="Z90">
        <v>1</v>
      </c>
      <c r="AA90">
        <v>0</v>
      </c>
      <c r="AB90">
        <v>0</v>
      </c>
      <c r="AC90">
        <v>0</v>
      </c>
      <c r="AD90">
        <v>0</v>
      </c>
      <c r="AE90">
        <v>0</v>
      </c>
      <c r="AF90">
        <v>0</v>
      </c>
      <c r="AG90">
        <v>0</v>
      </c>
      <c r="AH90">
        <v>0</v>
      </c>
      <c r="AI90">
        <v>0</v>
      </c>
      <c r="AJ90">
        <v>0</v>
      </c>
      <c r="AK90">
        <v>0</v>
      </c>
      <c r="AL90">
        <v>0</v>
      </c>
      <c r="AM90">
        <v>0</v>
      </c>
      <c r="AN90">
        <v>15.123287671232877</v>
      </c>
      <c r="AO90">
        <v>0</v>
      </c>
      <c r="AP90">
        <v>0</v>
      </c>
      <c r="AQ90">
        <v>0</v>
      </c>
      <c r="AR90">
        <v>0</v>
      </c>
      <c r="AS90">
        <v>0</v>
      </c>
      <c r="AT90">
        <v>0</v>
      </c>
      <c r="AU90">
        <v>0</v>
      </c>
      <c r="AV90">
        <v>0</v>
      </c>
      <c r="AW90">
        <v>0</v>
      </c>
      <c r="AX90">
        <v>0</v>
      </c>
      <c r="AY90">
        <v>0</v>
      </c>
      <c r="AZ90">
        <v>0</v>
      </c>
      <c r="BA90">
        <v>0</v>
      </c>
      <c r="BB90">
        <v>0</v>
      </c>
      <c r="BC90">
        <v>0</v>
      </c>
      <c r="BD90">
        <v>0.106</v>
      </c>
      <c r="BE90">
        <v>0</v>
      </c>
      <c r="BF90">
        <v>0</v>
      </c>
      <c r="BG90">
        <v>0</v>
      </c>
      <c r="BH90">
        <v>0</v>
      </c>
      <c r="BI90">
        <v>0</v>
      </c>
      <c r="BJ90">
        <v>0</v>
      </c>
      <c r="BK90">
        <v>0</v>
      </c>
      <c r="BL90">
        <v>0</v>
      </c>
      <c r="BM90">
        <v>0</v>
      </c>
      <c r="BN90">
        <v>0</v>
      </c>
      <c r="BO90">
        <v>0</v>
      </c>
      <c r="BP90">
        <v>0</v>
      </c>
      <c r="BQ90">
        <v>0</v>
      </c>
      <c r="BR90">
        <v>1.4999999999999999E-2</v>
      </c>
      <c r="BS90">
        <v>0</v>
      </c>
      <c r="BT90">
        <v>0</v>
      </c>
      <c r="BU90">
        <v>0</v>
      </c>
      <c r="BV90">
        <v>0</v>
      </c>
      <c r="BW90">
        <v>0</v>
      </c>
      <c r="BX90">
        <v>81.599999999999994</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1</v>
      </c>
      <c r="FS90">
        <v>0</v>
      </c>
      <c r="FT90">
        <v>0</v>
      </c>
      <c r="FU90">
        <v>0</v>
      </c>
      <c r="FV90">
        <v>0</v>
      </c>
      <c r="FW90">
        <v>0</v>
      </c>
      <c r="FX90">
        <v>0</v>
      </c>
      <c r="FY90">
        <v>4.8548409847083125</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0.33019999999999999</v>
      </c>
      <c r="GV90">
        <v>0</v>
      </c>
      <c r="GW90">
        <v>0</v>
      </c>
      <c r="GX90">
        <v>0</v>
      </c>
      <c r="GY90">
        <v>0</v>
      </c>
      <c r="GZ90">
        <v>0</v>
      </c>
      <c r="HA90">
        <v>0</v>
      </c>
      <c r="HB90">
        <v>0</v>
      </c>
      <c r="HC90">
        <v>0</v>
      </c>
      <c r="HD90">
        <v>0</v>
      </c>
      <c r="HE90">
        <v>0</v>
      </c>
      <c r="HF90">
        <v>0</v>
      </c>
      <c r="HG90">
        <v>0</v>
      </c>
      <c r="HH90">
        <v>0</v>
      </c>
      <c r="HI90">
        <v>1.4999999999999999E-2</v>
      </c>
      <c r="HJ90">
        <v>0</v>
      </c>
      <c r="HK90">
        <v>0</v>
      </c>
      <c r="HL90">
        <v>0</v>
      </c>
      <c r="HM90">
        <v>0</v>
      </c>
      <c r="HN90">
        <v>0</v>
      </c>
      <c r="HO90">
        <v>81.599999999999994</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0.96399999999999997</v>
      </c>
      <c r="LI90">
        <v>0.90254545454545465</v>
      </c>
      <c r="LJ90">
        <v>0</v>
      </c>
      <c r="LK90">
        <v>0</v>
      </c>
      <c r="LL90">
        <v>1</v>
      </c>
      <c r="LM90">
        <v>0.95</v>
      </c>
      <c r="LN90">
        <v>0</v>
      </c>
      <c r="LO90">
        <v>1</v>
      </c>
      <c r="LP90">
        <v>0.78</v>
      </c>
      <c r="LQ90">
        <v>0</v>
      </c>
      <c r="LR90">
        <v>0</v>
      </c>
      <c r="LS90">
        <v>0</v>
      </c>
    </row>
    <row r="91" spans="1:331">
      <c r="A91" t="s">
        <v>349</v>
      </c>
      <c r="B91" t="s">
        <v>383</v>
      </c>
      <c r="C91" t="s">
        <v>384</v>
      </c>
      <c r="D91" t="s">
        <v>378</v>
      </c>
      <c r="E91" t="s">
        <v>374</v>
      </c>
      <c r="F91">
        <v>680</v>
      </c>
      <c r="G91" t="s">
        <v>354</v>
      </c>
      <c r="H91">
        <v>680</v>
      </c>
      <c r="I91">
        <v>0.89121887287024903</v>
      </c>
      <c r="J91">
        <v>0</v>
      </c>
      <c r="K91" t="s">
        <v>355</v>
      </c>
      <c r="L91">
        <v>1</v>
      </c>
      <c r="M91" t="s">
        <v>385</v>
      </c>
      <c r="N91" t="s">
        <v>386</v>
      </c>
      <c r="O91" t="s">
        <v>387</v>
      </c>
      <c r="P91">
        <v>3.7</v>
      </c>
      <c r="Q91">
        <v>0.92</v>
      </c>
      <c r="R91">
        <v>0</v>
      </c>
      <c r="S91">
        <v>0.3</v>
      </c>
      <c r="T91">
        <v>763</v>
      </c>
      <c r="U91">
        <v>0</v>
      </c>
      <c r="V91">
        <v>275</v>
      </c>
      <c r="W91">
        <v>0</v>
      </c>
      <c r="X91">
        <v>209825</v>
      </c>
      <c r="Y91">
        <v>1</v>
      </c>
      <c r="Z91">
        <v>0</v>
      </c>
      <c r="AA91">
        <v>0</v>
      </c>
      <c r="AB91">
        <v>0</v>
      </c>
      <c r="AC91">
        <v>0</v>
      </c>
      <c r="AD91">
        <v>0</v>
      </c>
      <c r="AE91">
        <v>0</v>
      </c>
      <c r="AF91">
        <v>0</v>
      </c>
      <c r="AG91">
        <v>0</v>
      </c>
      <c r="AH91">
        <v>0</v>
      </c>
      <c r="AI91">
        <v>0</v>
      </c>
      <c r="AJ91">
        <v>0</v>
      </c>
      <c r="AK91">
        <v>0</v>
      </c>
      <c r="AL91">
        <v>0</v>
      </c>
      <c r="AM91">
        <v>5.506849315068493</v>
      </c>
      <c r="AN91">
        <v>0</v>
      </c>
      <c r="AO91">
        <v>0</v>
      </c>
      <c r="AP91">
        <v>0</v>
      </c>
      <c r="AQ91">
        <v>0</v>
      </c>
      <c r="AR91">
        <v>0</v>
      </c>
      <c r="AS91">
        <v>0</v>
      </c>
      <c r="AT91">
        <v>0</v>
      </c>
      <c r="AU91">
        <v>0</v>
      </c>
      <c r="AV91">
        <v>0</v>
      </c>
      <c r="AW91">
        <v>0</v>
      </c>
      <c r="AX91">
        <v>0</v>
      </c>
      <c r="AY91">
        <v>0</v>
      </c>
      <c r="AZ91">
        <v>0</v>
      </c>
      <c r="BA91">
        <v>0</v>
      </c>
      <c r="BB91">
        <v>0</v>
      </c>
      <c r="BC91">
        <v>0.108</v>
      </c>
      <c r="BD91">
        <v>0</v>
      </c>
      <c r="BE91">
        <v>0</v>
      </c>
      <c r="BF91">
        <v>0</v>
      </c>
      <c r="BG91">
        <v>0</v>
      </c>
      <c r="BH91">
        <v>0</v>
      </c>
      <c r="BI91">
        <v>0</v>
      </c>
      <c r="BJ91">
        <v>0</v>
      </c>
      <c r="BK91">
        <v>0</v>
      </c>
      <c r="BL91">
        <v>0</v>
      </c>
      <c r="BM91">
        <v>0</v>
      </c>
      <c r="BN91">
        <v>0</v>
      </c>
      <c r="BO91">
        <v>0</v>
      </c>
      <c r="BP91">
        <v>0</v>
      </c>
      <c r="BQ91">
        <v>1.4999999999999999E-2</v>
      </c>
      <c r="BR91">
        <v>0</v>
      </c>
      <c r="BS91">
        <v>0</v>
      </c>
      <c r="BT91">
        <v>0</v>
      </c>
      <c r="BU91">
        <v>0</v>
      </c>
      <c r="BV91">
        <v>0</v>
      </c>
      <c r="BW91">
        <v>81.599999999999994</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1</v>
      </c>
      <c r="FR91">
        <v>0</v>
      </c>
      <c r="FS91">
        <v>0</v>
      </c>
      <c r="FT91">
        <v>0</v>
      </c>
      <c r="FU91">
        <v>0</v>
      </c>
      <c r="FV91">
        <v>0</v>
      </c>
      <c r="FW91">
        <v>0</v>
      </c>
      <c r="FX91">
        <v>2.0381758945421424</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0.2918</v>
      </c>
      <c r="GU91">
        <v>0</v>
      </c>
      <c r="GV91">
        <v>0</v>
      </c>
      <c r="GW91">
        <v>0</v>
      </c>
      <c r="GX91">
        <v>0</v>
      </c>
      <c r="GY91">
        <v>0</v>
      </c>
      <c r="GZ91">
        <v>0</v>
      </c>
      <c r="HA91">
        <v>0</v>
      </c>
      <c r="HB91">
        <v>0</v>
      </c>
      <c r="HC91">
        <v>0</v>
      </c>
      <c r="HD91">
        <v>0</v>
      </c>
      <c r="HE91">
        <v>0</v>
      </c>
      <c r="HF91">
        <v>0</v>
      </c>
      <c r="HG91">
        <v>0</v>
      </c>
      <c r="HH91">
        <v>1.4999999999999999E-2</v>
      </c>
      <c r="HI91">
        <v>0</v>
      </c>
      <c r="HJ91">
        <v>0</v>
      </c>
      <c r="HK91">
        <v>0</v>
      </c>
      <c r="HL91">
        <v>0</v>
      </c>
      <c r="HM91">
        <v>0</v>
      </c>
      <c r="HN91">
        <v>81.599999999999994</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0.97699999999999998</v>
      </c>
      <c r="LI91">
        <v>0.97727090909090908</v>
      </c>
      <c r="LJ91">
        <v>0</v>
      </c>
      <c r="LK91">
        <v>0</v>
      </c>
      <c r="LL91">
        <v>1</v>
      </c>
      <c r="LM91">
        <v>0.95</v>
      </c>
      <c r="LN91">
        <v>0</v>
      </c>
      <c r="LO91">
        <v>1</v>
      </c>
      <c r="LP91">
        <v>0.78</v>
      </c>
      <c r="LQ91">
        <v>0</v>
      </c>
      <c r="LR91">
        <v>8.6219845700276451E-2</v>
      </c>
      <c r="LS91">
        <v>0</v>
      </c>
    </row>
    <row r="92" spans="1:331">
      <c r="A92" t="s">
        <v>349</v>
      </c>
      <c r="B92" t="s">
        <v>383</v>
      </c>
      <c r="C92" t="s">
        <v>384</v>
      </c>
      <c r="D92" t="s">
        <v>378</v>
      </c>
      <c r="E92" t="s">
        <v>374</v>
      </c>
      <c r="F92">
        <v>13920</v>
      </c>
      <c r="G92" t="s">
        <v>388</v>
      </c>
      <c r="H92">
        <v>13920</v>
      </c>
      <c r="I92">
        <v>1.7908143573909687</v>
      </c>
      <c r="J92">
        <v>0</v>
      </c>
      <c r="K92" t="s">
        <v>389</v>
      </c>
      <c r="L92">
        <v>1</v>
      </c>
      <c r="M92" t="s">
        <v>385</v>
      </c>
      <c r="N92" t="s">
        <v>386</v>
      </c>
      <c r="O92" t="s">
        <v>387</v>
      </c>
      <c r="P92">
        <v>3.7</v>
      </c>
      <c r="Q92">
        <v>0.92</v>
      </c>
      <c r="R92">
        <v>0</v>
      </c>
      <c r="S92">
        <v>0.3</v>
      </c>
      <c r="T92">
        <v>7773</v>
      </c>
      <c r="U92">
        <v>0</v>
      </c>
      <c r="V92">
        <v>275</v>
      </c>
      <c r="W92">
        <v>0</v>
      </c>
      <c r="X92">
        <v>2137575</v>
      </c>
      <c r="Y92">
        <v>0</v>
      </c>
      <c r="Z92">
        <v>1</v>
      </c>
      <c r="AA92">
        <v>0</v>
      </c>
      <c r="AB92">
        <v>0</v>
      </c>
      <c r="AC92">
        <v>0</v>
      </c>
      <c r="AD92">
        <v>0</v>
      </c>
      <c r="AE92">
        <v>0</v>
      </c>
      <c r="AF92">
        <v>0</v>
      </c>
      <c r="AG92">
        <v>0</v>
      </c>
      <c r="AH92">
        <v>0</v>
      </c>
      <c r="AI92">
        <v>0</v>
      </c>
      <c r="AJ92">
        <v>0</v>
      </c>
      <c r="AK92">
        <v>0</v>
      </c>
      <c r="AL92">
        <v>0</v>
      </c>
      <c r="AM92">
        <v>0</v>
      </c>
      <c r="AN92">
        <v>15.643835616438356</v>
      </c>
      <c r="AO92">
        <v>0</v>
      </c>
      <c r="AP92">
        <v>0</v>
      </c>
      <c r="AQ92">
        <v>0</v>
      </c>
      <c r="AR92">
        <v>0</v>
      </c>
      <c r="AS92">
        <v>0</v>
      </c>
      <c r="AT92">
        <v>0</v>
      </c>
      <c r="AU92">
        <v>0</v>
      </c>
      <c r="AV92">
        <v>0</v>
      </c>
      <c r="AW92">
        <v>0</v>
      </c>
      <c r="AX92">
        <v>0</v>
      </c>
      <c r="AY92">
        <v>0</v>
      </c>
      <c r="AZ92">
        <v>0</v>
      </c>
      <c r="BA92">
        <v>0</v>
      </c>
      <c r="BB92">
        <v>0</v>
      </c>
      <c r="BC92">
        <v>0</v>
      </c>
      <c r="BD92">
        <v>0.129</v>
      </c>
      <c r="BE92">
        <v>0</v>
      </c>
      <c r="BF92">
        <v>0</v>
      </c>
      <c r="BG92">
        <v>0</v>
      </c>
      <c r="BH92">
        <v>0</v>
      </c>
      <c r="BI92">
        <v>0</v>
      </c>
      <c r="BJ92">
        <v>0</v>
      </c>
      <c r="BK92">
        <v>0</v>
      </c>
      <c r="BL92">
        <v>0</v>
      </c>
      <c r="BM92">
        <v>0</v>
      </c>
      <c r="BN92">
        <v>0</v>
      </c>
      <c r="BO92">
        <v>0</v>
      </c>
      <c r="BP92">
        <v>0</v>
      </c>
      <c r="BQ92">
        <v>0</v>
      </c>
      <c r="BR92">
        <v>1.4999999999999999E-2</v>
      </c>
      <c r="BS92">
        <v>0</v>
      </c>
      <c r="BT92">
        <v>0</v>
      </c>
      <c r="BU92">
        <v>0</v>
      </c>
      <c r="BV92">
        <v>0</v>
      </c>
      <c r="BW92">
        <v>0</v>
      </c>
      <c r="BX92">
        <v>81.599999999999994</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1</v>
      </c>
      <c r="FS92">
        <v>0</v>
      </c>
      <c r="FT92">
        <v>0</v>
      </c>
      <c r="FU92">
        <v>0</v>
      </c>
      <c r="FV92">
        <v>0</v>
      </c>
      <c r="FW92">
        <v>0</v>
      </c>
      <c r="FX92">
        <v>0</v>
      </c>
      <c r="FY92">
        <v>5.9599964398126044</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0.33860000000000001</v>
      </c>
      <c r="GV92">
        <v>0</v>
      </c>
      <c r="GW92">
        <v>0</v>
      </c>
      <c r="GX92">
        <v>0</v>
      </c>
      <c r="GY92">
        <v>0</v>
      </c>
      <c r="GZ92">
        <v>0</v>
      </c>
      <c r="HA92">
        <v>0</v>
      </c>
      <c r="HB92">
        <v>0</v>
      </c>
      <c r="HC92">
        <v>0</v>
      </c>
      <c r="HD92">
        <v>0</v>
      </c>
      <c r="HE92">
        <v>0</v>
      </c>
      <c r="HF92">
        <v>0</v>
      </c>
      <c r="HG92">
        <v>0</v>
      </c>
      <c r="HH92">
        <v>0</v>
      </c>
      <c r="HI92">
        <v>1.4999999999999999E-2</v>
      </c>
      <c r="HJ92">
        <v>0</v>
      </c>
      <c r="HK92">
        <v>0</v>
      </c>
      <c r="HL92">
        <v>0</v>
      </c>
      <c r="HM92">
        <v>0</v>
      </c>
      <c r="HN92">
        <v>0</v>
      </c>
      <c r="HO92">
        <v>81.599999999999994</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0.96599999999999997</v>
      </c>
      <c r="LI92">
        <v>0.68500545454545458</v>
      </c>
      <c r="LJ92">
        <v>0</v>
      </c>
      <c r="LK92">
        <v>0</v>
      </c>
      <c r="LL92">
        <v>1</v>
      </c>
      <c r="LM92">
        <v>0.95</v>
      </c>
      <c r="LN92">
        <v>0</v>
      </c>
      <c r="LO92">
        <v>1</v>
      </c>
      <c r="LP92">
        <v>0.78</v>
      </c>
      <c r="LQ92">
        <v>0</v>
      </c>
      <c r="LR92">
        <v>4.9433106575963719E-2</v>
      </c>
      <c r="LS92">
        <v>0</v>
      </c>
    </row>
    <row r="93" spans="1:331">
      <c r="A93" t="s">
        <v>349</v>
      </c>
      <c r="B93" t="s">
        <v>383</v>
      </c>
      <c r="C93" t="s">
        <v>404</v>
      </c>
      <c r="D93" t="s">
        <v>378</v>
      </c>
      <c r="E93" t="s">
        <v>374</v>
      </c>
      <c r="F93">
        <v>962</v>
      </c>
      <c r="G93" t="s">
        <v>354</v>
      </c>
      <c r="H93">
        <v>962</v>
      </c>
      <c r="I93">
        <v>0.87454545454545451</v>
      </c>
      <c r="J93">
        <v>0</v>
      </c>
      <c r="K93" t="s">
        <v>355</v>
      </c>
      <c r="L93">
        <v>1</v>
      </c>
      <c r="M93" t="s">
        <v>385</v>
      </c>
      <c r="N93" t="s">
        <v>386</v>
      </c>
      <c r="O93" t="s">
        <v>387</v>
      </c>
      <c r="P93">
        <v>3.7</v>
      </c>
      <c r="Q93">
        <v>0.92</v>
      </c>
      <c r="R93">
        <v>0</v>
      </c>
      <c r="S93">
        <v>0.3</v>
      </c>
      <c r="T93">
        <v>1100</v>
      </c>
      <c r="U93">
        <v>0</v>
      </c>
      <c r="V93">
        <v>275</v>
      </c>
      <c r="W93">
        <v>0</v>
      </c>
      <c r="X93">
        <v>302500</v>
      </c>
      <c r="Y93">
        <v>1</v>
      </c>
      <c r="Z93">
        <v>0</v>
      </c>
      <c r="AA93">
        <v>0</v>
      </c>
      <c r="AB93">
        <v>0</v>
      </c>
      <c r="AC93">
        <v>0</v>
      </c>
      <c r="AD93">
        <v>0</v>
      </c>
      <c r="AE93">
        <v>0</v>
      </c>
      <c r="AF93">
        <v>0</v>
      </c>
      <c r="AG93">
        <v>0</v>
      </c>
      <c r="AH93">
        <v>0</v>
      </c>
      <c r="AI93">
        <v>0</v>
      </c>
      <c r="AJ93">
        <v>0</v>
      </c>
      <c r="AK93">
        <v>0</v>
      </c>
      <c r="AL93">
        <v>0</v>
      </c>
      <c r="AM93">
        <v>5.506849315068493</v>
      </c>
      <c r="AN93">
        <v>0</v>
      </c>
      <c r="AO93">
        <v>0</v>
      </c>
      <c r="AP93">
        <v>0</v>
      </c>
      <c r="AQ93">
        <v>0</v>
      </c>
      <c r="AR93">
        <v>0</v>
      </c>
      <c r="AS93">
        <v>0</v>
      </c>
      <c r="AT93">
        <v>0</v>
      </c>
      <c r="AU93">
        <v>0</v>
      </c>
      <c r="AV93">
        <v>0</v>
      </c>
      <c r="AW93">
        <v>0</v>
      </c>
      <c r="AX93">
        <v>0</v>
      </c>
      <c r="AY93">
        <v>0</v>
      </c>
      <c r="AZ93">
        <v>0</v>
      </c>
      <c r="BA93">
        <v>0</v>
      </c>
      <c r="BB93">
        <v>0</v>
      </c>
      <c r="BC93">
        <v>0.108</v>
      </c>
      <c r="BD93">
        <v>0</v>
      </c>
      <c r="BE93">
        <v>0</v>
      </c>
      <c r="BF93">
        <v>0</v>
      </c>
      <c r="BG93">
        <v>0</v>
      </c>
      <c r="BH93">
        <v>0</v>
      </c>
      <c r="BI93">
        <v>0</v>
      </c>
      <c r="BJ93">
        <v>0</v>
      </c>
      <c r="BK93">
        <v>0</v>
      </c>
      <c r="BL93">
        <v>0</v>
      </c>
      <c r="BM93">
        <v>0</v>
      </c>
      <c r="BN93">
        <v>0</v>
      </c>
      <c r="BO93">
        <v>0</v>
      </c>
      <c r="BP93">
        <v>0</v>
      </c>
      <c r="BQ93">
        <v>1.4999999999999999E-2</v>
      </c>
      <c r="BR93">
        <v>0</v>
      </c>
      <c r="BS93">
        <v>0</v>
      </c>
      <c r="BT93">
        <v>0</v>
      </c>
      <c r="BU93">
        <v>0</v>
      </c>
      <c r="BV93">
        <v>0</v>
      </c>
      <c r="BW93">
        <v>81.599999999999994</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1</v>
      </c>
      <c r="FR93">
        <v>0</v>
      </c>
      <c r="FS93">
        <v>0</v>
      </c>
      <c r="FT93">
        <v>0</v>
      </c>
      <c r="FU93">
        <v>0</v>
      </c>
      <c r="FV93">
        <v>0</v>
      </c>
      <c r="FW93">
        <v>0</v>
      </c>
      <c r="FX93">
        <v>2.0430770389123913</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0.29110000000000003</v>
      </c>
      <c r="GU93">
        <v>0</v>
      </c>
      <c r="GV93">
        <v>0</v>
      </c>
      <c r="GW93">
        <v>0</v>
      </c>
      <c r="GX93">
        <v>0</v>
      </c>
      <c r="GY93">
        <v>0</v>
      </c>
      <c r="GZ93">
        <v>0</v>
      </c>
      <c r="HA93">
        <v>0</v>
      </c>
      <c r="HB93">
        <v>0</v>
      </c>
      <c r="HC93">
        <v>0</v>
      </c>
      <c r="HD93">
        <v>0</v>
      </c>
      <c r="HE93">
        <v>0</v>
      </c>
      <c r="HF93">
        <v>0</v>
      </c>
      <c r="HG93">
        <v>0</v>
      </c>
      <c r="HH93">
        <v>1.4999999999999999E-2</v>
      </c>
      <c r="HI93">
        <v>0</v>
      </c>
      <c r="HJ93">
        <v>0</v>
      </c>
      <c r="HK93">
        <v>0</v>
      </c>
      <c r="HL93">
        <v>0</v>
      </c>
      <c r="HM93">
        <v>0</v>
      </c>
      <c r="HN93">
        <v>81.599999999999994</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0.97699999999999998</v>
      </c>
      <c r="LI93">
        <v>0.96054727272727281</v>
      </c>
      <c r="LJ93">
        <v>0</v>
      </c>
      <c r="LK93">
        <v>0</v>
      </c>
      <c r="LL93">
        <v>1</v>
      </c>
      <c r="LM93">
        <v>0.95</v>
      </c>
      <c r="LN93">
        <v>0</v>
      </c>
      <c r="LO93">
        <v>1</v>
      </c>
      <c r="LP93">
        <v>0.78</v>
      </c>
      <c r="LQ93">
        <v>0</v>
      </c>
      <c r="LR93">
        <v>8.6219845700276451E-2</v>
      </c>
      <c r="LS93">
        <v>0</v>
      </c>
    </row>
    <row r="94" spans="1:331">
      <c r="A94" t="s">
        <v>349</v>
      </c>
      <c r="B94" t="s">
        <v>383</v>
      </c>
      <c r="C94" t="s">
        <v>404</v>
      </c>
      <c r="D94" t="s">
        <v>378</v>
      </c>
      <c r="E94" t="s">
        <v>374</v>
      </c>
      <c r="F94">
        <v>16974</v>
      </c>
      <c r="G94" t="s">
        <v>388</v>
      </c>
      <c r="H94">
        <v>16974</v>
      </c>
      <c r="I94">
        <v>1.926892950391645</v>
      </c>
      <c r="J94">
        <v>0</v>
      </c>
      <c r="K94" t="s">
        <v>389</v>
      </c>
      <c r="L94">
        <v>1</v>
      </c>
      <c r="M94" t="s">
        <v>385</v>
      </c>
      <c r="N94" t="s">
        <v>386</v>
      </c>
      <c r="O94" t="s">
        <v>387</v>
      </c>
      <c r="P94">
        <v>3.7</v>
      </c>
      <c r="Q94">
        <v>0.92</v>
      </c>
      <c r="R94">
        <v>0</v>
      </c>
      <c r="S94">
        <v>0.3</v>
      </c>
      <c r="T94">
        <v>8809</v>
      </c>
      <c r="U94">
        <v>0</v>
      </c>
      <c r="V94">
        <v>275</v>
      </c>
      <c r="W94">
        <v>0</v>
      </c>
      <c r="X94">
        <v>2422475</v>
      </c>
      <c r="Y94">
        <v>0</v>
      </c>
      <c r="Z94">
        <v>1</v>
      </c>
      <c r="AA94">
        <v>0</v>
      </c>
      <c r="AB94">
        <v>0</v>
      </c>
      <c r="AC94">
        <v>0</v>
      </c>
      <c r="AD94">
        <v>0</v>
      </c>
      <c r="AE94">
        <v>0</v>
      </c>
      <c r="AF94">
        <v>0</v>
      </c>
      <c r="AG94">
        <v>0</v>
      </c>
      <c r="AH94">
        <v>0</v>
      </c>
      <c r="AI94">
        <v>0</v>
      </c>
      <c r="AJ94">
        <v>0</v>
      </c>
      <c r="AK94">
        <v>0</v>
      </c>
      <c r="AL94">
        <v>0</v>
      </c>
      <c r="AM94">
        <v>0</v>
      </c>
      <c r="AN94">
        <v>15.643835616438356</v>
      </c>
      <c r="AO94">
        <v>0</v>
      </c>
      <c r="AP94">
        <v>0</v>
      </c>
      <c r="AQ94">
        <v>0</v>
      </c>
      <c r="AR94">
        <v>0</v>
      </c>
      <c r="AS94">
        <v>0</v>
      </c>
      <c r="AT94">
        <v>0</v>
      </c>
      <c r="AU94">
        <v>0</v>
      </c>
      <c r="AV94">
        <v>0</v>
      </c>
      <c r="AW94">
        <v>0</v>
      </c>
      <c r="AX94">
        <v>0</v>
      </c>
      <c r="AY94">
        <v>0</v>
      </c>
      <c r="AZ94">
        <v>0</v>
      </c>
      <c r="BA94">
        <v>0</v>
      </c>
      <c r="BB94">
        <v>0</v>
      </c>
      <c r="BC94">
        <v>0</v>
      </c>
      <c r="BD94">
        <v>0.129</v>
      </c>
      <c r="BE94">
        <v>0</v>
      </c>
      <c r="BF94">
        <v>0</v>
      </c>
      <c r="BG94">
        <v>0</v>
      </c>
      <c r="BH94">
        <v>0</v>
      </c>
      <c r="BI94">
        <v>0</v>
      </c>
      <c r="BJ94">
        <v>0</v>
      </c>
      <c r="BK94">
        <v>0</v>
      </c>
      <c r="BL94">
        <v>0</v>
      </c>
      <c r="BM94">
        <v>0</v>
      </c>
      <c r="BN94">
        <v>0</v>
      </c>
      <c r="BO94">
        <v>0</v>
      </c>
      <c r="BP94">
        <v>0</v>
      </c>
      <c r="BQ94">
        <v>0</v>
      </c>
      <c r="BR94">
        <v>1.4999999999999999E-2</v>
      </c>
      <c r="BS94">
        <v>0</v>
      </c>
      <c r="BT94">
        <v>0</v>
      </c>
      <c r="BU94">
        <v>0</v>
      </c>
      <c r="BV94">
        <v>0</v>
      </c>
      <c r="BW94">
        <v>0</v>
      </c>
      <c r="BX94">
        <v>81.599999999999994</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1</v>
      </c>
      <c r="FS94">
        <v>0</v>
      </c>
      <c r="FT94">
        <v>0</v>
      </c>
      <c r="FU94">
        <v>0</v>
      </c>
      <c r="FV94">
        <v>0</v>
      </c>
      <c r="FW94">
        <v>0</v>
      </c>
      <c r="FX94">
        <v>0</v>
      </c>
      <c r="FY94">
        <v>5.9302227285352567</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0.34029999999999999</v>
      </c>
      <c r="GV94">
        <v>0</v>
      </c>
      <c r="GW94">
        <v>0</v>
      </c>
      <c r="GX94">
        <v>0</v>
      </c>
      <c r="GY94">
        <v>0</v>
      </c>
      <c r="GZ94">
        <v>0</v>
      </c>
      <c r="HA94">
        <v>0</v>
      </c>
      <c r="HB94">
        <v>0</v>
      </c>
      <c r="HC94">
        <v>0</v>
      </c>
      <c r="HD94">
        <v>0</v>
      </c>
      <c r="HE94">
        <v>0</v>
      </c>
      <c r="HF94">
        <v>0</v>
      </c>
      <c r="HG94">
        <v>0</v>
      </c>
      <c r="HH94">
        <v>0</v>
      </c>
      <c r="HI94">
        <v>1.4999999999999999E-2</v>
      </c>
      <c r="HJ94">
        <v>0</v>
      </c>
      <c r="HK94">
        <v>0</v>
      </c>
      <c r="HL94">
        <v>0</v>
      </c>
      <c r="HM94">
        <v>0</v>
      </c>
      <c r="HN94">
        <v>0</v>
      </c>
      <c r="HO94">
        <v>81.599999999999994</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0.96599999999999997</v>
      </c>
      <c r="LI94">
        <v>0.73491090909090906</v>
      </c>
      <c r="LJ94">
        <v>0</v>
      </c>
      <c r="LK94">
        <v>0</v>
      </c>
      <c r="LL94">
        <v>1</v>
      </c>
      <c r="LM94">
        <v>0.95</v>
      </c>
      <c r="LN94">
        <v>0</v>
      </c>
      <c r="LO94">
        <v>1</v>
      </c>
      <c r="LP94">
        <v>0.78</v>
      </c>
      <c r="LQ94">
        <v>0</v>
      </c>
      <c r="LR94">
        <v>4.9433106575963719E-2</v>
      </c>
      <c r="LS94">
        <v>0</v>
      </c>
    </row>
    <row r="95" spans="1:331">
      <c r="A95" t="s">
        <v>349</v>
      </c>
      <c r="B95" t="s">
        <v>383</v>
      </c>
      <c r="C95" t="s">
        <v>405</v>
      </c>
      <c r="D95" t="s">
        <v>378</v>
      </c>
      <c r="E95" t="s">
        <v>374</v>
      </c>
      <c r="F95">
        <v>1002</v>
      </c>
      <c r="G95" t="s">
        <v>354</v>
      </c>
      <c r="H95">
        <v>1002</v>
      </c>
      <c r="I95">
        <v>0.90514905149051494</v>
      </c>
      <c r="J95">
        <v>0</v>
      </c>
      <c r="K95" t="s">
        <v>355</v>
      </c>
      <c r="L95">
        <v>1</v>
      </c>
      <c r="M95" t="s">
        <v>385</v>
      </c>
      <c r="N95" t="s">
        <v>386</v>
      </c>
      <c r="O95" t="s">
        <v>387</v>
      </c>
      <c r="P95">
        <v>3.7</v>
      </c>
      <c r="Q95">
        <v>0.92</v>
      </c>
      <c r="R95">
        <v>0</v>
      </c>
      <c r="S95">
        <v>0.3</v>
      </c>
      <c r="T95">
        <v>1107</v>
      </c>
      <c r="U95">
        <v>0</v>
      </c>
      <c r="V95">
        <v>275</v>
      </c>
      <c r="W95">
        <v>0</v>
      </c>
      <c r="X95">
        <v>304425</v>
      </c>
      <c r="Y95">
        <v>1</v>
      </c>
      <c r="Z95">
        <v>0</v>
      </c>
      <c r="AA95">
        <v>0</v>
      </c>
      <c r="AB95">
        <v>0</v>
      </c>
      <c r="AC95">
        <v>0</v>
      </c>
      <c r="AD95">
        <v>0</v>
      </c>
      <c r="AE95">
        <v>0</v>
      </c>
      <c r="AF95">
        <v>0</v>
      </c>
      <c r="AG95">
        <v>0</v>
      </c>
      <c r="AH95">
        <v>0</v>
      </c>
      <c r="AI95">
        <v>0</v>
      </c>
      <c r="AJ95">
        <v>0</v>
      </c>
      <c r="AK95">
        <v>0</v>
      </c>
      <c r="AL95">
        <v>0</v>
      </c>
      <c r="AM95">
        <v>5.506849315068493</v>
      </c>
      <c r="AN95">
        <v>0</v>
      </c>
      <c r="AO95">
        <v>0</v>
      </c>
      <c r="AP95">
        <v>0</v>
      </c>
      <c r="AQ95">
        <v>0</v>
      </c>
      <c r="AR95">
        <v>0</v>
      </c>
      <c r="AS95">
        <v>0</v>
      </c>
      <c r="AT95">
        <v>0</v>
      </c>
      <c r="AU95">
        <v>0</v>
      </c>
      <c r="AV95">
        <v>0</v>
      </c>
      <c r="AW95">
        <v>0</v>
      </c>
      <c r="AX95">
        <v>0</v>
      </c>
      <c r="AY95">
        <v>0</v>
      </c>
      <c r="AZ95">
        <v>0</v>
      </c>
      <c r="BA95">
        <v>0</v>
      </c>
      <c r="BB95">
        <v>0</v>
      </c>
      <c r="BC95">
        <v>0.108</v>
      </c>
      <c r="BD95">
        <v>0</v>
      </c>
      <c r="BE95">
        <v>0</v>
      </c>
      <c r="BF95">
        <v>0</v>
      </c>
      <c r="BG95">
        <v>0</v>
      </c>
      <c r="BH95">
        <v>0</v>
      </c>
      <c r="BI95">
        <v>0</v>
      </c>
      <c r="BJ95">
        <v>0</v>
      </c>
      <c r="BK95">
        <v>0</v>
      </c>
      <c r="BL95">
        <v>0</v>
      </c>
      <c r="BM95">
        <v>0</v>
      </c>
      <c r="BN95">
        <v>0</v>
      </c>
      <c r="BO95">
        <v>0</v>
      </c>
      <c r="BP95">
        <v>0</v>
      </c>
      <c r="BQ95">
        <v>1.4999999999999999E-2</v>
      </c>
      <c r="BR95">
        <v>0</v>
      </c>
      <c r="BS95">
        <v>0</v>
      </c>
      <c r="BT95">
        <v>0</v>
      </c>
      <c r="BU95">
        <v>0</v>
      </c>
      <c r="BV95">
        <v>0</v>
      </c>
      <c r="BW95">
        <v>81.599999999999994</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1</v>
      </c>
      <c r="FR95">
        <v>0</v>
      </c>
      <c r="FS95">
        <v>0</v>
      </c>
      <c r="FT95">
        <v>0</v>
      </c>
      <c r="FU95">
        <v>0</v>
      </c>
      <c r="FV95">
        <v>0</v>
      </c>
      <c r="FW95">
        <v>0</v>
      </c>
      <c r="FX95">
        <v>2.048001811389109</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0.29039999999999999</v>
      </c>
      <c r="GU95">
        <v>0</v>
      </c>
      <c r="GV95">
        <v>0</v>
      </c>
      <c r="GW95">
        <v>0</v>
      </c>
      <c r="GX95">
        <v>0</v>
      </c>
      <c r="GY95">
        <v>0</v>
      </c>
      <c r="GZ95">
        <v>0</v>
      </c>
      <c r="HA95">
        <v>0</v>
      </c>
      <c r="HB95">
        <v>0</v>
      </c>
      <c r="HC95">
        <v>0</v>
      </c>
      <c r="HD95">
        <v>0</v>
      </c>
      <c r="HE95">
        <v>0</v>
      </c>
      <c r="HF95">
        <v>0</v>
      </c>
      <c r="HG95">
        <v>0</v>
      </c>
      <c r="HH95">
        <v>1.4999999999999999E-2</v>
      </c>
      <c r="HI95">
        <v>0</v>
      </c>
      <c r="HJ95">
        <v>0</v>
      </c>
      <c r="HK95">
        <v>0</v>
      </c>
      <c r="HL95">
        <v>0</v>
      </c>
      <c r="HM95">
        <v>0</v>
      </c>
      <c r="HN95">
        <v>81.599999999999994</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0.97699999999999998</v>
      </c>
      <c r="LI95">
        <v>0.99545454545454548</v>
      </c>
      <c r="LJ95">
        <v>0</v>
      </c>
      <c r="LK95">
        <v>0</v>
      </c>
      <c r="LL95">
        <v>1</v>
      </c>
      <c r="LM95">
        <v>0.95</v>
      </c>
      <c r="LN95">
        <v>0</v>
      </c>
      <c r="LO95">
        <v>1</v>
      </c>
      <c r="LP95">
        <v>0.78</v>
      </c>
      <c r="LQ95">
        <v>0</v>
      </c>
      <c r="LR95">
        <v>8.6219845700276451E-2</v>
      </c>
      <c r="LS95">
        <v>0</v>
      </c>
    </row>
    <row r="96" spans="1:331">
      <c r="A96" t="s">
        <v>349</v>
      </c>
      <c r="B96" t="s">
        <v>383</v>
      </c>
      <c r="C96" t="s">
        <v>405</v>
      </c>
      <c r="D96" t="s">
        <v>378</v>
      </c>
      <c r="E96" t="s">
        <v>374</v>
      </c>
      <c r="F96">
        <v>23208</v>
      </c>
      <c r="G96" t="s">
        <v>388</v>
      </c>
      <c r="H96">
        <v>23208</v>
      </c>
      <c r="I96">
        <v>2.6096930169796471</v>
      </c>
      <c r="J96">
        <v>0</v>
      </c>
      <c r="K96" t="s">
        <v>389</v>
      </c>
      <c r="L96">
        <v>1</v>
      </c>
      <c r="M96" t="s">
        <v>385</v>
      </c>
      <c r="N96" t="s">
        <v>386</v>
      </c>
      <c r="O96" t="s">
        <v>387</v>
      </c>
      <c r="P96">
        <v>3.7</v>
      </c>
      <c r="Q96">
        <v>0.92</v>
      </c>
      <c r="R96">
        <v>0</v>
      </c>
      <c r="S96">
        <v>0.3</v>
      </c>
      <c r="T96">
        <v>8893</v>
      </c>
      <c r="U96">
        <v>0</v>
      </c>
      <c r="V96">
        <v>275</v>
      </c>
      <c r="W96">
        <v>0</v>
      </c>
      <c r="X96">
        <v>2445575</v>
      </c>
      <c r="Y96">
        <v>0</v>
      </c>
      <c r="Z96">
        <v>1</v>
      </c>
      <c r="AA96">
        <v>0</v>
      </c>
      <c r="AB96">
        <v>0</v>
      </c>
      <c r="AC96">
        <v>0</v>
      </c>
      <c r="AD96">
        <v>0</v>
      </c>
      <c r="AE96">
        <v>0</v>
      </c>
      <c r="AF96">
        <v>0</v>
      </c>
      <c r="AG96">
        <v>0</v>
      </c>
      <c r="AH96">
        <v>0</v>
      </c>
      <c r="AI96">
        <v>0</v>
      </c>
      <c r="AJ96">
        <v>0</v>
      </c>
      <c r="AK96">
        <v>0</v>
      </c>
      <c r="AL96">
        <v>0</v>
      </c>
      <c r="AM96">
        <v>0</v>
      </c>
      <c r="AN96">
        <v>15.643835616438356</v>
      </c>
      <c r="AO96">
        <v>0</v>
      </c>
      <c r="AP96">
        <v>0</v>
      </c>
      <c r="AQ96">
        <v>0</v>
      </c>
      <c r="AR96">
        <v>0</v>
      </c>
      <c r="AS96">
        <v>0</v>
      </c>
      <c r="AT96">
        <v>0</v>
      </c>
      <c r="AU96">
        <v>0</v>
      </c>
      <c r="AV96">
        <v>0</v>
      </c>
      <c r="AW96">
        <v>0</v>
      </c>
      <c r="AX96">
        <v>0</v>
      </c>
      <c r="AY96">
        <v>0</v>
      </c>
      <c r="AZ96">
        <v>0</v>
      </c>
      <c r="BA96">
        <v>0</v>
      </c>
      <c r="BB96">
        <v>0</v>
      </c>
      <c r="BC96">
        <v>0</v>
      </c>
      <c r="BD96">
        <v>0.129</v>
      </c>
      <c r="BE96">
        <v>0</v>
      </c>
      <c r="BF96">
        <v>0</v>
      </c>
      <c r="BG96">
        <v>0</v>
      </c>
      <c r="BH96">
        <v>0</v>
      </c>
      <c r="BI96">
        <v>0</v>
      </c>
      <c r="BJ96">
        <v>0</v>
      </c>
      <c r="BK96">
        <v>0</v>
      </c>
      <c r="BL96">
        <v>0</v>
      </c>
      <c r="BM96">
        <v>0</v>
      </c>
      <c r="BN96">
        <v>0</v>
      </c>
      <c r="BO96">
        <v>0</v>
      </c>
      <c r="BP96">
        <v>0</v>
      </c>
      <c r="BQ96">
        <v>0</v>
      </c>
      <c r="BR96">
        <v>1.4999999999999999E-2</v>
      </c>
      <c r="BS96">
        <v>0</v>
      </c>
      <c r="BT96">
        <v>0</v>
      </c>
      <c r="BU96">
        <v>0</v>
      </c>
      <c r="BV96">
        <v>0</v>
      </c>
      <c r="BW96">
        <v>0</v>
      </c>
      <c r="BX96">
        <v>81.599999999999994</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1</v>
      </c>
      <c r="FS96">
        <v>0</v>
      </c>
      <c r="FT96">
        <v>0</v>
      </c>
      <c r="FU96">
        <v>0</v>
      </c>
      <c r="FV96">
        <v>0</v>
      </c>
      <c r="FW96">
        <v>0</v>
      </c>
      <c r="FX96">
        <v>0</v>
      </c>
      <c r="FY96">
        <v>5.924999396713293</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0.34060000000000001</v>
      </c>
      <c r="GV96">
        <v>0</v>
      </c>
      <c r="GW96">
        <v>0</v>
      </c>
      <c r="GX96">
        <v>0</v>
      </c>
      <c r="GY96">
        <v>0</v>
      </c>
      <c r="GZ96">
        <v>0</v>
      </c>
      <c r="HA96">
        <v>0</v>
      </c>
      <c r="HB96">
        <v>0</v>
      </c>
      <c r="HC96">
        <v>0</v>
      </c>
      <c r="HD96">
        <v>0</v>
      </c>
      <c r="HE96">
        <v>0</v>
      </c>
      <c r="HF96">
        <v>0</v>
      </c>
      <c r="HG96">
        <v>0</v>
      </c>
      <c r="HH96">
        <v>0</v>
      </c>
      <c r="HI96">
        <v>1.4999999999999999E-2</v>
      </c>
      <c r="HJ96">
        <v>0</v>
      </c>
      <c r="HK96">
        <v>0</v>
      </c>
      <c r="HL96">
        <v>0</v>
      </c>
      <c r="HM96">
        <v>0</v>
      </c>
      <c r="HN96">
        <v>0</v>
      </c>
      <c r="HO96">
        <v>81.599999999999994</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0.96599999999999997</v>
      </c>
      <c r="LI96">
        <v>0.99545454545454548</v>
      </c>
      <c r="LJ96">
        <v>0</v>
      </c>
      <c r="LK96">
        <v>0</v>
      </c>
      <c r="LL96">
        <v>1</v>
      </c>
      <c r="LM96">
        <v>0.95</v>
      </c>
      <c r="LN96">
        <v>0</v>
      </c>
      <c r="LO96">
        <v>1</v>
      </c>
      <c r="LP96">
        <v>0.78</v>
      </c>
      <c r="LQ96">
        <v>0</v>
      </c>
      <c r="LR96">
        <v>4.9433106575963719E-2</v>
      </c>
      <c r="LS96">
        <v>0</v>
      </c>
    </row>
    <row r="97" spans="1:331">
      <c r="A97" t="s">
        <v>349</v>
      </c>
      <c r="B97" t="s">
        <v>406</v>
      </c>
      <c r="C97" t="s">
        <v>407</v>
      </c>
      <c r="D97" t="s">
        <v>352</v>
      </c>
      <c r="E97" t="s">
        <v>379</v>
      </c>
      <c r="F97">
        <v>826</v>
      </c>
      <c r="G97" t="s">
        <v>354</v>
      </c>
      <c r="H97">
        <v>826</v>
      </c>
      <c r="I97">
        <v>2.3475913031121218E-2</v>
      </c>
      <c r="J97">
        <v>0</v>
      </c>
      <c r="K97" t="s">
        <v>355</v>
      </c>
      <c r="L97">
        <v>1</v>
      </c>
      <c r="M97" t="s">
        <v>385</v>
      </c>
      <c r="N97" t="s">
        <v>408</v>
      </c>
      <c r="O97" t="s">
        <v>409</v>
      </c>
      <c r="P97">
        <v>4.7</v>
      </c>
      <c r="Q97">
        <v>0.81830000000000003</v>
      </c>
      <c r="R97">
        <v>0</v>
      </c>
      <c r="S97">
        <v>0.31</v>
      </c>
      <c r="T97">
        <v>35185</v>
      </c>
      <c r="U97">
        <v>0</v>
      </c>
      <c r="V97">
        <v>6</v>
      </c>
      <c r="W97">
        <v>0</v>
      </c>
      <c r="X97">
        <v>211110</v>
      </c>
      <c r="Y97">
        <v>1</v>
      </c>
      <c r="Z97">
        <v>0</v>
      </c>
      <c r="AA97">
        <v>0</v>
      </c>
      <c r="AB97">
        <v>0</v>
      </c>
      <c r="AC97">
        <v>0</v>
      </c>
      <c r="AD97">
        <v>0</v>
      </c>
      <c r="AE97">
        <v>0</v>
      </c>
      <c r="AF97">
        <v>0</v>
      </c>
      <c r="AG97">
        <v>0</v>
      </c>
      <c r="AH97">
        <v>0</v>
      </c>
      <c r="AI97">
        <v>0</v>
      </c>
      <c r="AJ97">
        <v>0</v>
      </c>
      <c r="AK97">
        <v>0</v>
      </c>
      <c r="AL97">
        <v>0</v>
      </c>
      <c r="AM97">
        <v>13.780821917808218</v>
      </c>
      <c r="AN97">
        <v>0</v>
      </c>
      <c r="AO97">
        <v>0</v>
      </c>
      <c r="AP97">
        <v>0</v>
      </c>
      <c r="AQ97">
        <v>0</v>
      </c>
      <c r="AR97">
        <v>0</v>
      </c>
      <c r="AS97">
        <v>0</v>
      </c>
      <c r="AT97">
        <v>0</v>
      </c>
      <c r="AU97">
        <v>0</v>
      </c>
      <c r="AV97">
        <v>0</v>
      </c>
      <c r="AW97">
        <v>0</v>
      </c>
      <c r="AX97">
        <v>0</v>
      </c>
      <c r="AY97">
        <v>0</v>
      </c>
      <c r="AZ97">
        <v>0</v>
      </c>
      <c r="BA97">
        <v>0</v>
      </c>
      <c r="BB97">
        <v>0</v>
      </c>
      <c r="BC97">
        <v>0.1</v>
      </c>
      <c r="BD97">
        <v>0</v>
      </c>
      <c r="BE97">
        <v>0</v>
      </c>
      <c r="BF97">
        <v>0</v>
      </c>
      <c r="BG97">
        <v>0</v>
      </c>
      <c r="BH97">
        <v>0</v>
      </c>
      <c r="BI97">
        <v>0</v>
      </c>
      <c r="BJ97">
        <v>0</v>
      </c>
      <c r="BK97">
        <v>0</v>
      </c>
      <c r="BL97">
        <v>0</v>
      </c>
      <c r="BM97">
        <v>0</v>
      </c>
      <c r="BN97">
        <v>0</v>
      </c>
      <c r="BO97">
        <v>0</v>
      </c>
      <c r="BP97">
        <v>0</v>
      </c>
      <c r="BQ97">
        <v>1.5599999999999999E-2</v>
      </c>
      <c r="BR97">
        <v>0</v>
      </c>
      <c r="BS97">
        <v>0</v>
      </c>
      <c r="BT97">
        <v>0</v>
      </c>
      <c r="BU97">
        <v>0</v>
      </c>
      <c r="BV97">
        <v>0</v>
      </c>
      <c r="BW97">
        <v>63.7</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1</v>
      </c>
      <c r="FR97">
        <v>0</v>
      </c>
      <c r="FS97">
        <v>0</v>
      </c>
      <c r="FT97">
        <v>0</v>
      </c>
      <c r="FU97">
        <v>0</v>
      </c>
      <c r="FV97">
        <v>0</v>
      </c>
      <c r="FW97">
        <v>0</v>
      </c>
      <c r="FX97">
        <v>5.7902613100034541</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0.23799999999999999</v>
      </c>
      <c r="GU97">
        <v>0</v>
      </c>
      <c r="GV97">
        <v>0</v>
      </c>
      <c r="GW97">
        <v>0</v>
      </c>
      <c r="GX97">
        <v>0</v>
      </c>
      <c r="GY97">
        <v>0</v>
      </c>
      <c r="GZ97">
        <v>0</v>
      </c>
      <c r="HA97">
        <v>0</v>
      </c>
      <c r="HB97">
        <v>0</v>
      </c>
      <c r="HC97">
        <v>0</v>
      </c>
      <c r="HD97">
        <v>0</v>
      </c>
      <c r="HE97">
        <v>0</v>
      </c>
      <c r="HF97">
        <v>0</v>
      </c>
      <c r="HG97">
        <v>0</v>
      </c>
      <c r="HH97">
        <v>1.5599999999999999E-2</v>
      </c>
      <c r="HI97">
        <v>0</v>
      </c>
      <c r="HJ97">
        <v>0</v>
      </c>
      <c r="HK97">
        <v>0</v>
      </c>
      <c r="HL97">
        <v>0</v>
      </c>
      <c r="HM97">
        <v>0</v>
      </c>
      <c r="HN97">
        <v>63.7</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0.66667614040073897</v>
      </c>
      <c r="LI97">
        <v>1</v>
      </c>
      <c r="LJ97">
        <v>0</v>
      </c>
      <c r="LK97">
        <v>0</v>
      </c>
      <c r="LL97">
        <v>1</v>
      </c>
      <c r="LM97">
        <v>0.95</v>
      </c>
      <c r="LN97">
        <v>11</v>
      </c>
      <c r="LO97">
        <v>1</v>
      </c>
      <c r="LP97">
        <v>0.78</v>
      </c>
      <c r="LQ97">
        <v>0</v>
      </c>
      <c r="LR97">
        <v>3.6100000000000021E-2</v>
      </c>
      <c r="LS97">
        <v>0</v>
      </c>
    </row>
    <row r="98" spans="1:331">
      <c r="A98" t="s">
        <v>349</v>
      </c>
      <c r="B98" t="s">
        <v>406</v>
      </c>
      <c r="C98" t="s">
        <v>407</v>
      </c>
      <c r="D98" t="s">
        <v>378</v>
      </c>
      <c r="E98" t="s">
        <v>379</v>
      </c>
      <c r="F98">
        <v>81469</v>
      </c>
      <c r="G98" t="s">
        <v>354</v>
      </c>
      <c r="H98">
        <v>81469</v>
      </c>
      <c r="I98">
        <v>0.98612842704109427</v>
      </c>
      <c r="J98">
        <v>0</v>
      </c>
      <c r="K98" t="s">
        <v>355</v>
      </c>
      <c r="L98">
        <v>1</v>
      </c>
      <c r="M98" t="s">
        <v>385</v>
      </c>
      <c r="N98" t="s">
        <v>408</v>
      </c>
      <c r="O98" t="s">
        <v>409</v>
      </c>
      <c r="P98">
        <v>4.7</v>
      </c>
      <c r="Q98">
        <v>0.81830000000000003</v>
      </c>
      <c r="R98">
        <v>0</v>
      </c>
      <c r="S98">
        <v>0.31</v>
      </c>
      <c r="T98">
        <v>82615</v>
      </c>
      <c r="U98">
        <v>0</v>
      </c>
      <c r="V98">
        <v>228</v>
      </c>
      <c r="W98">
        <v>0</v>
      </c>
      <c r="X98">
        <v>18836220</v>
      </c>
      <c r="Y98">
        <v>1</v>
      </c>
      <c r="Z98">
        <v>0</v>
      </c>
      <c r="AA98">
        <v>0</v>
      </c>
      <c r="AB98">
        <v>0</v>
      </c>
      <c r="AC98">
        <v>0</v>
      </c>
      <c r="AD98">
        <v>0</v>
      </c>
      <c r="AE98">
        <v>0</v>
      </c>
      <c r="AF98">
        <v>0</v>
      </c>
      <c r="AG98">
        <v>0</v>
      </c>
      <c r="AH98">
        <v>0</v>
      </c>
      <c r="AI98">
        <v>0</v>
      </c>
      <c r="AJ98">
        <v>0</v>
      </c>
      <c r="AK98">
        <v>0</v>
      </c>
      <c r="AL98">
        <v>0</v>
      </c>
      <c r="AM98">
        <v>13.780821917808218</v>
      </c>
      <c r="AN98">
        <v>0</v>
      </c>
      <c r="AO98">
        <v>0</v>
      </c>
      <c r="AP98">
        <v>0</v>
      </c>
      <c r="AQ98">
        <v>0</v>
      </c>
      <c r="AR98">
        <v>0</v>
      </c>
      <c r="AS98">
        <v>0</v>
      </c>
      <c r="AT98">
        <v>0</v>
      </c>
      <c r="AU98">
        <v>0</v>
      </c>
      <c r="AV98">
        <v>0</v>
      </c>
      <c r="AW98">
        <v>0</v>
      </c>
      <c r="AX98">
        <v>0</v>
      </c>
      <c r="AY98">
        <v>0</v>
      </c>
      <c r="AZ98">
        <v>0</v>
      </c>
      <c r="BA98">
        <v>0</v>
      </c>
      <c r="BB98">
        <v>0</v>
      </c>
      <c r="BC98">
        <v>0.1</v>
      </c>
      <c r="BD98">
        <v>0</v>
      </c>
      <c r="BE98">
        <v>0</v>
      </c>
      <c r="BF98">
        <v>0</v>
      </c>
      <c r="BG98">
        <v>0</v>
      </c>
      <c r="BH98">
        <v>0</v>
      </c>
      <c r="BI98">
        <v>0</v>
      </c>
      <c r="BJ98">
        <v>0</v>
      </c>
      <c r="BK98">
        <v>0</v>
      </c>
      <c r="BL98">
        <v>0</v>
      </c>
      <c r="BM98">
        <v>0</v>
      </c>
      <c r="BN98">
        <v>0</v>
      </c>
      <c r="BO98">
        <v>0</v>
      </c>
      <c r="BP98">
        <v>0</v>
      </c>
      <c r="BQ98">
        <v>1.5599999999999999E-2</v>
      </c>
      <c r="BR98">
        <v>0</v>
      </c>
      <c r="BS98">
        <v>0</v>
      </c>
      <c r="BT98">
        <v>0</v>
      </c>
      <c r="BU98">
        <v>0</v>
      </c>
      <c r="BV98">
        <v>0</v>
      </c>
      <c r="BW98">
        <v>63.7</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1</v>
      </c>
      <c r="FR98">
        <v>0</v>
      </c>
      <c r="FS98">
        <v>0</v>
      </c>
      <c r="FT98">
        <v>0</v>
      </c>
      <c r="FU98">
        <v>0</v>
      </c>
      <c r="FV98">
        <v>0</v>
      </c>
      <c r="FW98">
        <v>0</v>
      </c>
      <c r="FX98">
        <v>4.7194595608932257</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0.29199999999999998</v>
      </c>
      <c r="GU98">
        <v>0</v>
      </c>
      <c r="GV98">
        <v>0</v>
      </c>
      <c r="GW98">
        <v>0</v>
      </c>
      <c r="GX98">
        <v>0</v>
      </c>
      <c r="GY98">
        <v>0</v>
      </c>
      <c r="GZ98">
        <v>0</v>
      </c>
      <c r="HA98">
        <v>0</v>
      </c>
      <c r="HB98">
        <v>0</v>
      </c>
      <c r="HC98">
        <v>0</v>
      </c>
      <c r="HD98">
        <v>0</v>
      </c>
      <c r="HE98">
        <v>0</v>
      </c>
      <c r="HF98">
        <v>0</v>
      </c>
      <c r="HG98">
        <v>0</v>
      </c>
      <c r="HH98">
        <v>1.5599999999999999E-2</v>
      </c>
      <c r="HI98">
        <v>0</v>
      </c>
      <c r="HJ98">
        <v>0</v>
      </c>
      <c r="HK98">
        <v>0</v>
      </c>
      <c r="HL98">
        <v>0</v>
      </c>
      <c r="HM98">
        <v>0</v>
      </c>
      <c r="HN98">
        <v>63.7</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0.92759999999999998</v>
      </c>
      <c r="LI98">
        <v>0.70751074260122249</v>
      </c>
      <c r="LJ98">
        <v>0</v>
      </c>
      <c r="LK98">
        <v>0</v>
      </c>
      <c r="LL98">
        <v>1</v>
      </c>
      <c r="LM98">
        <v>0.95</v>
      </c>
      <c r="LN98">
        <v>120</v>
      </c>
      <c r="LO98">
        <v>1</v>
      </c>
      <c r="LP98">
        <v>0.78</v>
      </c>
      <c r="LQ98">
        <v>0</v>
      </c>
      <c r="LR98">
        <v>5.7000000000000051E-2</v>
      </c>
      <c r="LS98">
        <v>0</v>
      </c>
    </row>
    <row r="99" spans="1:331">
      <c r="A99" t="s">
        <v>349</v>
      </c>
      <c r="B99" t="s">
        <v>406</v>
      </c>
      <c r="C99" t="s">
        <v>407</v>
      </c>
      <c r="D99" t="s">
        <v>380</v>
      </c>
      <c r="E99" t="s">
        <v>379</v>
      </c>
      <c r="F99">
        <v>183191</v>
      </c>
      <c r="G99" t="s">
        <v>354</v>
      </c>
      <c r="H99">
        <v>183191</v>
      </c>
      <c r="I99">
        <v>1.2444026302203626</v>
      </c>
      <c r="J99">
        <v>0</v>
      </c>
      <c r="K99" t="s">
        <v>355</v>
      </c>
      <c r="L99">
        <v>1</v>
      </c>
      <c r="M99" t="s">
        <v>385</v>
      </c>
      <c r="N99" t="s">
        <v>408</v>
      </c>
      <c r="O99" t="s">
        <v>409</v>
      </c>
      <c r="P99">
        <v>4.7</v>
      </c>
      <c r="Q99">
        <v>0.81830000000000003</v>
      </c>
      <c r="R99">
        <v>0</v>
      </c>
      <c r="S99">
        <v>0.31</v>
      </c>
      <c r="T99">
        <v>147212</v>
      </c>
      <c r="U99">
        <v>0</v>
      </c>
      <c r="V99">
        <v>245</v>
      </c>
      <c r="W99">
        <v>0</v>
      </c>
      <c r="X99">
        <v>36066940</v>
      </c>
      <c r="Y99">
        <v>1</v>
      </c>
      <c r="Z99">
        <v>0</v>
      </c>
      <c r="AA99">
        <v>0</v>
      </c>
      <c r="AB99">
        <v>0</v>
      </c>
      <c r="AC99">
        <v>0</v>
      </c>
      <c r="AD99">
        <v>0</v>
      </c>
      <c r="AE99">
        <v>0</v>
      </c>
      <c r="AF99">
        <v>0</v>
      </c>
      <c r="AG99">
        <v>0</v>
      </c>
      <c r="AH99">
        <v>0</v>
      </c>
      <c r="AI99">
        <v>0</v>
      </c>
      <c r="AJ99">
        <v>0</v>
      </c>
      <c r="AK99">
        <v>0</v>
      </c>
      <c r="AL99">
        <v>0</v>
      </c>
      <c r="AM99">
        <v>13.780821917808218</v>
      </c>
      <c r="AN99">
        <v>0</v>
      </c>
      <c r="AO99">
        <v>0</v>
      </c>
      <c r="AP99">
        <v>0</v>
      </c>
      <c r="AQ99">
        <v>0</v>
      </c>
      <c r="AR99">
        <v>0</v>
      </c>
      <c r="AS99">
        <v>0</v>
      </c>
      <c r="AT99">
        <v>0</v>
      </c>
      <c r="AU99">
        <v>0</v>
      </c>
      <c r="AV99">
        <v>0</v>
      </c>
      <c r="AW99">
        <v>0</v>
      </c>
      <c r="AX99">
        <v>0</v>
      </c>
      <c r="AY99">
        <v>0</v>
      </c>
      <c r="AZ99">
        <v>0</v>
      </c>
      <c r="BA99">
        <v>0</v>
      </c>
      <c r="BB99">
        <v>0</v>
      </c>
      <c r="BC99">
        <v>0.1</v>
      </c>
      <c r="BD99">
        <v>0</v>
      </c>
      <c r="BE99">
        <v>0</v>
      </c>
      <c r="BF99">
        <v>0</v>
      </c>
      <c r="BG99">
        <v>0</v>
      </c>
      <c r="BH99">
        <v>0</v>
      </c>
      <c r="BI99">
        <v>0</v>
      </c>
      <c r="BJ99">
        <v>0</v>
      </c>
      <c r="BK99">
        <v>0</v>
      </c>
      <c r="BL99">
        <v>0</v>
      </c>
      <c r="BM99">
        <v>0</v>
      </c>
      <c r="BN99">
        <v>0</v>
      </c>
      <c r="BO99">
        <v>0</v>
      </c>
      <c r="BP99">
        <v>0</v>
      </c>
      <c r="BQ99">
        <v>1.5599999999999999E-2</v>
      </c>
      <c r="BR99">
        <v>0</v>
      </c>
      <c r="BS99">
        <v>0</v>
      </c>
      <c r="BT99">
        <v>0</v>
      </c>
      <c r="BU99">
        <v>0</v>
      </c>
      <c r="BV99">
        <v>0</v>
      </c>
      <c r="BW99">
        <v>63.7</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1</v>
      </c>
      <c r="FR99">
        <v>0</v>
      </c>
      <c r="FS99">
        <v>0</v>
      </c>
      <c r="FT99">
        <v>0</v>
      </c>
      <c r="FU99">
        <v>0</v>
      </c>
      <c r="FV99">
        <v>0</v>
      </c>
      <c r="FW99">
        <v>0</v>
      </c>
      <c r="FX99">
        <v>4.7324251091374379</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0.29120000000000001</v>
      </c>
      <c r="GU99">
        <v>0</v>
      </c>
      <c r="GV99">
        <v>0</v>
      </c>
      <c r="GW99">
        <v>0</v>
      </c>
      <c r="GX99">
        <v>0</v>
      </c>
      <c r="GY99">
        <v>0</v>
      </c>
      <c r="GZ99">
        <v>0</v>
      </c>
      <c r="HA99">
        <v>0</v>
      </c>
      <c r="HB99">
        <v>0</v>
      </c>
      <c r="HC99">
        <v>0</v>
      </c>
      <c r="HD99">
        <v>0</v>
      </c>
      <c r="HE99">
        <v>0</v>
      </c>
      <c r="HF99">
        <v>0</v>
      </c>
      <c r="HG99">
        <v>0</v>
      </c>
      <c r="HH99">
        <v>1.5599999999999999E-2</v>
      </c>
      <c r="HI99">
        <v>0</v>
      </c>
      <c r="HJ99">
        <v>0</v>
      </c>
      <c r="HK99">
        <v>0</v>
      </c>
      <c r="HL99">
        <v>0</v>
      </c>
      <c r="HM99">
        <v>0</v>
      </c>
      <c r="HN99">
        <v>63.7</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0.79626660870037769</v>
      </c>
      <c r="LI99">
        <v>0.92149999999999999</v>
      </c>
      <c r="LJ99">
        <v>0</v>
      </c>
      <c r="LK99">
        <v>0</v>
      </c>
      <c r="LL99">
        <v>1</v>
      </c>
      <c r="LM99">
        <v>0.95</v>
      </c>
      <c r="LN99">
        <v>0</v>
      </c>
      <c r="LO99">
        <v>1</v>
      </c>
      <c r="LP99">
        <v>0.78</v>
      </c>
      <c r="LQ99">
        <v>0</v>
      </c>
      <c r="LR99">
        <v>9.4999999999999529E-3</v>
      </c>
      <c r="LS99">
        <v>0</v>
      </c>
    </row>
    <row r="100" spans="1:331">
      <c r="A100" t="s">
        <v>410</v>
      </c>
      <c r="B100" t="s">
        <v>411</v>
      </c>
      <c r="C100" t="s">
        <v>412</v>
      </c>
      <c r="D100" t="s">
        <v>352</v>
      </c>
      <c r="E100" t="s">
        <v>379</v>
      </c>
      <c r="F100">
        <v>2234.4785000000002</v>
      </c>
      <c r="G100" t="s">
        <v>413</v>
      </c>
      <c r="H100">
        <v>2234.4785000000002</v>
      </c>
      <c r="I100">
        <v>0.23718060715422992</v>
      </c>
      <c r="J100">
        <v>0</v>
      </c>
      <c r="K100" t="s">
        <v>414</v>
      </c>
      <c r="L100">
        <v>1</v>
      </c>
      <c r="M100" t="s">
        <v>385</v>
      </c>
      <c r="N100" t="s">
        <v>386</v>
      </c>
      <c r="O100" t="s">
        <v>387</v>
      </c>
      <c r="P100">
        <v>4.4000000000000004</v>
      </c>
      <c r="Q100">
        <v>0.92679999999999996</v>
      </c>
      <c r="R100">
        <v>0</v>
      </c>
      <c r="S100">
        <v>0.3</v>
      </c>
      <c r="T100">
        <v>9421</v>
      </c>
      <c r="U100">
        <v>0</v>
      </c>
      <c r="V100">
        <v>70.999976851846441</v>
      </c>
      <c r="W100">
        <v>0</v>
      </c>
      <c r="X100">
        <v>668890.78192124527</v>
      </c>
      <c r="Y100">
        <v>1</v>
      </c>
      <c r="Z100">
        <v>0</v>
      </c>
      <c r="AA100">
        <v>0</v>
      </c>
      <c r="AB100">
        <v>0</v>
      </c>
      <c r="AC100">
        <v>0</v>
      </c>
      <c r="AD100">
        <v>0</v>
      </c>
      <c r="AE100">
        <v>0</v>
      </c>
      <c r="AF100">
        <v>0</v>
      </c>
      <c r="AG100">
        <v>0</v>
      </c>
      <c r="AH100">
        <v>0</v>
      </c>
      <c r="AI100">
        <v>0</v>
      </c>
      <c r="AJ100">
        <v>0</v>
      </c>
      <c r="AK100">
        <v>0</v>
      </c>
      <c r="AL100">
        <v>0</v>
      </c>
      <c r="AM100">
        <v>11.210958904109591</v>
      </c>
      <c r="AN100">
        <v>0</v>
      </c>
      <c r="AO100">
        <v>0</v>
      </c>
      <c r="AP100">
        <v>0</v>
      </c>
      <c r="AQ100">
        <v>0</v>
      </c>
      <c r="AR100">
        <v>0</v>
      </c>
      <c r="AS100">
        <v>0</v>
      </c>
      <c r="AT100">
        <v>0</v>
      </c>
      <c r="AU100">
        <v>0</v>
      </c>
      <c r="AV100">
        <v>0</v>
      </c>
      <c r="AW100">
        <v>0</v>
      </c>
      <c r="AX100">
        <v>0</v>
      </c>
      <c r="AY100">
        <v>0</v>
      </c>
      <c r="AZ100">
        <v>0</v>
      </c>
      <c r="BA100">
        <v>0</v>
      </c>
      <c r="BB100">
        <v>0</v>
      </c>
      <c r="BC100">
        <v>0.2</v>
      </c>
      <c r="BD100">
        <v>0</v>
      </c>
      <c r="BE100">
        <v>0</v>
      </c>
      <c r="BF100">
        <v>0</v>
      </c>
      <c r="BG100">
        <v>0</v>
      </c>
      <c r="BH100">
        <v>0</v>
      </c>
      <c r="BI100">
        <v>0</v>
      </c>
      <c r="BJ100">
        <v>0</v>
      </c>
      <c r="BK100">
        <v>0</v>
      </c>
      <c r="BL100">
        <v>0</v>
      </c>
      <c r="BM100">
        <v>0</v>
      </c>
      <c r="BN100">
        <v>0</v>
      </c>
      <c r="BO100">
        <v>0</v>
      </c>
      <c r="BP100">
        <v>0</v>
      </c>
      <c r="BQ100">
        <v>1.5599999999999999E-2</v>
      </c>
      <c r="BR100">
        <v>0</v>
      </c>
      <c r="BS100">
        <v>0</v>
      </c>
      <c r="BT100">
        <v>0</v>
      </c>
      <c r="BU100">
        <v>0</v>
      </c>
      <c r="BV100">
        <v>0</v>
      </c>
      <c r="BW100">
        <v>63.7</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1</v>
      </c>
      <c r="FV100">
        <v>0</v>
      </c>
      <c r="FW100">
        <v>0</v>
      </c>
      <c r="FX100">
        <v>0</v>
      </c>
      <c r="FY100">
        <v>0</v>
      </c>
      <c r="FZ100">
        <v>0</v>
      </c>
      <c r="GA100">
        <v>0</v>
      </c>
      <c r="GB100">
        <v>0.54</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0.6</v>
      </c>
      <c r="GY100">
        <v>0</v>
      </c>
      <c r="GZ100">
        <v>0</v>
      </c>
      <c r="HA100">
        <v>0</v>
      </c>
      <c r="HB100">
        <v>0</v>
      </c>
      <c r="HC100">
        <v>0</v>
      </c>
      <c r="HD100">
        <v>0</v>
      </c>
      <c r="HE100">
        <v>0</v>
      </c>
      <c r="HF100">
        <v>0</v>
      </c>
      <c r="HG100">
        <v>0</v>
      </c>
      <c r="HH100">
        <v>0</v>
      </c>
      <c r="HI100">
        <v>0</v>
      </c>
      <c r="HJ100">
        <v>0</v>
      </c>
      <c r="HK100">
        <v>0</v>
      </c>
      <c r="HL100">
        <v>2.41E-2</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1</v>
      </c>
      <c r="LI100">
        <v>0.3911458333333333</v>
      </c>
      <c r="LJ100">
        <v>0</v>
      </c>
      <c r="LK100">
        <v>0</v>
      </c>
      <c r="LL100">
        <v>1</v>
      </c>
      <c r="LM100">
        <v>0.95</v>
      </c>
      <c r="LN100">
        <v>0</v>
      </c>
      <c r="LO100">
        <v>1</v>
      </c>
      <c r="LP100">
        <v>0.78</v>
      </c>
      <c r="LQ100">
        <v>0</v>
      </c>
      <c r="LR100">
        <v>9.3010752688172035E-2</v>
      </c>
      <c r="LS100">
        <v>0</v>
      </c>
    </row>
    <row r="101" spans="1:331">
      <c r="A101" t="s">
        <v>410</v>
      </c>
      <c r="B101" t="s">
        <v>411</v>
      </c>
      <c r="C101" t="s">
        <v>412</v>
      </c>
      <c r="D101" t="s">
        <v>352</v>
      </c>
      <c r="E101" t="s">
        <v>415</v>
      </c>
      <c r="F101">
        <v>84.59</v>
      </c>
      <c r="G101" t="s">
        <v>413</v>
      </c>
      <c r="H101">
        <v>84.59</v>
      </c>
      <c r="I101">
        <v>0.40473684210526317</v>
      </c>
      <c r="J101">
        <v>0</v>
      </c>
      <c r="K101" t="s">
        <v>414</v>
      </c>
      <c r="L101">
        <v>1</v>
      </c>
      <c r="M101" t="s">
        <v>385</v>
      </c>
      <c r="N101" t="s">
        <v>386</v>
      </c>
      <c r="O101" t="s">
        <v>387</v>
      </c>
      <c r="P101">
        <v>4.4000000000000004</v>
      </c>
      <c r="Q101">
        <v>0.91500000000000004</v>
      </c>
      <c r="R101">
        <v>0</v>
      </c>
      <c r="S101">
        <v>0.3</v>
      </c>
      <c r="T101">
        <v>209</v>
      </c>
      <c r="U101">
        <v>0</v>
      </c>
      <c r="V101">
        <v>70.999976851846441</v>
      </c>
      <c r="W101">
        <v>0</v>
      </c>
      <c r="X101">
        <v>14838.995162035906</v>
      </c>
      <c r="Y101">
        <v>1</v>
      </c>
      <c r="Z101">
        <v>0</v>
      </c>
      <c r="AA101">
        <v>0</v>
      </c>
      <c r="AB101">
        <v>0</v>
      </c>
      <c r="AC101">
        <v>0</v>
      </c>
      <c r="AD101">
        <v>0</v>
      </c>
      <c r="AE101">
        <v>0</v>
      </c>
      <c r="AF101">
        <v>0</v>
      </c>
      <c r="AG101">
        <v>0</v>
      </c>
      <c r="AH101">
        <v>0</v>
      </c>
      <c r="AI101">
        <v>0</v>
      </c>
      <c r="AJ101">
        <v>0</v>
      </c>
      <c r="AK101">
        <v>0</v>
      </c>
      <c r="AL101">
        <v>0</v>
      </c>
      <c r="AM101">
        <v>14.567945205479452</v>
      </c>
      <c r="AN101">
        <v>0</v>
      </c>
      <c r="AO101">
        <v>0</v>
      </c>
      <c r="AP101">
        <v>0</v>
      </c>
      <c r="AQ101">
        <v>0</v>
      </c>
      <c r="AR101">
        <v>0</v>
      </c>
      <c r="AS101">
        <v>0</v>
      </c>
      <c r="AT101">
        <v>0</v>
      </c>
      <c r="AU101">
        <v>0</v>
      </c>
      <c r="AV101">
        <v>0</v>
      </c>
      <c r="AW101">
        <v>0</v>
      </c>
      <c r="AX101">
        <v>0</v>
      </c>
      <c r="AY101">
        <v>0</v>
      </c>
      <c r="AZ101">
        <v>0</v>
      </c>
      <c r="BA101">
        <v>0</v>
      </c>
      <c r="BB101">
        <v>0</v>
      </c>
      <c r="BC101">
        <v>0.2</v>
      </c>
      <c r="BD101">
        <v>0</v>
      </c>
      <c r="BE101">
        <v>0</v>
      </c>
      <c r="BF101">
        <v>0</v>
      </c>
      <c r="BG101">
        <v>0</v>
      </c>
      <c r="BH101">
        <v>0</v>
      </c>
      <c r="BI101">
        <v>0</v>
      </c>
      <c r="BJ101">
        <v>0</v>
      </c>
      <c r="BK101">
        <v>0</v>
      </c>
      <c r="BL101">
        <v>0</v>
      </c>
      <c r="BM101">
        <v>0</v>
      </c>
      <c r="BN101">
        <v>0</v>
      </c>
      <c r="BO101">
        <v>0</v>
      </c>
      <c r="BP101">
        <v>0</v>
      </c>
      <c r="BQ101">
        <v>1.5599999999999999E-2</v>
      </c>
      <c r="BR101">
        <v>0</v>
      </c>
      <c r="BS101">
        <v>0</v>
      </c>
      <c r="BT101">
        <v>0</v>
      </c>
      <c r="BU101">
        <v>0</v>
      </c>
      <c r="BV101">
        <v>0</v>
      </c>
      <c r="BW101">
        <v>63.7</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1</v>
      </c>
      <c r="FV101">
        <v>0</v>
      </c>
      <c r="FW101">
        <v>0</v>
      </c>
      <c r="FX101">
        <v>0</v>
      </c>
      <c r="FY101">
        <v>0</v>
      </c>
      <c r="FZ101">
        <v>0</v>
      </c>
      <c r="GA101">
        <v>0</v>
      </c>
      <c r="GB101">
        <v>1.27</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0.6</v>
      </c>
      <c r="GY101">
        <v>0</v>
      </c>
      <c r="GZ101">
        <v>0</v>
      </c>
      <c r="HA101">
        <v>0</v>
      </c>
      <c r="HB101">
        <v>0</v>
      </c>
      <c r="HC101">
        <v>0</v>
      </c>
      <c r="HD101">
        <v>0</v>
      </c>
      <c r="HE101">
        <v>0</v>
      </c>
      <c r="HF101">
        <v>0</v>
      </c>
      <c r="HG101">
        <v>0</v>
      </c>
      <c r="HH101">
        <v>0</v>
      </c>
      <c r="HI101">
        <v>0</v>
      </c>
      <c r="HJ101">
        <v>0</v>
      </c>
      <c r="HK101">
        <v>0</v>
      </c>
      <c r="HL101">
        <v>2.41E-2</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1</v>
      </c>
      <c r="LI101">
        <v>0.46875</v>
      </c>
      <c r="LJ101">
        <v>0</v>
      </c>
      <c r="LK101">
        <v>0</v>
      </c>
      <c r="LL101">
        <v>1</v>
      </c>
      <c r="LM101">
        <v>0.95</v>
      </c>
      <c r="LN101">
        <v>0</v>
      </c>
      <c r="LO101">
        <v>1</v>
      </c>
      <c r="LP101">
        <v>0.78</v>
      </c>
      <c r="LQ101">
        <v>0</v>
      </c>
      <c r="LR101">
        <v>0</v>
      </c>
      <c r="LS101">
        <v>0</v>
      </c>
    </row>
    <row r="102" spans="1:331">
      <c r="A102" t="s">
        <v>410</v>
      </c>
      <c r="B102" t="s">
        <v>411</v>
      </c>
      <c r="C102" t="s">
        <v>416</v>
      </c>
      <c r="D102" t="s">
        <v>352</v>
      </c>
      <c r="E102" t="s">
        <v>379</v>
      </c>
      <c r="F102">
        <v>38179</v>
      </c>
      <c r="G102" t="s">
        <v>413</v>
      </c>
      <c r="H102">
        <v>38179</v>
      </c>
      <c r="I102">
        <v>1.3674916723378345</v>
      </c>
      <c r="J102">
        <v>0</v>
      </c>
      <c r="K102" t="s">
        <v>414</v>
      </c>
      <c r="L102">
        <v>1</v>
      </c>
      <c r="M102" t="s">
        <v>385</v>
      </c>
      <c r="N102" t="s">
        <v>386</v>
      </c>
      <c r="O102" t="s">
        <v>387</v>
      </c>
      <c r="P102">
        <v>4</v>
      </c>
      <c r="Q102">
        <v>0.92679999999999996</v>
      </c>
      <c r="R102">
        <v>0</v>
      </c>
      <c r="S102">
        <v>0.3</v>
      </c>
      <c r="T102">
        <v>27919</v>
      </c>
      <c r="U102">
        <v>0</v>
      </c>
      <c r="V102">
        <v>126</v>
      </c>
      <c r="W102">
        <v>0</v>
      </c>
      <c r="X102">
        <v>3517794</v>
      </c>
      <c r="Y102">
        <v>1</v>
      </c>
      <c r="Z102">
        <v>0</v>
      </c>
      <c r="AA102">
        <v>0</v>
      </c>
      <c r="AB102">
        <v>0</v>
      </c>
      <c r="AC102">
        <v>0</v>
      </c>
      <c r="AD102">
        <v>0</v>
      </c>
      <c r="AE102">
        <v>0</v>
      </c>
      <c r="AF102">
        <v>0</v>
      </c>
      <c r="AG102">
        <v>0</v>
      </c>
      <c r="AH102">
        <v>0</v>
      </c>
      <c r="AI102">
        <v>0</v>
      </c>
      <c r="AJ102">
        <v>0</v>
      </c>
      <c r="AK102">
        <v>0</v>
      </c>
      <c r="AL102">
        <v>0</v>
      </c>
      <c r="AM102">
        <v>18.698082191780824</v>
      </c>
      <c r="AN102">
        <v>0</v>
      </c>
      <c r="AO102">
        <v>0</v>
      </c>
      <c r="AP102">
        <v>0</v>
      </c>
      <c r="AQ102">
        <v>0</v>
      </c>
      <c r="AR102">
        <v>0</v>
      </c>
      <c r="AS102">
        <v>0</v>
      </c>
      <c r="AT102">
        <v>0</v>
      </c>
      <c r="AU102">
        <v>0</v>
      </c>
      <c r="AV102">
        <v>0</v>
      </c>
      <c r="AW102">
        <v>0</v>
      </c>
      <c r="AX102">
        <v>0</v>
      </c>
      <c r="AY102">
        <v>0</v>
      </c>
      <c r="AZ102">
        <v>0</v>
      </c>
      <c r="BA102">
        <v>0</v>
      </c>
      <c r="BB102">
        <v>0</v>
      </c>
      <c r="BC102">
        <v>0.2</v>
      </c>
      <c r="BD102">
        <v>0</v>
      </c>
      <c r="BE102">
        <v>0</v>
      </c>
      <c r="BF102">
        <v>0</v>
      </c>
      <c r="BG102">
        <v>0</v>
      </c>
      <c r="BH102">
        <v>0</v>
      </c>
      <c r="BI102">
        <v>0</v>
      </c>
      <c r="BJ102">
        <v>0</v>
      </c>
      <c r="BK102">
        <v>0</v>
      </c>
      <c r="BL102">
        <v>0</v>
      </c>
      <c r="BM102">
        <v>0</v>
      </c>
      <c r="BN102">
        <v>0</v>
      </c>
      <c r="BO102">
        <v>0</v>
      </c>
      <c r="BP102">
        <v>0</v>
      </c>
      <c r="BQ102">
        <v>1.5599999999999999E-2</v>
      </c>
      <c r="BR102">
        <v>0</v>
      </c>
      <c r="BS102">
        <v>0</v>
      </c>
      <c r="BT102">
        <v>0</v>
      </c>
      <c r="BU102">
        <v>0</v>
      </c>
      <c r="BV102">
        <v>0</v>
      </c>
      <c r="BW102">
        <v>63.7</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1</v>
      </c>
      <c r="FV102">
        <v>0</v>
      </c>
      <c r="FW102">
        <v>0</v>
      </c>
      <c r="FX102">
        <v>0</v>
      </c>
      <c r="FY102">
        <v>0</v>
      </c>
      <c r="FZ102">
        <v>0</v>
      </c>
      <c r="GA102">
        <v>0</v>
      </c>
      <c r="GB102">
        <v>0.59</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0.6</v>
      </c>
      <c r="GY102">
        <v>0</v>
      </c>
      <c r="GZ102">
        <v>0</v>
      </c>
      <c r="HA102">
        <v>0</v>
      </c>
      <c r="HB102">
        <v>0</v>
      </c>
      <c r="HC102">
        <v>0</v>
      </c>
      <c r="HD102">
        <v>0</v>
      </c>
      <c r="HE102">
        <v>0</v>
      </c>
      <c r="HF102">
        <v>0</v>
      </c>
      <c r="HG102">
        <v>0</v>
      </c>
      <c r="HH102">
        <v>0</v>
      </c>
      <c r="HI102">
        <v>0</v>
      </c>
      <c r="HJ102">
        <v>0</v>
      </c>
      <c r="HK102">
        <v>0</v>
      </c>
      <c r="HL102">
        <v>2.41E-2</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1</v>
      </c>
      <c r="LI102">
        <v>0.72134502923976607</v>
      </c>
      <c r="LJ102">
        <v>0</v>
      </c>
      <c r="LK102">
        <v>0</v>
      </c>
      <c r="LL102">
        <v>1</v>
      </c>
      <c r="LM102">
        <v>0.95</v>
      </c>
      <c r="LN102">
        <v>0</v>
      </c>
      <c r="LO102">
        <v>1</v>
      </c>
      <c r="LP102">
        <v>0.78</v>
      </c>
      <c r="LQ102">
        <v>0</v>
      </c>
      <c r="LR102">
        <v>7.0175438596491224E-2</v>
      </c>
      <c r="LS102">
        <v>0</v>
      </c>
    </row>
    <row r="103" spans="1:331">
      <c r="A103" t="s">
        <v>410</v>
      </c>
      <c r="B103" t="s">
        <v>411</v>
      </c>
      <c r="C103" t="s">
        <v>412</v>
      </c>
      <c r="D103" t="s">
        <v>378</v>
      </c>
      <c r="E103" t="s">
        <v>379</v>
      </c>
      <c r="F103">
        <v>100756.37463881465</v>
      </c>
      <c r="G103" t="s">
        <v>413</v>
      </c>
      <c r="H103">
        <v>100756.37463881465</v>
      </c>
      <c r="I103">
        <v>2.4367895578701426</v>
      </c>
      <c r="J103">
        <v>0</v>
      </c>
      <c r="K103" t="s">
        <v>414</v>
      </c>
      <c r="L103">
        <v>1</v>
      </c>
      <c r="M103" t="s">
        <v>385</v>
      </c>
      <c r="N103" t="s">
        <v>386</v>
      </c>
      <c r="O103" t="s">
        <v>387</v>
      </c>
      <c r="P103">
        <v>4.4000000000000004</v>
      </c>
      <c r="Q103">
        <v>0.92</v>
      </c>
      <c r="R103">
        <v>0</v>
      </c>
      <c r="S103">
        <v>0.3</v>
      </c>
      <c r="T103">
        <v>41348</v>
      </c>
      <c r="U103">
        <v>0</v>
      </c>
      <c r="V103">
        <v>365</v>
      </c>
      <c r="W103">
        <v>0</v>
      </c>
      <c r="X103">
        <v>15092020</v>
      </c>
      <c r="Y103">
        <v>1</v>
      </c>
      <c r="Z103">
        <v>0</v>
      </c>
      <c r="AA103">
        <v>0</v>
      </c>
      <c r="AB103">
        <v>0</v>
      </c>
      <c r="AC103">
        <v>0</v>
      </c>
      <c r="AD103">
        <v>0</v>
      </c>
      <c r="AE103">
        <v>0</v>
      </c>
      <c r="AF103">
        <v>0</v>
      </c>
      <c r="AG103">
        <v>0</v>
      </c>
      <c r="AH103">
        <v>0</v>
      </c>
      <c r="AI103">
        <v>0</v>
      </c>
      <c r="AJ103">
        <v>0</v>
      </c>
      <c r="AK103">
        <v>0</v>
      </c>
      <c r="AL103">
        <v>0</v>
      </c>
      <c r="AM103">
        <v>11.210958904109591</v>
      </c>
      <c r="AN103">
        <v>0</v>
      </c>
      <c r="AO103">
        <v>0</v>
      </c>
      <c r="AP103">
        <v>0</v>
      </c>
      <c r="AQ103">
        <v>0</v>
      </c>
      <c r="AR103">
        <v>0</v>
      </c>
      <c r="AS103">
        <v>0</v>
      </c>
      <c r="AT103">
        <v>0</v>
      </c>
      <c r="AU103">
        <v>0</v>
      </c>
      <c r="AV103">
        <v>0</v>
      </c>
      <c r="AW103">
        <v>0</v>
      </c>
      <c r="AX103">
        <v>0</v>
      </c>
      <c r="AY103">
        <v>0</v>
      </c>
      <c r="AZ103">
        <v>0</v>
      </c>
      <c r="BA103">
        <v>0</v>
      </c>
      <c r="BB103">
        <v>0</v>
      </c>
      <c r="BC103">
        <v>0.2</v>
      </c>
      <c r="BD103">
        <v>0</v>
      </c>
      <c r="BE103">
        <v>0</v>
      </c>
      <c r="BF103">
        <v>0</v>
      </c>
      <c r="BG103">
        <v>0</v>
      </c>
      <c r="BH103">
        <v>0</v>
      </c>
      <c r="BI103">
        <v>0</v>
      </c>
      <c r="BJ103">
        <v>0</v>
      </c>
      <c r="BK103">
        <v>0</v>
      </c>
      <c r="BL103">
        <v>0</v>
      </c>
      <c r="BM103">
        <v>0</v>
      </c>
      <c r="BN103">
        <v>0</v>
      </c>
      <c r="BO103">
        <v>0</v>
      </c>
      <c r="BP103">
        <v>0</v>
      </c>
      <c r="BQ103">
        <v>1.5599999999999999E-2</v>
      </c>
      <c r="BR103">
        <v>0</v>
      </c>
      <c r="BS103">
        <v>0</v>
      </c>
      <c r="BT103">
        <v>0</v>
      </c>
      <c r="BU103">
        <v>0</v>
      </c>
      <c r="BV103">
        <v>0</v>
      </c>
      <c r="BW103">
        <v>63.7</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1</v>
      </c>
      <c r="FV103">
        <v>0</v>
      </c>
      <c r="FW103">
        <v>0</v>
      </c>
      <c r="FX103">
        <v>0</v>
      </c>
      <c r="FY103">
        <v>0</v>
      </c>
      <c r="FZ103">
        <v>0</v>
      </c>
      <c r="GA103">
        <v>0</v>
      </c>
      <c r="GB103">
        <v>0.59</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0.6</v>
      </c>
      <c r="GY103">
        <v>0</v>
      </c>
      <c r="GZ103">
        <v>0</v>
      </c>
      <c r="HA103">
        <v>0</v>
      </c>
      <c r="HB103">
        <v>0</v>
      </c>
      <c r="HC103">
        <v>0</v>
      </c>
      <c r="HD103">
        <v>0</v>
      </c>
      <c r="HE103">
        <v>0</v>
      </c>
      <c r="HF103">
        <v>0</v>
      </c>
      <c r="HG103">
        <v>0</v>
      </c>
      <c r="HH103">
        <v>0</v>
      </c>
      <c r="HI103">
        <v>0</v>
      </c>
      <c r="HJ103">
        <v>0</v>
      </c>
      <c r="HK103">
        <v>0</v>
      </c>
      <c r="HL103">
        <v>2.41E-2</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1</v>
      </c>
      <c r="LI103">
        <v>0.73839999999999995</v>
      </c>
      <c r="LJ103">
        <v>0</v>
      </c>
      <c r="LK103">
        <v>0</v>
      </c>
      <c r="LL103">
        <v>1</v>
      </c>
      <c r="LM103">
        <v>0.95</v>
      </c>
      <c r="LN103">
        <v>0</v>
      </c>
      <c r="LO103">
        <v>1</v>
      </c>
      <c r="LP103">
        <v>0.78</v>
      </c>
      <c r="LQ103">
        <v>0</v>
      </c>
      <c r="LR103">
        <v>9.2999999999999999E-2</v>
      </c>
      <c r="LS103">
        <v>0</v>
      </c>
    </row>
    <row r="104" spans="1:331">
      <c r="A104" t="s">
        <v>410</v>
      </c>
      <c r="B104" t="s">
        <v>411</v>
      </c>
      <c r="C104" t="s">
        <v>412</v>
      </c>
      <c r="D104" t="s">
        <v>378</v>
      </c>
      <c r="E104" t="s">
        <v>415</v>
      </c>
      <c r="F104">
        <v>1902</v>
      </c>
      <c r="G104" t="s">
        <v>413</v>
      </c>
      <c r="H104">
        <v>1902</v>
      </c>
      <c r="I104">
        <v>5.5290697674418601</v>
      </c>
      <c r="J104">
        <v>0</v>
      </c>
      <c r="K104" t="s">
        <v>414</v>
      </c>
      <c r="L104">
        <v>1</v>
      </c>
      <c r="M104" t="s">
        <v>385</v>
      </c>
      <c r="N104" t="s">
        <v>386</v>
      </c>
      <c r="O104" t="s">
        <v>387</v>
      </c>
      <c r="P104">
        <v>4.4000000000000004</v>
      </c>
      <c r="Q104">
        <v>0.92</v>
      </c>
      <c r="R104">
        <v>0</v>
      </c>
      <c r="S104">
        <v>0.3</v>
      </c>
      <c r="T104">
        <v>344</v>
      </c>
      <c r="U104">
        <v>0</v>
      </c>
      <c r="V104">
        <v>365</v>
      </c>
      <c r="W104">
        <v>0</v>
      </c>
      <c r="X104">
        <v>125560</v>
      </c>
      <c r="Y104">
        <v>1</v>
      </c>
      <c r="Z104">
        <v>0</v>
      </c>
      <c r="AA104">
        <v>0</v>
      </c>
      <c r="AB104">
        <v>0</v>
      </c>
      <c r="AC104">
        <v>0</v>
      </c>
      <c r="AD104">
        <v>0</v>
      </c>
      <c r="AE104">
        <v>0</v>
      </c>
      <c r="AF104">
        <v>0</v>
      </c>
      <c r="AG104">
        <v>0</v>
      </c>
      <c r="AH104">
        <v>0</v>
      </c>
      <c r="AI104">
        <v>0</v>
      </c>
      <c r="AJ104">
        <v>0</v>
      </c>
      <c r="AK104">
        <v>0</v>
      </c>
      <c r="AL104">
        <v>0</v>
      </c>
      <c r="AM104">
        <v>20.416712328767122</v>
      </c>
      <c r="AN104">
        <v>0</v>
      </c>
      <c r="AO104">
        <v>0</v>
      </c>
      <c r="AP104">
        <v>0</v>
      </c>
      <c r="AQ104">
        <v>0</v>
      </c>
      <c r="AR104">
        <v>0</v>
      </c>
      <c r="AS104">
        <v>0</v>
      </c>
      <c r="AT104">
        <v>0</v>
      </c>
      <c r="AU104">
        <v>0</v>
      </c>
      <c r="AV104">
        <v>0</v>
      </c>
      <c r="AW104">
        <v>0</v>
      </c>
      <c r="AX104">
        <v>0</v>
      </c>
      <c r="AY104">
        <v>0</v>
      </c>
      <c r="AZ104">
        <v>0</v>
      </c>
      <c r="BA104">
        <v>0</v>
      </c>
      <c r="BB104">
        <v>0</v>
      </c>
      <c r="BC104">
        <v>0.2</v>
      </c>
      <c r="BD104">
        <v>0</v>
      </c>
      <c r="BE104">
        <v>0</v>
      </c>
      <c r="BF104">
        <v>0</v>
      </c>
      <c r="BG104">
        <v>0</v>
      </c>
      <c r="BH104">
        <v>0</v>
      </c>
      <c r="BI104">
        <v>0</v>
      </c>
      <c r="BJ104">
        <v>0</v>
      </c>
      <c r="BK104">
        <v>0</v>
      </c>
      <c r="BL104">
        <v>0</v>
      </c>
      <c r="BM104">
        <v>0</v>
      </c>
      <c r="BN104">
        <v>0</v>
      </c>
      <c r="BO104">
        <v>0</v>
      </c>
      <c r="BP104">
        <v>0</v>
      </c>
      <c r="BQ104">
        <v>1.5599999999999999E-2</v>
      </c>
      <c r="BR104">
        <v>0</v>
      </c>
      <c r="BS104">
        <v>0</v>
      </c>
      <c r="BT104">
        <v>0</v>
      </c>
      <c r="BU104">
        <v>0</v>
      </c>
      <c r="BV104">
        <v>0</v>
      </c>
      <c r="BW104">
        <v>63.7</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1</v>
      </c>
      <c r="FV104">
        <v>0</v>
      </c>
      <c r="FW104">
        <v>0</v>
      </c>
      <c r="FX104">
        <v>0</v>
      </c>
      <c r="FY104">
        <v>0</v>
      </c>
      <c r="FZ104">
        <v>0</v>
      </c>
      <c r="GA104">
        <v>0</v>
      </c>
      <c r="GB104">
        <v>1.68</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0.6</v>
      </c>
      <c r="GY104">
        <v>0</v>
      </c>
      <c r="GZ104">
        <v>0</v>
      </c>
      <c r="HA104">
        <v>0</v>
      </c>
      <c r="HB104">
        <v>0</v>
      </c>
      <c r="HC104">
        <v>0</v>
      </c>
      <c r="HD104">
        <v>0</v>
      </c>
      <c r="HE104">
        <v>0</v>
      </c>
      <c r="HF104">
        <v>0</v>
      </c>
      <c r="HG104">
        <v>0</v>
      </c>
      <c r="HH104">
        <v>0</v>
      </c>
      <c r="HI104">
        <v>0</v>
      </c>
      <c r="HJ104">
        <v>0</v>
      </c>
      <c r="HK104">
        <v>0</v>
      </c>
      <c r="HL104">
        <v>2.41E-2</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1</v>
      </c>
      <c r="LI104">
        <v>0.85740000000000005</v>
      </c>
      <c r="LJ104">
        <v>0</v>
      </c>
      <c r="LK104">
        <v>0</v>
      </c>
      <c r="LL104">
        <v>1</v>
      </c>
      <c r="LM104">
        <v>0.95</v>
      </c>
      <c r="LN104">
        <v>0</v>
      </c>
      <c r="LO104">
        <v>1</v>
      </c>
      <c r="LP104">
        <v>0.78</v>
      </c>
      <c r="LQ104">
        <v>0</v>
      </c>
      <c r="LR104">
        <v>0</v>
      </c>
      <c r="LS104">
        <v>0</v>
      </c>
    </row>
    <row r="105" spans="1:331">
      <c r="A105" t="s">
        <v>417</v>
      </c>
      <c r="B105" t="s">
        <v>418</v>
      </c>
      <c r="C105" t="s">
        <v>419</v>
      </c>
      <c r="D105" t="s">
        <v>380</v>
      </c>
      <c r="E105" t="s">
        <v>353</v>
      </c>
      <c r="F105">
        <v>7312</v>
      </c>
      <c r="G105" t="s">
        <v>354</v>
      </c>
      <c r="H105">
        <v>7312</v>
      </c>
      <c r="I105">
        <v>0.78036286019210244</v>
      </c>
      <c r="J105">
        <v>0</v>
      </c>
      <c r="K105" t="s">
        <v>355</v>
      </c>
      <c r="L105">
        <v>1</v>
      </c>
      <c r="M105" t="s">
        <v>385</v>
      </c>
      <c r="N105" t="s">
        <v>420</v>
      </c>
      <c r="O105" t="s">
        <v>421</v>
      </c>
      <c r="P105">
        <v>4.9000000000000004</v>
      </c>
      <c r="Q105">
        <v>0.82</v>
      </c>
      <c r="R105">
        <v>0</v>
      </c>
      <c r="S105">
        <v>0.35</v>
      </c>
      <c r="T105">
        <v>9370</v>
      </c>
      <c r="U105">
        <v>0</v>
      </c>
      <c r="V105">
        <v>153</v>
      </c>
      <c r="W105">
        <v>0</v>
      </c>
      <c r="X105">
        <v>1433610</v>
      </c>
      <c r="Y105">
        <v>1</v>
      </c>
      <c r="Z105">
        <v>0</v>
      </c>
      <c r="AA105">
        <v>0</v>
      </c>
      <c r="AB105">
        <v>0</v>
      </c>
      <c r="AC105">
        <v>0</v>
      </c>
      <c r="AD105">
        <v>0</v>
      </c>
      <c r="AE105">
        <v>0</v>
      </c>
      <c r="AF105">
        <v>0</v>
      </c>
      <c r="AG105">
        <v>0</v>
      </c>
      <c r="AH105">
        <v>0</v>
      </c>
      <c r="AI105">
        <v>0</v>
      </c>
      <c r="AJ105">
        <v>0</v>
      </c>
      <c r="AK105">
        <v>0</v>
      </c>
      <c r="AL105">
        <v>0</v>
      </c>
      <c r="AM105">
        <v>13.616438356164384</v>
      </c>
      <c r="AN105">
        <v>0</v>
      </c>
      <c r="AO105">
        <v>0</v>
      </c>
      <c r="AP105">
        <v>0</v>
      </c>
      <c r="AQ105">
        <v>0</v>
      </c>
      <c r="AR105">
        <v>0</v>
      </c>
      <c r="AS105">
        <v>0</v>
      </c>
      <c r="AT105">
        <v>0</v>
      </c>
      <c r="AU105">
        <v>0</v>
      </c>
      <c r="AV105">
        <v>0</v>
      </c>
      <c r="AW105">
        <v>0</v>
      </c>
      <c r="AX105">
        <v>0</v>
      </c>
      <c r="AY105">
        <v>0</v>
      </c>
      <c r="AZ105">
        <v>0</v>
      </c>
      <c r="BA105">
        <v>0</v>
      </c>
      <c r="BB105">
        <v>0</v>
      </c>
      <c r="BC105">
        <v>0.1143</v>
      </c>
      <c r="BD105">
        <v>0</v>
      </c>
      <c r="BE105">
        <v>0</v>
      </c>
      <c r="BF105">
        <v>0</v>
      </c>
      <c r="BG105">
        <v>0</v>
      </c>
      <c r="BH105">
        <v>0</v>
      </c>
      <c r="BI105">
        <v>0</v>
      </c>
      <c r="BJ105">
        <v>0</v>
      </c>
      <c r="BK105">
        <v>0</v>
      </c>
      <c r="BL105">
        <v>0</v>
      </c>
      <c r="BM105">
        <v>0</v>
      </c>
      <c r="BN105">
        <v>0</v>
      </c>
      <c r="BO105">
        <v>0</v>
      </c>
      <c r="BP105">
        <v>0</v>
      </c>
      <c r="BQ105">
        <v>1.4999999999999999E-2</v>
      </c>
      <c r="BR105">
        <v>0</v>
      </c>
      <c r="BS105">
        <v>0</v>
      </c>
      <c r="BT105">
        <v>0</v>
      </c>
      <c r="BU105">
        <v>0</v>
      </c>
      <c r="BV105">
        <v>0</v>
      </c>
      <c r="BW105">
        <v>81.599999999999994</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1</v>
      </c>
      <c r="FR105">
        <v>0</v>
      </c>
      <c r="FS105">
        <v>0</v>
      </c>
      <c r="FT105">
        <v>0</v>
      </c>
      <c r="FU105">
        <v>0</v>
      </c>
      <c r="FV105">
        <v>0</v>
      </c>
      <c r="FW105">
        <v>0</v>
      </c>
      <c r="FX105">
        <v>4.4594811006005424</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0.34899999999999998</v>
      </c>
      <c r="GU105">
        <v>0</v>
      </c>
      <c r="GV105">
        <v>0</v>
      </c>
      <c r="GW105">
        <v>0</v>
      </c>
      <c r="GX105">
        <v>0</v>
      </c>
      <c r="GY105">
        <v>0</v>
      </c>
      <c r="GZ105">
        <v>0</v>
      </c>
      <c r="HA105">
        <v>0</v>
      </c>
      <c r="HB105">
        <v>0</v>
      </c>
      <c r="HC105">
        <v>0</v>
      </c>
      <c r="HD105">
        <v>0</v>
      </c>
      <c r="HE105">
        <v>0</v>
      </c>
      <c r="HF105">
        <v>0</v>
      </c>
      <c r="HG105">
        <v>0</v>
      </c>
      <c r="HH105">
        <v>1.4999999999999999E-2</v>
      </c>
      <c r="HI105">
        <v>0</v>
      </c>
      <c r="HJ105">
        <v>0</v>
      </c>
      <c r="HK105">
        <v>0</v>
      </c>
      <c r="HL105">
        <v>0</v>
      </c>
      <c r="HM105">
        <v>0</v>
      </c>
      <c r="HN105">
        <v>81.599999999999994</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0.9365</v>
      </c>
      <c r="LI105">
        <v>0.68149447554213727</v>
      </c>
      <c r="LJ105">
        <v>0</v>
      </c>
      <c r="LK105">
        <v>0</v>
      </c>
      <c r="LL105">
        <v>1</v>
      </c>
      <c r="LM105">
        <v>0.95</v>
      </c>
      <c r="LN105">
        <v>0</v>
      </c>
      <c r="LO105">
        <v>1</v>
      </c>
      <c r="LP105">
        <v>0.78</v>
      </c>
      <c r="LQ105">
        <v>0</v>
      </c>
      <c r="LR105">
        <v>8.4507042253521125E-2</v>
      </c>
      <c r="LS105">
        <v>0</v>
      </c>
    </row>
    <row r="106" spans="1:331">
      <c r="A106" t="s">
        <v>417</v>
      </c>
      <c r="B106" t="s">
        <v>418</v>
      </c>
      <c r="C106" t="s">
        <v>422</v>
      </c>
      <c r="D106" t="s">
        <v>380</v>
      </c>
      <c r="E106" t="s">
        <v>353</v>
      </c>
      <c r="F106">
        <v>7640</v>
      </c>
      <c r="G106" t="s">
        <v>354</v>
      </c>
      <c r="H106">
        <v>7640</v>
      </c>
      <c r="I106">
        <v>0.81545522467712672</v>
      </c>
      <c r="J106">
        <v>0</v>
      </c>
      <c r="K106" t="s">
        <v>355</v>
      </c>
      <c r="L106">
        <v>1</v>
      </c>
      <c r="M106" t="s">
        <v>385</v>
      </c>
      <c r="N106" t="s">
        <v>420</v>
      </c>
      <c r="O106" t="s">
        <v>421</v>
      </c>
      <c r="P106">
        <v>4.9000000000000004</v>
      </c>
      <c r="Q106">
        <v>0.82</v>
      </c>
      <c r="R106">
        <v>0</v>
      </c>
      <c r="S106">
        <v>0.35</v>
      </c>
      <c r="T106">
        <v>9369</v>
      </c>
      <c r="U106">
        <v>0</v>
      </c>
      <c r="V106">
        <v>153</v>
      </c>
      <c r="W106">
        <v>0</v>
      </c>
      <c r="X106">
        <v>1433457</v>
      </c>
      <c r="Y106">
        <v>1</v>
      </c>
      <c r="Z106">
        <v>0</v>
      </c>
      <c r="AA106">
        <v>0</v>
      </c>
      <c r="AB106">
        <v>0</v>
      </c>
      <c r="AC106">
        <v>0</v>
      </c>
      <c r="AD106">
        <v>0</v>
      </c>
      <c r="AE106">
        <v>0</v>
      </c>
      <c r="AF106">
        <v>0</v>
      </c>
      <c r="AG106">
        <v>0</v>
      </c>
      <c r="AH106">
        <v>0</v>
      </c>
      <c r="AI106">
        <v>0</v>
      </c>
      <c r="AJ106">
        <v>0</v>
      </c>
      <c r="AK106">
        <v>0</v>
      </c>
      <c r="AL106">
        <v>0</v>
      </c>
      <c r="AM106">
        <v>13.616438356164384</v>
      </c>
      <c r="AN106">
        <v>0</v>
      </c>
      <c r="AO106">
        <v>0</v>
      </c>
      <c r="AP106">
        <v>0</v>
      </c>
      <c r="AQ106">
        <v>0</v>
      </c>
      <c r="AR106">
        <v>0</v>
      </c>
      <c r="AS106">
        <v>0</v>
      </c>
      <c r="AT106">
        <v>0</v>
      </c>
      <c r="AU106">
        <v>0</v>
      </c>
      <c r="AV106">
        <v>0</v>
      </c>
      <c r="AW106">
        <v>0</v>
      </c>
      <c r="AX106">
        <v>0</v>
      </c>
      <c r="AY106">
        <v>0</v>
      </c>
      <c r="AZ106">
        <v>0</v>
      </c>
      <c r="BA106">
        <v>0</v>
      </c>
      <c r="BB106">
        <v>0</v>
      </c>
      <c r="BC106">
        <v>0.1143</v>
      </c>
      <c r="BD106">
        <v>0</v>
      </c>
      <c r="BE106">
        <v>0</v>
      </c>
      <c r="BF106">
        <v>0</v>
      </c>
      <c r="BG106">
        <v>0</v>
      </c>
      <c r="BH106">
        <v>0</v>
      </c>
      <c r="BI106">
        <v>0</v>
      </c>
      <c r="BJ106">
        <v>0</v>
      </c>
      <c r="BK106">
        <v>0</v>
      </c>
      <c r="BL106">
        <v>0</v>
      </c>
      <c r="BM106">
        <v>0</v>
      </c>
      <c r="BN106">
        <v>0</v>
      </c>
      <c r="BO106">
        <v>0</v>
      </c>
      <c r="BP106">
        <v>0</v>
      </c>
      <c r="BQ106">
        <v>1.4999999999999999E-2</v>
      </c>
      <c r="BR106">
        <v>0</v>
      </c>
      <c r="BS106">
        <v>0</v>
      </c>
      <c r="BT106">
        <v>0</v>
      </c>
      <c r="BU106">
        <v>0</v>
      </c>
      <c r="BV106">
        <v>0</v>
      </c>
      <c r="BW106">
        <v>81.599999999999994</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1</v>
      </c>
      <c r="FR106">
        <v>0</v>
      </c>
      <c r="FS106">
        <v>0</v>
      </c>
      <c r="FT106">
        <v>0</v>
      </c>
      <c r="FU106">
        <v>0</v>
      </c>
      <c r="FV106">
        <v>0</v>
      </c>
      <c r="FW106">
        <v>0</v>
      </c>
      <c r="FX106">
        <v>4.4594811006005424</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0.34899999999999998</v>
      </c>
      <c r="GU106">
        <v>0</v>
      </c>
      <c r="GV106">
        <v>0</v>
      </c>
      <c r="GW106">
        <v>0</v>
      </c>
      <c r="GX106">
        <v>0</v>
      </c>
      <c r="GY106">
        <v>0</v>
      </c>
      <c r="GZ106">
        <v>0</v>
      </c>
      <c r="HA106">
        <v>0</v>
      </c>
      <c r="HB106">
        <v>0</v>
      </c>
      <c r="HC106">
        <v>0</v>
      </c>
      <c r="HD106">
        <v>0</v>
      </c>
      <c r="HE106">
        <v>0</v>
      </c>
      <c r="HF106">
        <v>0</v>
      </c>
      <c r="HG106">
        <v>0</v>
      </c>
      <c r="HH106">
        <v>1.4999999999999999E-2</v>
      </c>
      <c r="HI106">
        <v>0</v>
      </c>
      <c r="HJ106">
        <v>0</v>
      </c>
      <c r="HK106">
        <v>0</v>
      </c>
      <c r="HL106">
        <v>0</v>
      </c>
      <c r="HM106">
        <v>0</v>
      </c>
      <c r="HN106">
        <v>81.599999999999994</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0.9365</v>
      </c>
      <c r="LI106">
        <v>0.71207749704218293</v>
      </c>
      <c r="LJ106">
        <v>0</v>
      </c>
      <c r="LK106">
        <v>0</v>
      </c>
      <c r="LL106">
        <v>1</v>
      </c>
      <c r="LM106">
        <v>0.95</v>
      </c>
      <c r="LN106">
        <v>0</v>
      </c>
      <c r="LO106">
        <v>1</v>
      </c>
      <c r="LP106">
        <v>0.78</v>
      </c>
      <c r="LQ106">
        <v>0</v>
      </c>
      <c r="LR106">
        <v>8.4507042253521125E-2</v>
      </c>
      <c r="LS106">
        <v>0</v>
      </c>
    </row>
    <row r="107" spans="1:331">
      <c r="A107" t="s">
        <v>417</v>
      </c>
      <c r="B107" t="s">
        <v>418</v>
      </c>
      <c r="C107" t="s">
        <v>423</v>
      </c>
      <c r="D107" t="s">
        <v>380</v>
      </c>
      <c r="E107" t="s">
        <v>353</v>
      </c>
      <c r="F107">
        <v>7956</v>
      </c>
      <c r="G107" t="s">
        <v>354</v>
      </c>
      <c r="H107">
        <v>7956</v>
      </c>
      <c r="I107">
        <v>0.84918347742555234</v>
      </c>
      <c r="J107">
        <v>0</v>
      </c>
      <c r="K107" t="s">
        <v>355</v>
      </c>
      <c r="L107">
        <v>1</v>
      </c>
      <c r="M107" t="s">
        <v>385</v>
      </c>
      <c r="N107" t="s">
        <v>420</v>
      </c>
      <c r="O107" t="s">
        <v>421</v>
      </c>
      <c r="P107">
        <v>4.9000000000000004</v>
      </c>
      <c r="Q107">
        <v>0.82</v>
      </c>
      <c r="R107">
        <v>0</v>
      </c>
      <c r="S107">
        <v>0.35</v>
      </c>
      <c r="T107">
        <v>9369</v>
      </c>
      <c r="U107">
        <v>0</v>
      </c>
      <c r="V107">
        <v>153</v>
      </c>
      <c r="W107">
        <v>0</v>
      </c>
      <c r="X107">
        <v>1433457</v>
      </c>
      <c r="Y107">
        <v>1</v>
      </c>
      <c r="Z107">
        <v>0</v>
      </c>
      <c r="AA107">
        <v>0</v>
      </c>
      <c r="AB107">
        <v>0</v>
      </c>
      <c r="AC107">
        <v>0</v>
      </c>
      <c r="AD107">
        <v>0</v>
      </c>
      <c r="AE107">
        <v>0</v>
      </c>
      <c r="AF107">
        <v>0</v>
      </c>
      <c r="AG107">
        <v>0</v>
      </c>
      <c r="AH107">
        <v>0</v>
      </c>
      <c r="AI107">
        <v>0</v>
      </c>
      <c r="AJ107">
        <v>0</v>
      </c>
      <c r="AK107">
        <v>0</v>
      </c>
      <c r="AL107">
        <v>0</v>
      </c>
      <c r="AM107">
        <v>13.616438356164384</v>
      </c>
      <c r="AN107">
        <v>0</v>
      </c>
      <c r="AO107">
        <v>0</v>
      </c>
      <c r="AP107">
        <v>0</v>
      </c>
      <c r="AQ107">
        <v>0</v>
      </c>
      <c r="AR107">
        <v>0</v>
      </c>
      <c r="AS107">
        <v>0</v>
      </c>
      <c r="AT107">
        <v>0</v>
      </c>
      <c r="AU107">
        <v>0</v>
      </c>
      <c r="AV107">
        <v>0</v>
      </c>
      <c r="AW107">
        <v>0</v>
      </c>
      <c r="AX107">
        <v>0</v>
      </c>
      <c r="AY107">
        <v>0</v>
      </c>
      <c r="AZ107">
        <v>0</v>
      </c>
      <c r="BA107">
        <v>0</v>
      </c>
      <c r="BB107">
        <v>0</v>
      </c>
      <c r="BC107">
        <v>0.1143</v>
      </c>
      <c r="BD107">
        <v>0</v>
      </c>
      <c r="BE107">
        <v>0</v>
      </c>
      <c r="BF107">
        <v>0</v>
      </c>
      <c r="BG107">
        <v>0</v>
      </c>
      <c r="BH107">
        <v>0</v>
      </c>
      <c r="BI107">
        <v>0</v>
      </c>
      <c r="BJ107">
        <v>0</v>
      </c>
      <c r="BK107">
        <v>0</v>
      </c>
      <c r="BL107">
        <v>0</v>
      </c>
      <c r="BM107">
        <v>0</v>
      </c>
      <c r="BN107">
        <v>0</v>
      </c>
      <c r="BO107">
        <v>0</v>
      </c>
      <c r="BP107">
        <v>0</v>
      </c>
      <c r="BQ107">
        <v>1.4999999999999999E-2</v>
      </c>
      <c r="BR107">
        <v>0</v>
      </c>
      <c r="BS107">
        <v>0</v>
      </c>
      <c r="BT107">
        <v>0</v>
      </c>
      <c r="BU107">
        <v>0</v>
      </c>
      <c r="BV107">
        <v>0</v>
      </c>
      <c r="BW107">
        <v>81.599999999999994</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1</v>
      </c>
      <c r="FR107">
        <v>0</v>
      </c>
      <c r="FS107">
        <v>0</v>
      </c>
      <c r="FT107">
        <v>0</v>
      </c>
      <c r="FU107">
        <v>0</v>
      </c>
      <c r="FV107">
        <v>0</v>
      </c>
      <c r="FW107">
        <v>0</v>
      </c>
      <c r="FX107">
        <v>4.4594811006005424</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0.34899999999999998</v>
      </c>
      <c r="GU107">
        <v>0</v>
      </c>
      <c r="GV107">
        <v>0</v>
      </c>
      <c r="GW107">
        <v>0</v>
      </c>
      <c r="GX107">
        <v>0</v>
      </c>
      <c r="GY107">
        <v>0</v>
      </c>
      <c r="GZ107">
        <v>0</v>
      </c>
      <c r="HA107">
        <v>0</v>
      </c>
      <c r="HB107">
        <v>0</v>
      </c>
      <c r="HC107">
        <v>0</v>
      </c>
      <c r="HD107">
        <v>0</v>
      </c>
      <c r="HE107">
        <v>0</v>
      </c>
      <c r="HF107">
        <v>0</v>
      </c>
      <c r="HG107">
        <v>0</v>
      </c>
      <c r="HH107">
        <v>1.4999999999999999E-2</v>
      </c>
      <c r="HI107">
        <v>0</v>
      </c>
      <c r="HJ107">
        <v>0</v>
      </c>
      <c r="HK107">
        <v>0</v>
      </c>
      <c r="HL107">
        <v>0</v>
      </c>
      <c r="HM107">
        <v>0</v>
      </c>
      <c r="HN107">
        <v>81.599999999999994</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0.9365</v>
      </c>
      <c r="LI107">
        <v>0.74158387234230061</v>
      </c>
      <c r="LJ107">
        <v>0</v>
      </c>
      <c r="LK107">
        <v>0</v>
      </c>
      <c r="LL107">
        <v>1</v>
      </c>
      <c r="LM107">
        <v>0.95</v>
      </c>
      <c r="LN107">
        <v>0</v>
      </c>
      <c r="LO107">
        <v>1</v>
      </c>
      <c r="LP107">
        <v>0.78</v>
      </c>
      <c r="LQ107">
        <v>0</v>
      </c>
      <c r="LR107">
        <v>8.4507042253521125E-2</v>
      </c>
      <c r="LS107">
        <v>0</v>
      </c>
    </row>
    <row r="108" spans="1:331">
      <c r="A108" t="s">
        <v>417</v>
      </c>
      <c r="B108" t="s">
        <v>418</v>
      </c>
      <c r="C108" t="s">
        <v>424</v>
      </c>
      <c r="D108" t="s">
        <v>380</v>
      </c>
      <c r="E108" t="s">
        <v>353</v>
      </c>
      <c r="F108">
        <v>8211</v>
      </c>
      <c r="G108" t="s">
        <v>354</v>
      </c>
      <c r="H108">
        <v>8211</v>
      </c>
      <c r="I108">
        <v>0.87640089657380726</v>
      </c>
      <c r="J108">
        <v>0</v>
      </c>
      <c r="K108" t="s">
        <v>355</v>
      </c>
      <c r="L108">
        <v>1</v>
      </c>
      <c r="M108" t="s">
        <v>385</v>
      </c>
      <c r="N108" t="s">
        <v>420</v>
      </c>
      <c r="O108" t="s">
        <v>421</v>
      </c>
      <c r="P108">
        <v>4.9000000000000004</v>
      </c>
      <c r="Q108">
        <v>0.82</v>
      </c>
      <c r="R108">
        <v>0</v>
      </c>
      <c r="S108">
        <v>0.35</v>
      </c>
      <c r="T108">
        <v>9369</v>
      </c>
      <c r="U108">
        <v>0</v>
      </c>
      <c r="V108">
        <v>153</v>
      </c>
      <c r="W108">
        <v>0</v>
      </c>
      <c r="X108">
        <v>1433457</v>
      </c>
      <c r="Y108">
        <v>1</v>
      </c>
      <c r="Z108">
        <v>0</v>
      </c>
      <c r="AA108">
        <v>0</v>
      </c>
      <c r="AB108">
        <v>0</v>
      </c>
      <c r="AC108">
        <v>0</v>
      </c>
      <c r="AD108">
        <v>0</v>
      </c>
      <c r="AE108">
        <v>0</v>
      </c>
      <c r="AF108">
        <v>0</v>
      </c>
      <c r="AG108">
        <v>0</v>
      </c>
      <c r="AH108">
        <v>0</v>
      </c>
      <c r="AI108">
        <v>0</v>
      </c>
      <c r="AJ108">
        <v>0</v>
      </c>
      <c r="AK108">
        <v>0</v>
      </c>
      <c r="AL108">
        <v>0</v>
      </c>
      <c r="AM108">
        <v>13.616438356164384</v>
      </c>
      <c r="AN108">
        <v>0</v>
      </c>
      <c r="AO108">
        <v>0</v>
      </c>
      <c r="AP108">
        <v>0</v>
      </c>
      <c r="AQ108">
        <v>0</v>
      </c>
      <c r="AR108">
        <v>0</v>
      </c>
      <c r="AS108">
        <v>0</v>
      </c>
      <c r="AT108">
        <v>0</v>
      </c>
      <c r="AU108">
        <v>0</v>
      </c>
      <c r="AV108">
        <v>0</v>
      </c>
      <c r="AW108">
        <v>0</v>
      </c>
      <c r="AX108">
        <v>0</v>
      </c>
      <c r="AY108">
        <v>0</v>
      </c>
      <c r="AZ108">
        <v>0</v>
      </c>
      <c r="BA108">
        <v>0</v>
      </c>
      <c r="BB108">
        <v>0</v>
      </c>
      <c r="BC108">
        <v>0.1143</v>
      </c>
      <c r="BD108">
        <v>0</v>
      </c>
      <c r="BE108">
        <v>0</v>
      </c>
      <c r="BF108">
        <v>0</v>
      </c>
      <c r="BG108">
        <v>0</v>
      </c>
      <c r="BH108">
        <v>0</v>
      </c>
      <c r="BI108">
        <v>0</v>
      </c>
      <c r="BJ108">
        <v>0</v>
      </c>
      <c r="BK108">
        <v>0</v>
      </c>
      <c r="BL108">
        <v>0</v>
      </c>
      <c r="BM108">
        <v>0</v>
      </c>
      <c r="BN108">
        <v>0</v>
      </c>
      <c r="BO108">
        <v>0</v>
      </c>
      <c r="BP108">
        <v>0</v>
      </c>
      <c r="BQ108">
        <v>1.4999999999999999E-2</v>
      </c>
      <c r="BR108">
        <v>0</v>
      </c>
      <c r="BS108">
        <v>0</v>
      </c>
      <c r="BT108">
        <v>0</v>
      </c>
      <c r="BU108">
        <v>0</v>
      </c>
      <c r="BV108">
        <v>0</v>
      </c>
      <c r="BW108">
        <v>81.599999999999994</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1</v>
      </c>
      <c r="FR108">
        <v>0</v>
      </c>
      <c r="FS108">
        <v>0</v>
      </c>
      <c r="FT108">
        <v>0</v>
      </c>
      <c r="FU108">
        <v>0</v>
      </c>
      <c r="FV108">
        <v>0</v>
      </c>
      <c r="FW108">
        <v>0</v>
      </c>
      <c r="FX108">
        <v>4.4594811006005424</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0.34899999999999998</v>
      </c>
      <c r="GU108">
        <v>0</v>
      </c>
      <c r="GV108">
        <v>0</v>
      </c>
      <c r="GW108">
        <v>0</v>
      </c>
      <c r="GX108">
        <v>0</v>
      </c>
      <c r="GY108">
        <v>0</v>
      </c>
      <c r="GZ108">
        <v>0</v>
      </c>
      <c r="HA108">
        <v>0</v>
      </c>
      <c r="HB108">
        <v>0</v>
      </c>
      <c r="HC108">
        <v>0</v>
      </c>
      <c r="HD108">
        <v>0</v>
      </c>
      <c r="HE108">
        <v>0</v>
      </c>
      <c r="HF108">
        <v>0</v>
      </c>
      <c r="HG108">
        <v>0</v>
      </c>
      <c r="HH108">
        <v>1.4999999999999999E-2</v>
      </c>
      <c r="HI108">
        <v>0</v>
      </c>
      <c r="HJ108">
        <v>0</v>
      </c>
      <c r="HK108">
        <v>0</v>
      </c>
      <c r="HL108">
        <v>0</v>
      </c>
      <c r="HM108">
        <v>0</v>
      </c>
      <c r="HN108">
        <v>81.599999999999994</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0.9365</v>
      </c>
      <c r="LI108">
        <v>0.76528595430258828</v>
      </c>
      <c r="LJ108">
        <v>0</v>
      </c>
      <c r="LK108">
        <v>0</v>
      </c>
      <c r="LL108">
        <v>1</v>
      </c>
      <c r="LM108">
        <v>0.95</v>
      </c>
      <c r="LN108">
        <v>0</v>
      </c>
      <c r="LO108">
        <v>1</v>
      </c>
      <c r="LP108">
        <v>0.78</v>
      </c>
      <c r="LQ108">
        <v>0</v>
      </c>
      <c r="LR108">
        <v>8.4507042253521125E-2</v>
      </c>
      <c r="LS108">
        <v>0</v>
      </c>
    </row>
    <row r="109" spans="1:331">
      <c r="A109" t="s">
        <v>417</v>
      </c>
      <c r="B109" t="s">
        <v>418</v>
      </c>
      <c r="C109" t="s">
        <v>425</v>
      </c>
      <c r="D109" t="s">
        <v>380</v>
      </c>
      <c r="E109" t="s">
        <v>353</v>
      </c>
      <c r="F109">
        <v>8498</v>
      </c>
      <c r="G109" t="s">
        <v>354</v>
      </c>
      <c r="H109">
        <v>8498</v>
      </c>
      <c r="I109">
        <v>0.9070338349877255</v>
      </c>
      <c r="J109">
        <v>0</v>
      </c>
      <c r="K109" t="s">
        <v>355</v>
      </c>
      <c r="L109">
        <v>1</v>
      </c>
      <c r="M109" t="s">
        <v>385</v>
      </c>
      <c r="N109" t="s">
        <v>420</v>
      </c>
      <c r="O109" t="s">
        <v>421</v>
      </c>
      <c r="P109">
        <v>4.9000000000000004</v>
      </c>
      <c r="Q109">
        <v>0.82</v>
      </c>
      <c r="R109">
        <v>0</v>
      </c>
      <c r="S109">
        <v>0.35</v>
      </c>
      <c r="T109">
        <v>9369</v>
      </c>
      <c r="U109">
        <v>0</v>
      </c>
      <c r="V109">
        <v>153</v>
      </c>
      <c r="W109">
        <v>0</v>
      </c>
      <c r="X109">
        <v>1433457</v>
      </c>
      <c r="Y109">
        <v>1</v>
      </c>
      <c r="Z109">
        <v>0</v>
      </c>
      <c r="AA109">
        <v>0</v>
      </c>
      <c r="AB109">
        <v>0</v>
      </c>
      <c r="AC109">
        <v>0</v>
      </c>
      <c r="AD109">
        <v>0</v>
      </c>
      <c r="AE109">
        <v>0</v>
      </c>
      <c r="AF109">
        <v>0</v>
      </c>
      <c r="AG109">
        <v>0</v>
      </c>
      <c r="AH109">
        <v>0</v>
      </c>
      <c r="AI109">
        <v>0</v>
      </c>
      <c r="AJ109">
        <v>0</v>
      </c>
      <c r="AK109">
        <v>0</v>
      </c>
      <c r="AL109">
        <v>0</v>
      </c>
      <c r="AM109">
        <v>13.616438356164384</v>
      </c>
      <c r="AN109">
        <v>0</v>
      </c>
      <c r="AO109">
        <v>0</v>
      </c>
      <c r="AP109">
        <v>0</v>
      </c>
      <c r="AQ109">
        <v>0</v>
      </c>
      <c r="AR109">
        <v>0</v>
      </c>
      <c r="AS109">
        <v>0</v>
      </c>
      <c r="AT109">
        <v>0</v>
      </c>
      <c r="AU109">
        <v>0</v>
      </c>
      <c r="AV109">
        <v>0</v>
      </c>
      <c r="AW109">
        <v>0</v>
      </c>
      <c r="AX109">
        <v>0</v>
      </c>
      <c r="AY109">
        <v>0</v>
      </c>
      <c r="AZ109">
        <v>0</v>
      </c>
      <c r="BA109">
        <v>0</v>
      </c>
      <c r="BB109">
        <v>0</v>
      </c>
      <c r="BC109">
        <v>0.1143</v>
      </c>
      <c r="BD109">
        <v>0</v>
      </c>
      <c r="BE109">
        <v>0</v>
      </c>
      <c r="BF109">
        <v>0</v>
      </c>
      <c r="BG109">
        <v>0</v>
      </c>
      <c r="BH109">
        <v>0</v>
      </c>
      <c r="BI109">
        <v>0</v>
      </c>
      <c r="BJ109">
        <v>0</v>
      </c>
      <c r="BK109">
        <v>0</v>
      </c>
      <c r="BL109">
        <v>0</v>
      </c>
      <c r="BM109">
        <v>0</v>
      </c>
      <c r="BN109">
        <v>0</v>
      </c>
      <c r="BO109">
        <v>0</v>
      </c>
      <c r="BP109">
        <v>0</v>
      </c>
      <c r="BQ109">
        <v>1.4999999999999999E-2</v>
      </c>
      <c r="BR109">
        <v>0</v>
      </c>
      <c r="BS109">
        <v>0</v>
      </c>
      <c r="BT109">
        <v>0</v>
      </c>
      <c r="BU109">
        <v>0</v>
      </c>
      <c r="BV109">
        <v>0</v>
      </c>
      <c r="BW109">
        <v>81.599999999999994</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1</v>
      </c>
      <c r="FR109">
        <v>0</v>
      </c>
      <c r="FS109">
        <v>0</v>
      </c>
      <c r="FT109">
        <v>0</v>
      </c>
      <c r="FU109">
        <v>0</v>
      </c>
      <c r="FV109">
        <v>0</v>
      </c>
      <c r="FW109">
        <v>0</v>
      </c>
      <c r="FX109">
        <v>4.4594811006005424</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0.34899999999999998</v>
      </c>
      <c r="GU109">
        <v>0</v>
      </c>
      <c r="GV109">
        <v>0</v>
      </c>
      <c r="GW109">
        <v>0</v>
      </c>
      <c r="GX109">
        <v>0</v>
      </c>
      <c r="GY109">
        <v>0</v>
      </c>
      <c r="GZ109">
        <v>0</v>
      </c>
      <c r="HA109">
        <v>0</v>
      </c>
      <c r="HB109">
        <v>0</v>
      </c>
      <c r="HC109">
        <v>0</v>
      </c>
      <c r="HD109">
        <v>0</v>
      </c>
      <c r="HE109">
        <v>0</v>
      </c>
      <c r="HF109">
        <v>0</v>
      </c>
      <c r="HG109">
        <v>0</v>
      </c>
      <c r="HH109">
        <v>1.4999999999999999E-2</v>
      </c>
      <c r="HI109">
        <v>0</v>
      </c>
      <c r="HJ109">
        <v>0</v>
      </c>
      <c r="HK109">
        <v>0</v>
      </c>
      <c r="HL109">
        <v>0</v>
      </c>
      <c r="HM109">
        <v>0</v>
      </c>
      <c r="HN109">
        <v>81.599999999999994</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0.9365</v>
      </c>
      <c r="LI109">
        <v>0.79205263079265353</v>
      </c>
      <c r="LJ109">
        <v>0</v>
      </c>
      <c r="LK109">
        <v>0</v>
      </c>
      <c r="LL109">
        <v>1</v>
      </c>
      <c r="LM109">
        <v>0.95</v>
      </c>
      <c r="LN109">
        <v>0</v>
      </c>
      <c r="LO109">
        <v>1</v>
      </c>
      <c r="LP109">
        <v>0.78</v>
      </c>
      <c r="LQ109">
        <v>0</v>
      </c>
      <c r="LR109">
        <v>8.4507042253521125E-2</v>
      </c>
      <c r="LS109">
        <v>0</v>
      </c>
    </row>
    <row r="110" spans="1:331">
      <c r="A110" t="s">
        <v>417</v>
      </c>
      <c r="B110" t="s">
        <v>418</v>
      </c>
      <c r="C110" t="s">
        <v>426</v>
      </c>
      <c r="D110" t="s">
        <v>380</v>
      </c>
      <c r="E110" t="s">
        <v>353</v>
      </c>
      <c r="F110">
        <v>8728</v>
      </c>
      <c r="G110" t="s">
        <v>354</v>
      </c>
      <c r="H110">
        <v>8728</v>
      </c>
      <c r="I110">
        <v>0.9315828797096809</v>
      </c>
      <c r="J110">
        <v>0</v>
      </c>
      <c r="K110" t="s">
        <v>355</v>
      </c>
      <c r="L110">
        <v>1</v>
      </c>
      <c r="M110" t="s">
        <v>385</v>
      </c>
      <c r="N110" t="s">
        <v>420</v>
      </c>
      <c r="O110" t="s">
        <v>421</v>
      </c>
      <c r="P110">
        <v>4.9000000000000004</v>
      </c>
      <c r="Q110">
        <v>0.82</v>
      </c>
      <c r="R110">
        <v>0</v>
      </c>
      <c r="S110">
        <v>0.35</v>
      </c>
      <c r="T110">
        <v>9369</v>
      </c>
      <c r="U110">
        <v>0</v>
      </c>
      <c r="V110">
        <v>153</v>
      </c>
      <c r="W110">
        <v>0</v>
      </c>
      <c r="X110">
        <v>1433457</v>
      </c>
      <c r="Y110">
        <v>1</v>
      </c>
      <c r="Z110">
        <v>0</v>
      </c>
      <c r="AA110">
        <v>0</v>
      </c>
      <c r="AB110">
        <v>0</v>
      </c>
      <c r="AC110">
        <v>0</v>
      </c>
      <c r="AD110">
        <v>0</v>
      </c>
      <c r="AE110">
        <v>0</v>
      </c>
      <c r="AF110">
        <v>0</v>
      </c>
      <c r="AG110">
        <v>0</v>
      </c>
      <c r="AH110">
        <v>0</v>
      </c>
      <c r="AI110">
        <v>0</v>
      </c>
      <c r="AJ110">
        <v>0</v>
      </c>
      <c r="AK110">
        <v>0</v>
      </c>
      <c r="AL110">
        <v>0</v>
      </c>
      <c r="AM110">
        <v>13.616438356164384</v>
      </c>
      <c r="AN110">
        <v>0</v>
      </c>
      <c r="AO110">
        <v>0</v>
      </c>
      <c r="AP110">
        <v>0</v>
      </c>
      <c r="AQ110">
        <v>0</v>
      </c>
      <c r="AR110">
        <v>0</v>
      </c>
      <c r="AS110">
        <v>0</v>
      </c>
      <c r="AT110">
        <v>0</v>
      </c>
      <c r="AU110">
        <v>0</v>
      </c>
      <c r="AV110">
        <v>0</v>
      </c>
      <c r="AW110">
        <v>0</v>
      </c>
      <c r="AX110">
        <v>0</v>
      </c>
      <c r="AY110">
        <v>0</v>
      </c>
      <c r="AZ110">
        <v>0</v>
      </c>
      <c r="BA110">
        <v>0</v>
      </c>
      <c r="BB110">
        <v>0</v>
      </c>
      <c r="BC110">
        <v>0.1143</v>
      </c>
      <c r="BD110">
        <v>0</v>
      </c>
      <c r="BE110">
        <v>0</v>
      </c>
      <c r="BF110">
        <v>0</v>
      </c>
      <c r="BG110">
        <v>0</v>
      </c>
      <c r="BH110">
        <v>0</v>
      </c>
      <c r="BI110">
        <v>0</v>
      </c>
      <c r="BJ110">
        <v>0</v>
      </c>
      <c r="BK110">
        <v>0</v>
      </c>
      <c r="BL110">
        <v>0</v>
      </c>
      <c r="BM110">
        <v>0</v>
      </c>
      <c r="BN110">
        <v>0</v>
      </c>
      <c r="BO110">
        <v>0</v>
      </c>
      <c r="BP110">
        <v>0</v>
      </c>
      <c r="BQ110">
        <v>1.4999999999999999E-2</v>
      </c>
      <c r="BR110">
        <v>0</v>
      </c>
      <c r="BS110">
        <v>0</v>
      </c>
      <c r="BT110">
        <v>0</v>
      </c>
      <c r="BU110">
        <v>0</v>
      </c>
      <c r="BV110">
        <v>0</v>
      </c>
      <c r="BW110">
        <v>81.599999999999994</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1</v>
      </c>
      <c r="FR110">
        <v>0</v>
      </c>
      <c r="FS110">
        <v>0</v>
      </c>
      <c r="FT110">
        <v>0</v>
      </c>
      <c r="FU110">
        <v>0</v>
      </c>
      <c r="FV110">
        <v>0</v>
      </c>
      <c r="FW110">
        <v>0</v>
      </c>
      <c r="FX110">
        <v>4.4594811006005424</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0.34899999999999998</v>
      </c>
      <c r="GU110">
        <v>0</v>
      </c>
      <c r="GV110">
        <v>0</v>
      </c>
      <c r="GW110">
        <v>0</v>
      </c>
      <c r="GX110">
        <v>0</v>
      </c>
      <c r="GY110">
        <v>0</v>
      </c>
      <c r="GZ110">
        <v>0</v>
      </c>
      <c r="HA110">
        <v>0</v>
      </c>
      <c r="HB110">
        <v>0</v>
      </c>
      <c r="HC110">
        <v>0</v>
      </c>
      <c r="HD110">
        <v>0</v>
      </c>
      <c r="HE110">
        <v>0</v>
      </c>
      <c r="HF110">
        <v>0</v>
      </c>
      <c r="HG110">
        <v>0</v>
      </c>
      <c r="HH110">
        <v>1.4999999999999999E-2</v>
      </c>
      <c r="HI110">
        <v>0</v>
      </c>
      <c r="HJ110">
        <v>0</v>
      </c>
      <c r="HK110">
        <v>0</v>
      </c>
      <c r="HL110">
        <v>0</v>
      </c>
      <c r="HM110">
        <v>0</v>
      </c>
      <c r="HN110">
        <v>81.599999999999994</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0.9365</v>
      </c>
      <c r="LI110">
        <v>0.81352079378923536</v>
      </c>
      <c r="LJ110">
        <v>0</v>
      </c>
      <c r="LK110">
        <v>0</v>
      </c>
      <c r="LL110">
        <v>1</v>
      </c>
      <c r="LM110">
        <v>0.95</v>
      </c>
      <c r="LN110">
        <v>0</v>
      </c>
      <c r="LO110">
        <v>1</v>
      </c>
      <c r="LP110">
        <v>0.78</v>
      </c>
      <c r="LQ110">
        <v>0</v>
      </c>
      <c r="LR110">
        <v>8.4507042253521125E-2</v>
      </c>
      <c r="LS110">
        <v>0</v>
      </c>
    </row>
    <row r="111" spans="1:331">
      <c r="A111" t="s">
        <v>417</v>
      </c>
      <c r="B111" t="s">
        <v>418</v>
      </c>
      <c r="C111" t="s">
        <v>427</v>
      </c>
      <c r="D111" t="s">
        <v>380</v>
      </c>
      <c r="E111" t="s">
        <v>353</v>
      </c>
      <c r="F111">
        <v>9005</v>
      </c>
      <c r="G111" t="s">
        <v>354</v>
      </c>
      <c r="H111">
        <v>9005</v>
      </c>
      <c r="I111">
        <v>0.96114846835307932</v>
      </c>
      <c r="J111">
        <v>0</v>
      </c>
      <c r="K111" t="s">
        <v>355</v>
      </c>
      <c r="L111">
        <v>1</v>
      </c>
      <c r="M111" t="s">
        <v>385</v>
      </c>
      <c r="N111" t="s">
        <v>420</v>
      </c>
      <c r="O111" t="s">
        <v>421</v>
      </c>
      <c r="P111">
        <v>4.9000000000000004</v>
      </c>
      <c r="Q111">
        <v>0.82</v>
      </c>
      <c r="R111">
        <v>0</v>
      </c>
      <c r="S111">
        <v>0.35</v>
      </c>
      <c r="T111">
        <v>9369</v>
      </c>
      <c r="U111">
        <v>0</v>
      </c>
      <c r="V111">
        <v>153</v>
      </c>
      <c r="W111">
        <v>0</v>
      </c>
      <c r="X111">
        <v>1433457</v>
      </c>
      <c r="Y111">
        <v>1</v>
      </c>
      <c r="Z111">
        <v>0</v>
      </c>
      <c r="AA111">
        <v>0</v>
      </c>
      <c r="AB111">
        <v>0</v>
      </c>
      <c r="AC111">
        <v>0</v>
      </c>
      <c r="AD111">
        <v>0</v>
      </c>
      <c r="AE111">
        <v>0</v>
      </c>
      <c r="AF111">
        <v>0</v>
      </c>
      <c r="AG111">
        <v>0</v>
      </c>
      <c r="AH111">
        <v>0</v>
      </c>
      <c r="AI111">
        <v>0</v>
      </c>
      <c r="AJ111">
        <v>0</v>
      </c>
      <c r="AK111">
        <v>0</v>
      </c>
      <c r="AL111">
        <v>0</v>
      </c>
      <c r="AM111">
        <v>13.616438356164384</v>
      </c>
      <c r="AN111">
        <v>0</v>
      </c>
      <c r="AO111">
        <v>0</v>
      </c>
      <c r="AP111">
        <v>0</v>
      </c>
      <c r="AQ111">
        <v>0</v>
      </c>
      <c r="AR111">
        <v>0</v>
      </c>
      <c r="AS111">
        <v>0</v>
      </c>
      <c r="AT111">
        <v>0</v>
      </c>
      <c r="AU111">
        <v>0</v>
      </c>
      <c r="AV111">
        <v>0</v>
      </c>
      <c r="AW111">
        <v>0</v>
      </c>
      <c r="AX111">
        <v>0</v>
      </c>
      <c r="AY111">
        <v>0</v>
      </c>
      <c r="AZ111">
        <v>0</v>
      </c>
      <c r="BA111">
        <v>0</v>
      </c>
      <c r="BB111">
        <v>0</v>
      </c>
      <c r="BC111">
        <v>0.1143</v>
      </c>
      <c r="BD111">
        <v>0</v>
      </c>
      <c r="BE111">
        <v>0</v>
      </c>
      <c r="BF111">
        <v>0</v>
      </c>
      <c r="BG111">
        <v>0</v>
      </c>
      <c r="BH111">
        <v>0</v>
      </c>
      <c r="BI111">
        <v>0</v>
      </c>
      <c r="BJ111">
        <v>0</v>
      </c>
      <c r="BK111">
        <v>0</v>
      </c>
      <c r="BL111">
        <v>0</v>
      </c>
      <c r="BM111">
        <v>0</v>
      </c>
      <c r="BN111">
        <v>0</v>
      </c>
      <c r="BO111">
        <v>0</v>
      </c>
      <c r="BP111">
        <v>0</v>
      </c>
      <c r="BQ111">
        <v>1.4999999999999999E-2</v>
      </c>
      <c r="BR111">
        <v>0</v>
      </c>
      <c r="BS111">
        <v>0</v>
      </c>
      <c r="BT111">
        <v>0</v>
      </c>
      <c r="BU111">
        <v>0</v>
      </c>
      <c r="BV111">
        <v>0</v>
      </c>
      <c r="BW111">
        <v>81.599999999999994</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1</v>
      </c>
      <c r="FR111">
        <v>0</v>
      </c>
      <c r="FS111">
        <v>0</v>
      </c>
      <c r="FT111">
        <v>0</v>
      </c>
      <c r="FU111">
        <v>0</v>
      </c>
      <c r="FV111">
        <v>0</v>
      </c>
      <c r="FW111">
        <v>0</v>
      </c>
      <c r="FX111">
        <v>4.4594811006005424</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0.34899999999999998</v>
      </c>
      <c r="GU111">
        <v>0</v>
      </c>
      <c r="GV111">
        <v>0</v>
      </c>
      <c r="GW111">
        <v>0</v>
      </c>
      <c r="GX111">
        <v>0</v>
      </c>
      <c r="GY111">
        <v>0</v>
      </c>
      <c r="GZ111">
        <v>0</v>
      </c>
      <c r="HA111">
        <v>0</v>
      </c>
      <c r="HB111">
        <v>0</v>
      </c>
      <c r="HC111">
        <v>0</v>
      </c>
      <c r="HD111">
        <v>0</v>
      </c>
      <c r="HE111">
        <v>0</v>
      </c>
      <c r="HF111">
        <v>0</v>
      </c>
      <c r="HG111">
        <v>0</v>
      </c>
      <c r="HH111">
        <v>1.4999999999999999E-2</v>
      </c>
      <c r="HI111">
        <v>0</v>
      </c>
      <c r="HJ111">
        <v>0</v>
      </c>
      <c r="HK111">
        <v>0</v>
      </c>
      <c r="HL111">
        <v>0</v>
      </c>
      <c r="HM111">
        <v>0</v>
      </c>
      <c r="HN111">
        <v>81.599999999999994</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0.9365</v>
      </c>
      <c r="LI111">
        <v>0.83935869985994771</v>
      </c>
      <c r="LJ111">
        <v>0</v>
      </c>
      <c r="LK111">
        <v>0</v>
      </c>
      <c r="LL111">
        <v>1</v>
      </c>
      <c r="LM111">
        <v>0.95</v>
      </c>
      <c r="LN111">
        <v>0</v>
      </c>
      <c r="LO111">
        <v>1</v>
      </c>
      <c r="LP111">
        <v>0.78</v>
      </c>
      <c r="LQ111">
        <v>0</v>
      </c>
      <c r="LR111">
        <v>8.4507042253521125E-2</v>
      </c>
      <c r="LS111">
        <v>0</v>
      </c>
    </row>
    <row r="112" spans="1:331">
      <c r="A112" t="s">
        <v>417</v>
      </c>
      <c r="B112" t="s">
        <v>418</v>
      </c>
      <c r="C112" t="s">
        <v>428</v>
      </c>
      <c r="D112" t="s">
        <v>380</v>
      </c>
      <c r="E112" t="s">
        <v>353</v>
      </c>
      <c r="F112">
        <v>9253</v>
      </c>
      <c r="G112" t="s">
        <v>354</v>
      </c>
      <c r="H112">
        <v>9253</v>
      </c>
      <c r="I112">
        <v>0.98761874266197036</v>
      </c>
      <c r="J112">
        <v>0</v>
      </c>
      <c r="K112" t="s">
        <v>355</v>
      </c>
      <c r="L112">
        <v>1</v>
      </c>
      <c r="M112" t="s">
        <v>385</v>
      </c>
      <c r="N112" t="s">
        <v>420</v>
      </c>
      <c r="O112" t="s">
        <v>421</v>
      </c>
      <c r="P112">
        <v>4.9000000000000004</v>
      </c>
      <c r="Q112">
        <v>0.82</v>
      </c>
      <c r="R112">
        <v>0</v>
      </c>
      <c r="S112">
        <v>0.35</v>
      </c>
      <c r="T112">
        <v>9369</v>
      </c>
      <c r="U112">
        <v>0</v>
      </c>
      <c r="V112">
        <v>153</v>
      </c>
      <c r="W112">
        <v>0</v>
      </c>
      <c r="X112">
        <v>1433457</v>
      </c>
      <c r="Y112">
        <v>1</v>
      </c>
      <c r="Z112">
        <v>0</v>
      </c>
      <c r="AA112">
        <v>0</v>
      </c>
      <c r="AB112">
        <v>0</v>
      </c>
      <c r="AC112">
        <v>0</v>
      </c>
      <c r="AD112">
        <v>0</v>
      </c>
      <c r="AE112">
        <v>0</v>
      </c>
      <c r="AF112">
        <v>0</v>
      </c>
      <c r="AG112">
        <v>0</v>
      </c>
      <c r="AH112">
        <v>0</v>
      </c>
      <c r="AI112">
        <v>0</v>
      </c>
      <c r="AJ112">
        <v>0</v>
      </c>
      <c r="AK112">
        <v>0</v>
      </c>
      <c r="AL112">
        <v>0</v>
      </c>
      <c r="AM112">
        <v>13.616438356164384</v>
      </c>
      <c r="AN112">
        <v>0</v>
      </c>
      <c r="AO112">
        <v>0</v>
      </c>
      <c r="AP112">
        <v>0</v>
      </c>
      <c r="AQ112">
        <v>0</v>
      </c>
      <c r="AR112">
        <v>0</v>
      </c>
      <c r="AS112">
        <v>0</v>
      </c>
      <c r="AT112">
        <v>0</v>
      </c>
      <c r="AU112">
        <v>0</v>
      </c>
      <c r="AV112">
        <v>0</v>
      </c>
      <c r="AW112">
        <v>0</v>
      </c>
      <c r="AX112">
        <v>0</v>
      </c>
      <c r="AY112">
        <v>0</v>
      </c>
      <c r="AZ112">
        <v>0</v>
      </c>
      <c r="BA112">
        <v>0</v>
      </c>
      <c r="BB112">
        <v>0</v>
      </c>
      <c r="BC112">
        <v>0.1143</v>
      </c>
      <c r="BD112">
        <v>0</v>
      </c>
      <c r="BE112">
        <v>0</v>
      </c>
      <c r="BF112">
        <v>0</v>
      </c>
      <c r="BG112">
        <v>0</v>
      </c>
      <c r="BH112">
        <v>0</v>
      </c>
      <c r="BI112">
        <v>0</v>
      </c>
      <c r="BJ112">
        <v>0</v>
      </c>
      <c r="BK112">
        <v>0</v>
      </c>
      <c r="BL112">
        <v>0</v>
      </c>
      <c r="BM112">
        <v>0</v>
      </c>
      <c r="BN112">
        <v>0</v>
      </c>
      <c r="BO112">
        <v>0</v>
      </c>
      <c r="BP112">
        <v>0</v>
      </c>
      <c r="BQ112">
        <v>1.4999999999999999E-2</v>
      </c>
      <c r="BR112">
        <v>0</v>
      </c>
      <c r="BS112">
        <v>0</v>
      </c>
      <c r="BT112">
        <v>0</v>
      </c>
      <c r="BU112">
        <v>0</v>
      </c>
      <c r="BV112">
        <v>0</v>
      </c>
      <c r="BW112">
        <v>81.599999999999994</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1</v>
      </c>
      <c r="FR112">
        <v>0</v>
      </c>
      <c r="FS112">
        <v>0</v>
      </c>
      <c r="FT112">
        <v>0</v>
      </c>
      <c r="FU112">
        <v>0</v>
      </c>
      <c r="FV112">
        <v>0</v>
      </c>
      <c r="FW112">
        <v>0</v>
      </c>
      <c r="FX112">
        <v>4.4594811006005424</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0.34899999999999998</v>
      </c>
      <c r="GU112">
        <v>0</v>
      </c>
      <c r="GV112">
        <v>0</v>
      </c>
      <c r="GW112">
        <v>0</v>
      </c>
      <c r="GX112">
        <v>0</v>
      </c>
      <c r="GY112">
        <v>0</v>
      </c>
      <c r="GZ112">
        <v>0</v>
      </c>
      <c r="HA112">
        <v>0</v>
      </c>
      <c r="HB112">
        <v>0</v>
      </c>
      <c r="HC112">
        <v>0</v>
      </c>
      <c r="HD112">
        <v>0</v>
      </c>
      <c r="HE112">
        <v>0</v>
      </c>
      <c r="HF112">
        <v>0</v>
      </c>
      <c r="HG112">
        <v>0</v>
      </c>
      <c r="HH112">
        <v>1.4999999999999999E-2</v>
      </c>
      <c r="HI112">
        <v>0</v>
      </c>
      <c r="HJ112">
        <v>0</v>
      </c>
      <c r="HK112">
        <v>0</v>
      </c>
      <c r="HL112">
        <v>0</v>
      </c>
      <c r="HM112">
        <v>0</v>
      </c>
      <c r="HN112">
        <v>81.599999999999994</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0.9365</v>
      </c>
      <c r="LI112">
        <v>0.86241377321349011</v>
      </c>
      <c r="LJ112">
        <v>0</v>
      </c>
      <c r="LK112">
        <v>0</v>
      </c>
      <c r="LL112">
        <v>1</v>
      </c>
      <c r="LM112">
        <v>0.95</v>
      </c>
      <c r="LN112">
        <v>0</v>
      </c>
      <c r="LO112">
        <v>1</v>
      </c>
      <c r="LP112">
        <v>0.78</v>
      </c>
      <c r="LQ112">
        <v>0</v>
      </c>
      <c r="LR112">
        <v>8.4507042253521125E-2</v>
      </c>
      <c r="LS112">
        <v>0</v>
      </c>
    </row>
    <row r="113" spans="1:331">
      <c r="A113" t="s">
        <v>417</v>
      </c>
      <c r="B113" t="s">
        <v>418</v>
      </c>
      <c r="C113" t="s">
        <v>429</v>
      </c>
      <c r="D113" t="s">
        <v>380</v>
      </c>
      <c r="E113" t="s">
        <v>353</v>
      </c>
      <c r="F113">
        <v>9368</v>
      </c>
      <c r="G113" t="s">
        <v>354</v>
      </c>
      <c r="H113">
        <v>9368</v>
      </c>
      <c r="I113">
        <v>0.99989326502294806</v>
      </c>
      <c r="J113">
        <v>0</v>
      </c>
      <c r="K113" t="s">
        <v>355</v>
      </c>
      <c r="L113">
        <v>1</v>
      </c>
      <c r="M113" t="s">
        <v>385</v>
      </c>
      <c r="N113" t="s">
        <v>420</v>
      </c>
      <c r="O113" t="s">
        <v>421</v>
      </c>
      <c r="P113">
        <v>4.9000000000000004</v>
      </c>
      <c r="Q113">
        <v>0.82</v>
      </c>
      <c r="R113">
        <v>0</v>
      </c>
      <c r="S113">
        <v>0.35</v>
      </c>
      <c r="T113">
        <v>9369</v>
      </c>
      <c r="U113">
        <v>0</v>
      </c>
      <c r="V113">
        <v>153</v>
      </c>
      <c r="W113">
        <v>0</v>
      </c>
      <c r="X113">
        <v>1433457</v>
      </c>
      <c r="Y113">
        <v>1</v>
      </c>
      <c r="Z113">
        <v>0</v>
      </c>
      <c r="AA113">
        <v>0</v>
      </c>
      <c r="AB113">
        <v>0</v>
      </c>
      <c r="AC113">
        <v>0</v>
      </c>
      <c r="AD113">
        <v>0</v>
      </c>
      <c r="AE113">
        <v>0</v>
      </c>
      <c r="AF113">
        <v>0</v>
      </c>
      <c r="AG113">
        <v>0</v>
      </c>
      <c r="AH113">
        <v>0</v>
      </c>
      <c r="AI113">
        <v>0</v>
      </c>
      <c r="AJ113">
        <v>0</v>
      </c>
      <c r="AK113">
        <v>0</v>
      </c>
      <c r="AL113">
        <v>0</v>
      </c>
      <c r="AM113">
        <v>13.616438356164384</v>
      </c>
      <c r="AN113">
        <v>0</v>
      </c>
      <c r="AO113">
        <v>0</v>
      </c>
      <c r="AP113">
        <v>0</v>
      </c>
      <c r="AQ113">
        <v>0</v>
      </c>
      <c r="AR113">
        <v>0</v>
      </c>
      <c r="AS113">
        <v>0</v>
      </c>
      <c r="AT113">
        <v>0</v>
      </c>
      <c r="AU113">
        <v>0</v>
      </c>
      <c r="AV113">
        <v>0</v>
      </c>
      <c r="AW113">
        <v>0</v>
      </c>
      <c r="AX113">
        <v>0</v>
      </c>
      <c r="AY113">
        <v>0</v>
      </c>
      <c r="AZ113">
        <v>0</v>
      </c>
      <c r="BA113">
        <v>0</v>
      </c>
      <c r="BB113">
        <v>0</v>
      </c>
      <c r="BC113">
        <v>0.1143</v>
      </c>
      <c r="BD113">
        <v>0</v>
      </c>
      <c r="BE113">
        <v>0</v>
      </c>
      <c r="BF113">
        <v>0</v>
      </c>
      <c r="BG113">
        <v>0</v>
      </c>
      <c r="BH113">
        <v>0</v>
      </c>
      <c r="BI113">
        <v>0</v>
      </c>
      <c r="BJ113">
        <v>0</v>
      </c>
      <c r="BK113">
        <v>0</v>
      </c>
      <c r="BL113">
        <v>0</v>
      </c>
      <c r="BM113">
        <v>0</v>
      </c>
      <c r="BN113">
        <v>0</v>
      </c>
      <c r="BO113">
        <v>0</v>
      </c>
      <c r="BP113">
        <v>0</v>
      </c>
      <c r="BQ113">
        <v>1.4999999999999999E-2</v>
      </c>
      <c r="BR113">
        <v>0</v>
      </c>
      <c r="BS113">
        <v>0</v>
      </c>
      <c r="BT113">
        <v>0</v>
      </c>
      <c r="BU113">
        <v>0</v>
      </c>
      <c r="BV113">
        <v>0</v>
      </c>
      <c r="BW113">
        <v>81.599999999999994</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4.4594811006005424</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0.34899999999999998</v>
      </c>
      <c r="GU113">
        <v>0</v>
      </c>
      <c r="GV113">
        <v>0</v>
      </c>
      <c r="GW113">
        <v>0</v>
      </c>
      <c r="GX113">
        <v>0</v>
      </c>
      <c r="GY113">
        <v>0</v>
      </c>
      <c r="GZ113">
        <v>0</v>
      </c>
      <c r="HA113">
        <v>0</v>
      </c>
      <c r="HB113">
        <v>0</v>
      </c>
      <c r="HC113">
        <v>0</v>
      </c>
      <c r="HD113">
        <v>0</v>
      </c>
      <c r="HE113">
        <v>0</v>
      </c>
      <c r="HF113">
        <v>0</v>
      </c>
      <c r="HG113">
        <v>0</v>
      </c>
      <c r="HH113">
        <v>1.4999999999999999E-2</v>
      </c>
      <c r="HI113">
        <v>0</v>
      </c>
      <c r="HJ113">
        <v>0</v>
      </c>
      <c r="HK113">
        <v>0</v>
      </c>
      <c r="HL113">
        <v>0</v>
      </c>
      <c r="HM113">
        <v>0</v>
      </c>
      <c r="HN113">
        <v>81.599999999999994</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0.9365</v>
      </c>
      <c r="LI113">
        <v>0.87317985728802616</v>
      </c>
      <c r="LJ113">
        <v>0</v>
      </c>
      <c r="LK113">
        <v>0</v>
      </c>
      <c r="LL113">
        <v>1</v>
      </c>
      <c r="LM113">
        <v>0.95</v>
      </c>
      <c r="LN113">
        <v>0</v>
      </c>
      <c r="LO113">
        <v>1</v>
      </c>
      <c r="LP113">
        <v>0.78</v>
      </c>
      <c r="LQ113">
        <v>0</v>
      </c>
      <c r="LR113">
        <v>8.4507042253521125E-2</v>
      </c>
      <c r="LS113">
        <v>0</v>
      </c>
    </row>
    <row r="114" spans="1:331">
      <c r="A114" t="s">
        <v>417</v>
      </c>
      <c r="B114" t="s">
        <v>418</v>
      </c>
      <c r="C114" t="s">
        <v>430</v>
      </c>
      <c r="D114" t="s">
        <v>380</v>
      </c>
      <c r="E114" t="s">
        <v>353</v>
      </c>
      <c r="F114">
        <v>9482</v>
      </c>
      <c r="G114" t="s">
        <v>354</v>
      </c>
      <c r="H114">
        <v>9482</v>
      </c>
      <c r="I114">
        <v>1.0120610524068738</v>
      </c>
      <c r="J114">
        <v>0</v>
      </c>
      <c r="K114" t="s">
        <v>355</v>
      </c>
      <c r="L114">
        <v>1</v>
      </c>
      <c r="M114" t="s">
        <v>385</v>
      </c>
      <c r="N114" t="s">
        <v>420</v>
      </c>
      <c r="O114" t="s">
        <v>421</v>
      </c>
      <c r="P114">
        <v>4.9000000000000004</v>
      </c>
      <c r="Q114">
        <v>0.82</v>
      </c>
      <c r="R114">
        <v>0</v>
      </c>
      <c r="S114">
        <v>0.35</v>
      </c>
      <c r="T114">
        <v>9369</v>
      </c>
      <c r="U114">
        <v>0</v>
      </c>
      <c r="V114">
        <v>153</v>
      </c>
      <c r="W114">
        <v>0</v>
      </c>
      <c r="X114">
        <v>1433457</v>
      </c>
      <c r="Y114">
        <v>1</v>
      </c>
      <c r="Z114">
        <v>0</v>
      </c>
      <c r="AA114">
        <v>0</v>
      </c>
      <c r="AB114">
        <v>0</v>
      </c>
      <c r="AC114">
        <v>0</v>
      </c>
      <c r="AD114">
        <v>0</v>
      </c>
      <c r="AE114">
        <v>0</v>
      </c>
      <c r="AF114">
        <v>0</v>
      </c>
      <c r="AG114">
        <v>0</v>
      </c>
      <c r="AH114">
        <v>0</v>
      </c>
      <c r="AI114">
        <v>0</v>
      </c>
      <c r="AJ114">
        <v>0</v>
      </c>
      <c r="AK114">
        <v>0</v>
      </c>
      <c r="AL114">
        <v>0</v>
      </c>
      <c r="AM114">
        <v>13.616438356164384</v>
      </c>
      <c r="AN114">
        <v>0</v>
      </c>
      <c r="AO114">
        <v>0</v>
      </c>
      <c r="AP114">
        <v>0</v>
      </c>
      <c r="AQ114">
        <v>0</v>
      </c>
      <c r="AR114">
        <v>0</v>
      </c>
      <c r="AS114">
        <v>0</v>
      </c>
      <c r="AT114">
        <v>0</v>
      </c>
      <c r="AU114">
        <v>0</v>
      </c>
      <c r="AV114">
        <v>0</v>
      </c>
      <c r="AW114">
        <v>0</v>
      </c>
      <c r="AX114">
        <v>0</v>
      </c>
      <c r="AY114">
        <v>0</v>
      </c>
      <c r="AZ114">
        <v>0</v>
      </c>
      <c r="BA114">
        <v>0</v>
      </c>
      <c r="BB114">
        <v>0</v>
      </c>
      <c r="BC114">
        <v>0.1143</v>
      </c>
      <c r="BD114">
        <v>0</v>
      </c>
      <c r="BE114">
        <v>0</v>
      </c>
      <c r="BF114">
        <v>0</v>
      </c>
      <c r="BG114">
        <v>0</v>
      </c>
      <c r="BH114">
        <v>0</v>
      </c>
      <c r="BI114">
        <v>0</v>
      </c>
      <c r="BJ114">
        <v>0</v>
      </c>
      <c r="BK114">
        <v>0</v>
      </c>
      <c r="BL114">
        <v>0</v>
      </c>
      <c r="BM114">
        <v>0</v>
      </c>
      <c r="BN114">
        <v>0</v>
      </c>
      <c r="BO114">
        <v>0</v>
      </c>
      <c r="BP114">
        <v>0</v>
      </c>
      <c r="BQ114">
        <v>1.4999999999999999E-2</v>
      </c>
      <c r="BR114">
        <v>0</v>
      </c>
      <c r="BS114">
        <v>0</v>
      </c>
      <c r="BT114">
        <v>0</v>
      </c>
      <c r="BU114">
        <v>0</v>
      </c>
      <c r="BV114">
        <v>0</v>
      </c>
      <c r="BW114">
        <v>81.599999999999994</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1</v>
      </c>
      <c r="FR114">
        <v>0</v>
      </c>
      <c r="FS114">
        <v>0</v>
      </c>
      <c r="FT114">
        <v>0</v>
      </c>
      <c r="FU114">
        <v>0</v>
      </c>
      <c r="FV114">
        <v>0</v>
      </c>
      <c r="FW114">
        <v>0</v>
      </c>
      <c r="FX114">
        <v>4.4594811006005424</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0.34899999999999998</v>
      </c>
      <c r="GU114">
        <v>0</v>
      </c>
      <c r="GV114">
        <v>0</v>
      </c>
      <c r="GW114">
        <v>0</v>
      </c>
      <c r="GX114">
        <v>0</v>
      </c>
      <c r="GY114">
        <v>0</v>
      </c>
      <c r="GZ114">
        <v>0</v>
      </c>
      <c r="HA114">
        <v>0</v>
      </c>
      <c r="HB114">
        <v>0</v>
      </c>
      <c r="HC114">
        <v>0</v>
      </c>
      <c r="HD114">
        <v>0</v>
      </c>
      <c r="HE114">
        <v>0</v>
      </c>
      <c r="HF114">
        <v>0</v>
      </c>
      <c r="HG114">
        <v>0</v>
      </c>
      <c r="HH114">
        <v>1.4999999999999999E-2</v>
      </c>
      <c r="HI114">
        <v>0</v>
      </c>
      <c r="HJ114">
        <v>0</v>
      </c>
      <c r="HK114">
        <v>0</v>
      </c>
      <c r="HL114">
        <v>0</v>
      </c>
      <c r="HM114">
        <v>0</v>
      </c>
      <c r="HN114">
        <v>81.599999999999994</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0.9365</v>
      </c>
      <c r="LI114">
        <v>0.8838033211858104</v>
      </c>
      <c r="LJ114">
        <v>0</v>
      </c>
      <c r="LK114">
        <v>0</v>
      </c>
      <c r="LL114">
        <v>1</v>
      </c>
      <c r="LM114">
        <v>0.95</v>
      </c>
      <c r="LN114">
        <v>0</v>
      </c>
      <c r="LO114">
        <v>1</v>
      </c>
      <c r="LP114">
        <v>0.78</v>
      </c>
      <c r="LQ114">
        <v>0</v>
      </c>
      <c r="LR114">
        <v>8.4507042253521125E-2</v>
      </c>
      <c r="LS114">
        <v>0</v>
      </c>
    </row>
    <row r="115" spans="1:331">
      <c r="A115" t="s">
        <v>417</v>
      </c>
      <c r="B115" t="s">
        <v>418</v>
      </c>
      <c r="C115" t="s">
        <v>431</v>
      </c>
      <c r="D115" t="s">
        <v>380</v>
      </c>
      <c r="E115" t="s">
        <v>353</v>
      </c>
      <c r="F115">
        <v>9640</v>
      </c>
      <c r="G115" t="s">
        <v>354</v>
      </c>
      <c r="H115">
        <v>9640</v>
      </c>
      <c r="I115">
        <v>1.0289251787810865</v>
      </c>
      <c r="J115">
        <v>0</v>
      </c>
      <c r="K115" t="s">
        <v>355</v>
      </c>
      <c r="L115">
        <v>1</v>
      </c>
      <c r="M115" t="s">
        <v>385</v>
      </c>
      <c r="N115" t="s">
        <v>420</v>
      </c>
      <c r="O115" t="s">
        <v>421</v>
      </c>
      <c r="P115">
        <v>4.9000000000000004</v>
      </c>
      <c r="Q115">
        <v>0.82</v>
      </c>
      <c r="R115">
        <v>0</v>
      </c>
      <c r="S115">
        <v>0.35</v>
      </c>
      <c r="T115">
        <v>9369</v>
      </c>
      <c r="U115">
        <v>0</v>
      </c>
      <c r="V115">
        <v>153</v>
      </c>
      <c r="W115">
        <v>0</v>
      </c>
      <c r="X115">
        <v>1433457</v>
      </c>
      <c r="Y115">
        <v>1</v>
      </c>
      <c r="Z115">
        <v>0</v>
      </c>
      <c r="AA115">
        <v>0</v>
      </c>
      <c r="AB115">
        <v>0</v>
      </c>
      <c r="AC115">
        <v>0</v>
      </c>
      <c r="AD115">
        <v>0</v>
      </c>
      <c r="AE115">
        <v>0</v>
      </c>
      <c r="AF115">
        <v>0</v>
      </c>
      <c r="AG115">
        <v>0</v>
      </c>
      <c r="AH115">
        <v>0</v>
      </c>
      <c r="AI115">
        <v>0</v>
      </c>
      <c r="AJ115">
        <v>0</v>
      </c>
      <c r="AK115">
        <v>0</v>
      </c>
      <c r="AL115">
        <v>0</v>
      </c>
      <c r="AM115">
        <v>13.616438356164384</v>
      </c>
      <c r="AN115">
        <v>0</v>
      </c>
      <c r="AO115">
        <v>0</v>
      </c>
      <c r="AP115">
        <v>0</v>
      </c>
      <c r="AQ115">
        <v>0</v>
      </c>
      <c r="AR115">
        <v>0</v>
      </c>
      <c r="AS115">
        <v>0</v>
      </c>
      <c r="AT115">
        <v>0</v>
      </c>
      <c r="AU115">
        <v>0</v>
      </c>
      <c r="AV115">
        <v>0</v>
      </c>
      <c r="AW115">
        <v>0</v>
      </c>
      <c r="AX115">
        <v>0</v>
      </c>
      <c r="AY115">
        <v>0</v>
      </c>
      <c r="AZ115">
        <v>0</v>
      </c>
      <c r="BA115">
        <v>0</v>
      </c>
      <c r="BB115">
        <v>0</v>
      </c>
      <c r="BC115">
        <v>0.1143</v>
      </c>
      <c r="BD115">
        <v>0</v>
      </c>
      <c r="BE115">
        <v>0</v>
      </c>
      <c r="BF115">
        <v>0</v>
      </c>
      <c r="BG115">
        <v>0</v>
      </c>
      <c r="BH115">
        <v>0</v>
      </c>
      <c r="BI115">
        <v>0</v>
      </c>
      <c r="BJ115">
        <v>0</v>
      </c>
      <c r="BK115">
        <v>0</v>
      </c>
      <c r="BL115">
        <v>0</v>
      </c>
      <c r="BM115">
        <v>0</v>
      </c>
      <c r="BN115">
        <v>0</v>
      </c>
      <c r="BO115">
        <v>0</v>
      </c>
      <c r="BP115">
        <v>0</v>
      </c>
      <c r="BQ115">
        <v>1.4999999999999999E-2</v>
      </c>
      <c r="BR115">
        <v>0</v>
      </c>
      <c r="BS115">
        <v>0</v>
      </c>
      <c r="BT115">
        <v>0</v>
      </c>
      <c r="BU115">
        <v>0</v>
      </c>
      <c r="BV115">
        <v>0</v>
      </c>
      <c r="BW115">
        <v>81.599999999999994</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1</v>
      </c>
      <c r="FR115">
        <v>0</v>
      </c>
      <c r="FS115">
        <v>0</v>
      </c>
      <c r="FT115">
        <v>0</v>
      </c>
      <c r="FU115">
        <v>0</v>
      </c>
      <c r="FV115">
        <v>0</v>
      </c>
      <c r="FW115">
        <v>0</v>
      </c>
      <c r="FX115">
        <v>4.4594811006005424</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0.34899999999999998</v>
      </c>
      <c r="GU115">
        <v>0</v>
      </c>
      <c r="GV115">
        <v>0</v>
      </c>
      <c r="GW115">
        <v>0</v>
      </c>
      <c r="GX115">
        <v>0</v>
      </c>
      <c r="GY115">
        <v>0</v>
      </c>
      <c r="GZ115">
        <v>0</v>
      </c>
      <c r="HA115">
        <v>0</v>
      </c>
      <c r="HB115">
        <v>0</v>
      </c>
      <c r="HC115">
        <v>0</v>
      </c>
      <c r="HD115">
        <v>0</v>
      </c>
      <c r="HE115">
        <v>0</v>
      </c>
      <c r="HF115">
        <v>0</v>
      </c>
      <c r="HG115">
        <v>0</v>
      </c>
      <c r="HH115">
        <v>1.4999999999999999E-2</v>
      </c>
      <c r="HI115">
        <v>0</v>
      </c>
      <c r="HJ115">
        <v>0</v>
      </c>
      <c r="HK115">
        <v>0</v>
      </c>
      <c r="HL115">
        <v>0</v>
      </c>
      <c r="HM115">
        <v>0</v>
      </c>
      <c r="HN115">
        <v>81.599999999999994</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0.9365</v>
      </c>
      <c r="LI115">
        <v>0.89853981183956866</v>
      </c>
      <c r="LJ115">
        <v>0</v>
      </c>
      <c r="LK115">
        <v>0</v>
      </c>
      <c r="LL115">
        <v>1</v>
      </c>
      <c r="LM115">
        <v>0.95</v>
      </c>
      <c r="LN115">
        <v>0</v>
      </c>
      <c r="LO115">
        <v>1</v>
      </c>
      <c r="LP115">
        <v>0.78</v>
      </c>
      <c r="LQ115">
        <v>0</v>
      </c>
      <c r="LR115">
        <v>8.4507042253521125E-2</v>
      </c>
      <c r="LS115">
        <v>0</v>
      </c>
    </row>
    <row r="116" spans="1:331">
      <c r="A116" t="s">
        <v>417</v>
      </c>
      <c r="B116" t="s">
        <v>418</v>
      </c>
      <c r="C116" t="s">
        <v>432</v>
      </c>
      <c r="D116" t="s">
        <v>380</v>
      </c>
      <c r="E116" t="s">
        <v>353</v>
      </c>
      <c r="F116">
        <v>9818</v>
      </c>
      <c r="G116" t="s">
        <v>354</v>
      </c>
      <c r="H116">
        <v>9818</v>
      </c>
      <c r="I116">
        <v>1.047924004696339</v>
      </c>
      <c r="J116">
        <v>0</v>
      </c>
      <c r="K116" t="s">
        <v>355</v>
      </c>
      <c r="L116">
        <v>1</v>
      </c>
      <c r="M116" t="s">
        <v>385</v>
      </c>
      <c r="N116" t="s">
        <v>420</v>
      </c>
      <c r="O116" t="s">
        <v>421</v>
      </c>
      <c r="P116">
        <v>4.9000000000000004</v>
      </c>
      <c r="Q116">
        <v>0.82</v>
      </c>
      <c r="R116">
        <v>0</v>
      </c>
      <c r="S116">
        <v>0.35</v>
      </c>
      <c r="T116">
        <v>9369</v>
      </c>
      <c r="U116">
        <v>0</v>
      </c>
      <c r="V116">
        <v>153</v>
      </c>
      <c r="W116">
        <v>0</v>
      </c>
      <c r="X116">
        <v>1433457</v>
      </c>
      <c r="Y116">
        <v>1</v>
      </c>
      <c r="Z116">
        <v>0</v>
      </c>
      <c r="AA116">
        <v>0</v>
      </c>
      <c r="AB116">
        <v>0</v>
      </c>
      <c r="AC116">
        <v>0</v>
      </c>
      <c r="AD116">
        <v>0</v>
      </c>
      <c r="AE116">
        <v>0</v>
      </c>
      <c r="AF116">
        <v>0</v>
      </c>
      <c r="AG116">
        <v>0</v>
      </c>
      <c r="AH116">
        <v>0</v>
      </c>
      <c r="AI116">
        <v>0</v>
      </c>
      <c r="AJ116">
        <v>0</v>
      </c>
      <c r="AK116">
        <v>0</v>
      </c>
      <c r="AL116">
        <v>0</v>
      </c>
      <c r="AM116">
        <v>13.616438356164384</v>
      </c>
      <c r="AN116">
        <v>0</v>
      </c>
      <c r="AO116">
        <v>0</v>
      </c>
      <c r="AP116">
        <v>0</v>
      </c>
      <c r="AQ116">
        <v>0</v>
      </c>
      <c r="AR116">
        <v>0</v>
      </c>
      <c r="AS116">
        <v>0</v>
      </c>
      <c r="AT116">
        <v>0</v>
      </c>
      <c r="AU116">
        <v>0</v>
      </c>
      <c r="AV116">
        <v>0</v>
      </c>
      <c r="AW116">
        <v>0</v>
      </c>
      <c r="AX116">
        <v>0</v>
      </c>
      <c r="AY116">
        <v>0</v>
      </c>
      <c r="AZ116">
        <v>0</v>
      </c>
      <c r="BA116">
        <v>0</v>
      </c>
      <c r="BB116">
        <v>0</v>
      </c>
      <c r="BC116">
        <v>0.1143</v>
      </c>
      <c r="BD116">
        <v>0</v>
      </c>
      <c r="BE116">
        <v>0</v>
      </c>
      <c r="BF116">
        <v>0</v>
      </c>
      <c r="BG116">
        <v>0</v>
      </c>
      <c r="BH116">
        <v>0</v>
      </c>
      <c r="BI116">
        <v>0</v>
      </c>
      <c r="BJ116">
        <v>0</v>
      </c>
      <c r="BK116">
        <v>0</v>
      </c>
      <c r="BL116">
        <v>0</v>
      </c>
      <c r="BM116">
        <v>0</v>
      </c>
      <c r="BN116">
        <v>0</v>
      </c>
      <c r="BO116">
        <v>0</v>
      </c>
      <c r="BP116">
        <v>0</v>
      </c>
      <c r="BQ116">
        <v>1.4999999999999999E-2</v>
      </c>
      <c r="BR116">
        <v>0</v>
      </c>
      <c r="BS116">
        <v>0</v>
      </c>
      <c r="BT116">
        <v>0</v>
      </c>
      <c r="BU116">
        <v>0</v>
      </c>
      <c r="BV116">
        <v>0</v>
      </c>
      <c r="BW116">
        <v>81.599999999999994</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1</v>
      </c>
      <c r="FR116">
        <v>0</v>
      </c>
      <c r="FS116">
        <v>0</v>
      </c>
      <c r="FT116">
        <v>0</v>
      </c>
      <c r="FU116">
        <v>0</v>
      </c>
      <c r="FV116">
        <v>0</v>
      </c>
      <c r="FW116">
        <v>0</v>
      </c>
      <c r="FX116">
        <v>4.4594811006005424</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0.34899999999999998</v>
      </c>
      <c r="GU116">
        <v>0</v>
      </c>
      <c r="GV116">
        <v>0</v>
      </c>
      <c r="GW116">
        <v>0</v>
      </c>
      <c r="GX116">
        <v>0</v>
      </c>
      <c r="GY116">
        <v>0</v>
      </c>
      <c r="GZ116">
        <v>0</v>
      </c>
      <c r="HA116">
        <v>0</v>
      </c>
      <c r="HB116">
        <v>0</v>
      </c>
      <c r="HC116">
        <v>0</v>
      </c>
      <c r="HD116">
        <v>0</v>
      </c>
      <c r="HE116">
        <v>0</v>
      </c>
      <c r="HF116">
        <v>0</v>
      </c>
      <c r="HG116">
        <v>0</v>
      </c>
      <c r="HH116">
        <v>1.4999999999999999E-2</v>
      </c>
      <c r="HI116">
        <v>0</v>
      </c>
      <c r="HJ116">
        <v>0</v>
      </c>
      <c r="HK116">
        <v>0</v>
      </c>
      <c r="HL116">
        <v>0</v>
      </c>
      <c r="HM116">
        <v>0</v>
      </c>
      <c r="HN116">
        <v>81.599999999999994</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0.9365</v>
      </c>
      <c r="LI116">
        <v>0.91504827122598043</v>
      </c>
      <c r="LJ116">
        <v>0</v>
      </c>
      <c r="LK116">
        <v>0</v>
      </c>
      <c r="LL116">
        <v>1</v>
      </c>
      <c r="LM116">
        <v>0.95</v>
      </c>
      <c r="LN116">
        <v>0</v>
      </c>
      <c r="LO116">
        <v>1</v>
      </c>
      <c r="LP116">
        <v>0.78</v>
      </c>
      <c r="LQ116">
        <v>0</v>
      </c>
      <c r="LR116">
        <v>8.4507042253521125E-2</v>
      </c>
      <c r="LS116">
        <v>0</v>
      </c>
    </row>
    <row r="117" spans="1:331">
      <c r="A117" t="s">
        <v>417</v>
      </c>
      <c r="B117" t="s">
        <v>418</v>
      </c>
      <c r="C117" t="s">
        <v>433</v>
      </c>
      <c r="D117" t="s">
        <v>380</v>
      </c>
      <c r="E117" t="s">
        <v>353</v>
      </c>
      <c r="F117">
        <v>9966</v>
      </c>
      <c r="G117" t="s">
        <v>354</v>
      </c>
      <c r="H117">
        <v>9966</v>
      </c>
      <c r="I117">
        <v>1.063720781300032</v>
      </c>
      <c r="J117">
        <v>0</v>
      </c>
      <c r="K117" t="s">
        <v>355</v>
      </c>
      <c r="L117">
        <v>1</v>
      </c>
      <c r="M117" t="s">
        <v>385</v>
      </c>
      <c r="N117" t="s">
        <v>420</v>
      </c>
      <c r="O117" t="s">
        <v>421</v>
      </c>
      <c r="P117">
        <v>4.9000000000000004</v>
      </c>
      <c r="Q117">
        <v>0.82</v>
      </c>
      <c r="R117">
        <v>0</v>
      </c>
      <c r="S117">
        <v>0.35</v>
      </c>
      <c r="T117">
        <v>9369</v>
      </c>
      <c r="U117">
        <v>0</v>
      </c>
      <c r="V117">
        <v>153</v>
      </c>
      <c r="W117">
        <v>0</v>
      </c>
      <c r="X117">
        <v>1433457</v>
      </c>
      <c r="Y117">
        <v>1</v>
      </c>
      <c r="Z117">
        <v>0</v>
      </c>
      <c r="AA117">
        <v>0</v>
      </c>
      <c r="AB117">
        <v>0</v>
      </c>
      <c r="AC117">
        <v>0</v>
      </c>
      <c r="AD117">
        <v>0</v>
      </c>
      <c r="AE117">
        <v>0</v>
      </c>
      <c r="AF117">
        <v>0</v>
      </c>
      <c r="AG117">
        <v>0</v>
      </c>
      <c r="AH117">
        <v>0</v>
      </c>
      <c r="AI117">
        <v>0</v>
      </c>
      <c r="AJ117">
        <v>0</v>
      </c>
      <c r="AK117">
        <v>0</v>
      </c>
      <c r="AL117">
        <v>0</v>
      </c>
      <c r="AM117">
        <v>13.616438356164384</v>
      </c>
      <c r="AN117">
        <v>0</v>
      </c>
      <c r="AO117">
        <v>0</v>
      </c>
      <c r="AP117">
        <v>0</v>
      </c>
      <c r="AQ117">
        <v>0</v>
      </c>
      <c r="AR117">
        <v>0</v>
      </c>
      <c r="AS117">
        <v>0</v>
      </c>
      <c r="AT117">
        <v>0</v>
      </c>
      <c r="AU117">
        <v>0</v>
      </c>
      <c r="AV117">
        <v>0</v>
      </c>
      <c r="AW117">
        <v>0</v>
      </c>
      <c r="AX117">
        <v>0</v>
      </c>
      <c r="AY117">
        <v>0</v>
      </c>
      <c r="AZ117">
        <v>0</v>
      </c>
      <c r="BA117">
        <v>0</v>
      </c>
      <c r="BB117">
        <v>0</v>
      </c>
      <c r="BC117">
        <v>0.1143</v>
      </c>
      <c r="BD117">
        <v>0</v>
      </c>
      <c r="BE117">
        <v>0</v>
      </c>
      <c r="BF117">
        <v>0</v>
      </c>
      <c r="BG117">
        <v>0</v>
      </c>
      <c r="BH117">
        <v>0</v>
      </c>
      <c r="BI117">
        <v>0</v>
      </c>
      <c r="BJ117">
        <v>0</v>
      </c>
      <c r="BK117">
        <v>0</v>
      </c>
      <c r="BL117">
        <v>0</v>
      </c>
      <c r="BM117">
        <v>0</v>
      </c>
      <c r="BN117">
        <v>0</v>
      </c>
      <c r="BO117">
        <v>0</v>
      </c>
      <c r="BP117">
        <v>0</v>
      </c>
      <c r="BQ117">
        <v>1.4999999999999999E-2</v>
      </c>
      <c r="BR117">
        <v>0</v>
      </c>
      <c r="BS117">
        <v>0</v>
      </c>
      <c r="BT117">
        <v>0</v>
      </c>
      <c r="BU117">
        <v>0</v>
      </c>
      <c r="BV117">
        <v>0</v>
      </c>
      <c r="BW117">
        <v>81.599999999999994</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1</v>
      </c>
      <c r="FR117">
        <v>0</v>
      </c>
      <c r="FS117">
        <v>0</v>
      </c>
      <c r="FT117">
        <v>0</v>
      </c>
      <c r="FU117">
        <v>0</v>
      </c>
      <c r="FV117">
        <v>0</v>
      </c>
      <c r="FW117">
        <v>0</v>
      </c>
      <c r="FX117">
        <v>4.4594811006005424</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0.34899999999999998</v>
      </c>
      <c r="GU117">
        <v>0</v>
      </c>
      <c r="GV117">
        <v>0</v>
      </c>
      <c r="GW117">
        <v>0</v>
      </c>
      <c r="GX117">
        <v>0</v>
      </c>
      <c r="GY117">
        <v>0</v>
      </c>
      <c r="GZ117">
        <v>0</v>
      </c>
      <c r="HA117">
        <v>0</v>
      </c>
      <c r="HB117">
        <v>0</v>
      </c>
      <c r="HC117">
        <v>0</v>
      </c>
      <c r="HD117">
        <v>0</v>
      </c>
      <c r="HE117">
        <v>0</v>
      </c>
      <c r="HF117">
        <v>0</v>
      </c>
      <c r="HG117">
        <v>0</v>
      </c>
      <c r="HH117">
        <v>1.4999999999999999E-2</v>
      </c>
      <c r="HI117">
        <v>0</v>
      </c>
      <c r="HJ117">
        <v>0</v>
      </c>
      <c r="HK117">
        <v>0</v>
      </c>
      <c r="HL117">
        <v>0</v>
      </c>
      <c r="HM117">
        <v>0</v>
      </c>
      <c r="HN117">
        <v>81.599999999999994</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0.9365</v>
      </c>
      <c r="LI117">
        <v>0.92887547128939874</v>
      </c>
      <c r="LJ117">
        <v>0</v>
      </c>
      <c r="LK117">
        <v>0</v>
      </c>
      <c r="LL117">
        <v>1</v>
      </c>
      <c r="LM117">
        <v>0.95</v>
      </c>
      <c r="LN117">
        <v>0</v>
      </c>
      <c r="LO117">
        <v>1</v>
      </c>
      <c r="LP117">
        <v>0.78</v>
      </c>
      <c r="LQ117">
        <v>0</v>
      </c>
      <c r="LR117">
        <v>8.4507042253521125E-2</v>
      </c>
      <c r="LS117">
        <v>0</v>
      </c>
    </row>
    <row r="118" spans="1:331">
      <c r="A118" t="s">
        <v>417</v>
      </c>
      <c r="B118" t="s">
        <v>418</v>
      </c>
      <c r="C118" t="s">
        <v>434</v>
      </c>
      <c r="D118" t="s">
        <v>380</v>
      </c>
      <c r="E118" t="s">
        <v>353</v>
      </c>
      <c r="F118">
        <v>10031</v>
      </c>
      <c r="G118" t="s">
        <v>354</v>
      </c>
      <c r="H118">
        <v>10031</v>
      </c>
      <c r="I118">
        <v>1.0706585548084107</v>
      </c>
      <c r="J118">
        <v>0</v>
      </c>
      <c r="K118" t="s">
        <v>355</v>
      </c>
      <c r="L118">
        <v>1</v>
      </c>
      <c r="M118" t="s">
        <v>385</v>
      </c>
      <c r="N118" t="s">
        <v>420</v>
      </c>
      <c r="O118" t="s">
        <v>421</v>
      </c>
      <c r="P118">
        <v>4.9000000000000004</v>
      </c>
      <c r="Q118">
        <v>0.82</v>
      </c>
      <c r="R118">
        <v>0.35</v>
      </c>
      <c r="S118">
        <v>0</v>
      </c>
      <c r="T118">
        <v>9369</v>
      </c>
      <c r="U118">
        <v>0</v>
      </c>
      <c r="V118">
        <v>153</v>
      </c>
      <c r="W118">
        <v>0</v>
      </c>
      <c r="X118">
        <v>1433457</v>
      </c>
      <c r="Y118">
        <v>1</v>
      </c>
      <c r="Z118">
        <v>0</v>
      </c>
      <c r="AA118">
        <v>0</v>
      </c>
      <c r="AB118">
        <v>0</v>
      </c>
      <c r="AC118">
        <v>0</v>
      </c>
      <c r="AD118">
        <v>0</v>
      </c>
      <c r="AE118">
        <v>0</v>
      </c>
      <c r="AF118">
        <v>0</v>
      </c>
      <c r="AG118">
        <v>0</v>
      </c>
      <c r="AH118">
        <v>0</v>
      </c>
      <c r="AI118">
        <v>0</v>
      </c>
      <c r="AJ118">
        <v>0</v>
      </c>
      <c r="AK118">
        <v>0</v>
      </c>
      <c r="AL118">
        <v>0</v>
      </c>
      <c r="AM118">
        <v>13.616438356164384</v>
      </c>
      <c r="AN118">
        <v>0</v>
      </c>
      <c r="AO118">
        <v>0</v>
      </c>
      <c r="AP118">
        <v>0</v>
      </c>
      <c r="AQ118">
        <v>0</v>
      </c>
      <c r="AR118">
        <v>0</v>
      </c>
      <c r="AS118">
        <v>0</v>
      </c>
      <c r="AT118">
        <v>0</v>
      </c>
      <c r="AU118">
        <v>0</v>
      </c>
      <c r="AV118">
        <v>0</v>
      </c>
      <c r="AW118">
        <v>0</v>
      </c>
      <c r="AX118">
        <v>0</v>
      </c>
      <c r="AY118">
        <v>0</v>
      </c>
      <c r="AZ118">
        <v>0</v>
      </c>
      <c r="BA118">
        <v>0</v>
      </c>
      <c r="BB118">
        <v>0</v>
      </c>
      <c r="BC118">
        <v>0.1143</v>
      </c>
      <c r="BD118">
        <v>0</v>
      </c>
      <c r="BE118">
        <v>0</v>
      </c>
      <c r="BF118">
        <v>0</v>
      </c>
      <c r="BG118">
        <v>0</v>
      </c>
      <c r="BH118">
        <v>0</v>
      </c>
      <c r="BI118">
        <v>0</v>
      </c>
      <c r="BJ118">
        <v>0</v>
      </c>
      <c r="BK118">
        <v>0</v>
      </c>
      <c r="BL118">
        <v>0</v>
      </c>
      <c r="BM118">
        <v>0</v>
      </c>
      <c r="BN118">
        <v>0</v>
      </c>
      <c r="BO118">
        <v>0</v>
      </c>
      <c r="BP118">
        <v>0</v>
      </c>
      <c r="BQ118">
        <v>1.4999999999999999E-2</v>
      </c>
      <c r="BR118">
        <v>0</v>
      </c>
      <c r="BS118">
        <v>0</v>
      </c>
      <c r="BT118">
        <v>0</v>
      </c>
      <c r="BU118">
        <v>0</v>
      </c>
      <c r="BV118">
        <v>0</v>
      </c>
      <c r="BW118">
        <v>81.599999999999994</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1</v>
      </c>
      <c r="FR118">
        <v>0</v>
      </c>
      <c r="FS118">
        <v>0</v>
      </c>
      <c r="FT118">
        <v>0</v>
      </c>
      <c r="FU118">
        <v>0</v>
      </c>
      <c r="FV118">
        <v>0</v>
      </c>
      <c r="FW118">
        <v>0</v>
      </c>
      <c r="FX118">
        <v>4.4594811006005424</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0.34899999999999998</v>
      </c>
      <c r="GU118">
        <v>0</v>
      </c>
      <c r="GV118">
        <v>0</v>
      </c>
      <c r="GW118">
        <v>0</v>
      </c>
      <c r="GX118">
        <v>0</v>
      </c>
      <c r="GY118">
        <v>0</v>
      </c>
      <c r="GZ118">
        <v>0</v>
      </c>
      <c r="HA118">
        <v>0</v>
      </c>
      <c r="HB118">
        <v>0</v>
      </c>
      <c r="HC118">
        <v>0</v>
      </c>
      <c r="HD118">
        <v>0</v>
      </c>
      <c r="HE118">
        <v>0</v>
      </c>
      <c r="HF118">
        <v>0</v>
      </c>
      <c r="HG118">
        <v>0</v>
      </c>
      <c r="HH118">
        <v>1.4999999999999999E-2</v>
      </c>
      <c r="HI118">
        <v>0</v>
      </c>
      <c r="HJ118">
        <v>0</v>
      </c>
      <c r="HK118">
        <v>0</v>
      </c>
      <c r="HL118">
        <v>0</v>
      </c>
      <c r="HM118">
        <v>0</v>
      </c>
      <c r="HN118">
        <v>81.599999999999994</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0.9365</v>
      </c>
      <c r="LI118">
        <v>0.93497613631360788</v>
      </c>
      <c r="LJ118">
        <v>0</v>
      </c>
      <c r="LK118">
        <v>0</v>
      </c>
      <c r="LL118">
        <v>1</v>
      </c>
      <c r="LM118">
        <v>0.95</v>
      </c>
      <c r="LN118">
        <v>0</v>
      </c>
      <c r="LO118">
        <v>1</v>
      </c>
      <c r="LP118">
        <v>0.78</v>
      </c>
      <c r="LQ118">
        <v>0</v>
      </c>
      <c r="LR118">
        <v>8.4507042253521125E-2</v>
      </c>
      <c r="LS118">
        <v>0</v>
      </c>
    </row>
    <row r="119" spans="1:331">
      <c r="A119" t="s">
        <v>417</v>
      </c>
      <c r="B119" t="s">
        <v>418</v>
      </c>
      <c r="C119" t="s">
        <v>435</v>
      </c>
      <c r="D119" t="s">
        <v>380</v>
      </c>
      <c r="E119" t="s">
        <v>353</v>
      </c>
      <c r="F119">
        <v>10110</v>
      </c>
      <c r="G119" t="s">
        <v>354</v>
      </c>
      <c r="H119">
        <v>10110</v>
      </c>
      <c r="I119">
        <v>1.0790906179955171</v>
      </c>
      <c r="J119">
        <v>0</v>
      </c>
      <c r="K119" t="s">
        <v>355</v>
      </c>
      <c r="L119">
        <v>1</v>
      </c>
      <c r="M119" t="s">
        <v>385</v>
      </c>
      <c r="N119" t="s">
        <v>420</v>
      </c>
      <c r="O119" t="s">
        <v>421</v>
      </c>
      <c r="P119">
        <v>4.9000000000000004</v>
      </c>
      <c r="Q119">
        <v>0.82</v>
      </c>
      <c r="R119">
        <v>0</v>
      </c>
      <c r="S119">
        <v>0.35</v>
      </c>
      <c r="T119">
        <v>9369</v>
      </c>
      <c r="U119">
        <v>0</v>
      </c>
      <c r="V119">
        <v>153</v>
      </c>
      <c r="W119">
        <v>0</v>
      </c>
      <c r="X119">
        <v>1433457</v>
      </c>
      <c r="Y119">
        <v>1</v>
      </c>
      <c r="Z119">
        <v>0</v>
      </c>
      <c r="AA119">
        <v>0</v>
      </c>
      <c r="AB119">
        <v>0</v>
      </c>
      <c r="AC119">
        <v>0</v>
      </c>
      <c r="AD119">
        <v>0</v>
      </c>
      <c r="AE119">
        <v>0</v>
      </c>
      <c r="AF119">
        <v>0</v>
      </c>
      <c r="AG119">
        <v>0</v>
      </c>
      <c r="AH119">
        <v>0</v>
      </c>
      <c r="AI119">
        <v>0</v>
      </c>
      <c r="AJ119">
        <v>0</v>
      </c>
      <c r="AK119">
        <v>0</v>
      </c>
      <c r="AL119">
        <v>0</v>
      </c>
      <c r="AM119">
        <v>13.616438356164384</v>
      </c>
      <c r="AN119">
        <v>0</v>
      </c>
      <c r="AO119">
        <v>0</v>
      </c>
      <c r="AP119">
        <v>0</v>
      </c>
      <c r="AQ119">
        <v>0</v>
      </c>
      <c r="AR119">
        <v>0</v>
      </c>
      <c r="AS119">
        <v>0</v>
      </c>
      <c r="AT119">
        <v>0</v>
      </c>
      <c r="AU119">
        <v>0</v>
      </c>
      <c r="AV119">
        <v>0</v>
      </c>
      <c r="AW119">
        <v>0</v>
      </c>
      <c r="AX119">
        <v>0</v>
      </c>
      <c r="AY119">
        <v>0</v>
      </c>
      <c r="AZ119">
        <v>0</v>
      </c>
      <c r="BA119">
        <v>0</v>
      </c>
      <c r="BB119">
        <v>0</v>
      </c>
      <c r="BC119">
        <v>0.1143</v>
      </c>
      <c r="BD119">
        <v>0</v>
      </c>
      <c r="BE119">
        <v>0</v>
      </c>
      <c r="BF119">
        <v>0</v>
      </c>
      <c r="BG119">
        <v>0</v>
      </c>
      <c r="BH119">
        <v>0</v>
      </c>
      <c r="BI119">
        <v>0</v>
      </c>
      <c r="BJ119">
        <v>0</v>
      </c>
      <c r="BK119">
        <v>0</v>
      </c>
      <c r="BL119">
        <v>0</v>
      </c>
      <c r="BM119">
        <v>0</v>
      </c>
      <c r="BN119">
        <v>0</v>
      </c>
      <c r="BO119">
        <v>0</v>
      </c>
      <c r="BP119">
        <v>0</v>
      </c>
      <c r="BQ119">
        <v>1.4999999999999999E-2</v>
      </c>
      <c r="BR119">
        <v>0</v>
      </c>
      <c r="BS119">
        <v>0</v>
      </c>
      <c r="BT119">
        <v>0</v>
      </c>
      <c r="BU119">
        <v>0</v>
      </c>
      <c r="BV119">
        <v>0</v>
      </c>
      <c r="BW119">
        <v>81.599999999999994</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1</v>
      </c>
      <c r="FR119">
        <v>0</v>
      </c>
      <c r="FS119">
        <v>0</v>
      </c>
      <c r="FT119">
        <v>0</v>
      </c>
      <c r="FU119">
        <v>0</v>
      </c>
      <c r="FV119">
        <v>0</v>
      </c>
      <c r="FW119">
        <v>0</v>
      </c>
      <c r="FX119">
        <v>4.4594811006005424</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0.34899999999999998</v>
      </c>
      <c r="GU119">
        <v>0</v>
      </c>
      <c r="GV119">
        <v>0</v>
      </c>
      <c r="GW119">
        <v>0</v>
      </c>
      <c r="GX119">
        <v>0</v>
      </c>
      <c r="GY119">
        <v>0</v>
      </c>
      <c r="GZ119">
        <v>0</v>
      </c>
      <c r="HA119">
        <v>0</v>
      </c>
      <c r="HB119">
        <v>0</v>
      </c>
      <c r="HC119">
        <v>0</v>
      </c>
      <c r="HD119">
        <v>0</v>
      </c>
      <c r="HE119">
        <v>0</v>
      </c>
      <c r="HF119">
        <v>0</v>
      </c>
      <c r="HG119">
        <v>0</v>
      </c>
      <c r="HH119">
        <v>1.4999999999999999E-2</v>
      </c>
      <c r="HI119">
        <v>0</v>
      </c>
      <c r="HJ119">
        <v>0</v>
      </c>
      <c r="HK119">
        <v>0</v>
      </c>
      <c r="HL119">
        <v>0</v>
      </c>
      <c r="HM119">
        <v>0</v>
      </c>
      <c r="HN119">
        <v>81.599999999999994</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0.9365</v>
      </c>
      <c r="LI119">
        <v>0.94229429065157511</v>
      </c>
      <c r="LJ119">
        <v>0</v>
      </c>
      <c r="LK119">
        <v>0</v>
      </c>
      <c r="LL119">
        <v>1</v>
      </c>
      <c r="LM119">
        <v>0.95</v>
      </c>
      <c r="LN119">
        <v>0</v>
      </c>
      <c r="LO119">
        <v>1</v>
      </c>
      <c r="LP119">
        <v>0.78</v>
      </c>
      <c r="LQ119">
        <v>0</v>
      </c>
      <c r="LR119">
        <v>8.4507042253521125E-2</v>
      </c>
      <c r="LS119">
        <v>0</v>
      </c>
    </row>
    <row r="120" spans="1:331">
      <c r="A120" t="s">
        <v>417</v>
      </c>
      <c r="B120" t="s">
        <v>418</v>
      </c>
      <c r="C120" t="s">
        <v>436</v>
      </c>
      <c r="D120" t="s">
        <v>380</v>
      </c>
      <c r="E120" t="s">
        <v>353</v>
      </c>
      <c r="F120">
        <v>10194</v>
      </c>
      <c r="G120" t="s">
        <v>354</v>
      </c>
      <c r="H120">
        <v>10194</v>
      </c>
      <c r="I120">
        <v>1.0880563560678835</v>
      </c>
      <c r="J120">
        <v>0</v>
      </c>
      <c r="K120" t="s">
        <v>355</v>
      </c>
      <c r="L120">
        <v>1</v>
      </c>
      <c r="M120" t="s">
        <v>385</v>
      </c>
      <c r="N120" t="s">
        <v>420</v>
      </c>
      <c r="O120" t="s">
        <v>421</v>
      </c>
      <c r="P120">
        <v>4.9000000000000004</v>
      </c>
      <c r="Q120">
        <v>0.82</v>
      </c>
      <c r="R120">
        <v>0</v>
      </c>
      <c r="S120">
        <v>0.35</v>
      </c>
      <c r="T120">
        <v>9369</v>
      </c>
      <c r="U120">
        <v>0</v>
      </c>
      <c r="V120">
        <v>153</v>
      </c>
      <c r="W120">
        <v>0</v>
      </c>
      <c r="X120">
        <v>1433457</v>
      </c>
      <c r="Y120">
        <v>1</v>
      </c>
      <c r="Z120">
        <v>0</v>
      </c>
      <c r="AA120">
        <v>0</v>
      </c>
      <c r="AB120">
        <v>0</v>
      </c>
      <c r="AC120">
        <v>0</v>
      </c>
      <c r="AD120">
        <v>0</v>
      </c>
      <c r="AE120">
        <v>0</v>
      </c>
      <c r="AF120">
        <v>0</v>
      </c>
      <c r="AG120">
        <v>0</v>
      </c>
      <c r="AH120">
        <v>0</v>
      </c>
      <c r="AI120">
        <v>0</v>
      </c>
      <c r="AJ120">
        <v>0</v>
      </c>
      <c r="AK120">
        <v>0</v>
      </c>
      <c r="AL120">
        <v>0</v>
      </c>
      <c r="AM120">
        <v>13.616438356164384</v>
      </c>
      <c r="AN120">
        <v>0</v>
      </c>
      <c r="AO120">
        <v>0</v>
      </c>
      <c r="AP120">
        <v>0</v>
      </c>
      <c r="AQ120">
        <v>0</v>
      </c>
      <c r="AR120">
        <v>0</v>
      </c>
      <c r="AS120">
        <v>0</v>
      </c>
      <c r="AT120">
        <v>0</v>
      </c>
      <c r="AU120">
        <v>0</v>
      </c>
      <c r="AV120">
        <v>0</v>
      </c>
      <c r="AW120">
        <v>0</v>
      </c>
      <c r="AX120">
        <v>0</v>
      </c>
      <c r="AY120">
        <v>0</v>
      </c>
      <c r="AZ120">
        <v>0</v>
      </c>
      <c r="BA120">
        <v>0</v>
      </c>
      <c r="BB120">
        <v>0</v>
      </c>
      <c r="BC120">
        <v>0.1143</v>
      </c>
      <c r="BD120">
        <v>0</v>
      </c>
      <c r="BE120">
        <v>0</v>
      </c>
      <c r="BF120">
        <v>0</v>
      </c>
      <c r="BG120">
        <v>0</v>
      </c>
      <c r="BH120">
        <v>0</v>
      </c>
      <c r="BI120">
        <v>0</v>
      </c>
      <c r="BJ120">
        <v>0</v>
      </c>
      <c r="BK120">
        <v>0</v>
      </c>
      <c r="BL120">
        <v>0</v>
      </c>
      <c r="BM120">
        <v>0</v>
      </c>
      <c r="BN120">
        <v>0</v>
      </c>
      <c r="BO120">
        <v>0</v>
      </c>
      <c r="BP120">
        <v>0</v>
      </c>
      <c r="BQ120">
        <v>1.4999999999999999E-2</v>
      </c>
      <c r="BR120">
        <v>0</v>
      </c>
      <c r="BS120">
        <v>0</v>
      </c>
      <c r="BT120">
        <v>0</v>
      </c>
      <c r="BU120">
        <v>0</v>
      </c>
      <c r="BV120">
        <v>0</v>
      </c>
      <c r="BW120">
        <v>81.599999999999994</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1</v>
      </c>
      <c r="FR120">
        <v>0</v>
      </c>
      <c r="FS120">
        <v>0</v>
      </c>
      <c r="FT120">
        <v>0</v>
      </c>
      <c r="FU120">
        <v>0</v>
      </c>
      <c r="FV120">
        <v>0</v>
      </c>
      <c r="FW120">
        <v>0</v>
      </c>
      <c r="FX120">
        <v>4.4594811006005424</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0.34899999999999998</v>
      </c>
      <c r="GU120">
        <v>0</v>
      </c>
      <c r="GV120">
        <v>0</v>
      </c>
      <c r="GW120">
        <v>0</v>
      </c>
      <c r="GX120">
        <v>0</v>
      </c>
      <c r="GY120">
        <v>0</v>
      </c>
      <c r="GZ120">
        <v>0</v>
      </c>
      <c r="HA120">
        <v>0</v>
      </c>
      <c r="HB120">
        <v>0</v>
      </c>
      <c r="HC120">
        <v>0</v>
      </c>
      <c r="HD120">
        <v>0</v>
      </c>
      <c r="HE120">
        <v>0</v>
      </c>
      <c r="HF120">
        <v>0</v>
      </c>
      <c r="HG120">
        <v>0</v>
      </c>
      <c r="HH120">
        <v>1.4999999999999999E-2</v>
      </c>
      <c r="HI120">
        <v>0</v>
      </c>
      <c r="HJ120">
        <v>0</v>
      </c>
      <c r="HK120">
        <v>0</v>
      </c>
      <c r="HL120">
        <v>0</v>
      </c>
      <c r="HM120">
        <v>0</v>
      </c>
      <c r="HN120">
        <v>81.599999999999994</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0.9365</v>
      </c>
      <c r="LI120">
        <v>0.9500938750496144</v>
      </c>
      <c r="LJ120">
        <v>0</v>
      </c>
      <c r="LK120">
        <v>0</v>
      </c>
      <c r="LL120">
        <v>1</v>
      </c>
      <c r="LM120">
        <v>0.95</v>
      </c>
      <c r="LN120">
        <v>0</v>
      </c>
      <c r="LO120">
        <v>1</v>
      </c>
      <c r="LP120">
        <v>0.78</v>
      </c>
      <c r="LQ120">
        <v>0</v>
      </c>
      <c r="LR120">
        <v>8.4507042253521125E-2</v>
      </c>
      <c r="LS120">
        <v>0</v>
      </c>
    </row>
    <row r="121" spans="1:331">
      <c r="A121" t="s">
        <v>417</v>
      </c>
      <c r="B121" t="s">
        <v>418</v>
      </c>
      <c r="C121" t="s">
        <v>437</v>
      </c>
      <c r="D121" t="s">
        <v>380</v>
      </c>
      <c r="E121" t="s">
        <v>353</v>
      </c>
      <c r="F121">
        <v>10271</v>
      </c>
      <c r="G121" t="s">
        <v>354</v>
      </c>
      <c r="H121">
        <v>10271</v>
      </c>
      <c r="I121">
        <v>1.0962749493008859</v>
      </c>
      <c r="J121">
        <v>0</v>
      </c>
      <c r="K121" t="s">
        <v>355</v>
      </c>
      <c r="L121">
        <v>1</v>
      </c>
      <c r="M121" t="s">
        <v>385</v>
      </c>
      <c r="N121" t="s">
        <v>420</v>
      </c>
      <c r="O121" t="s">
        <v>421</v>
      </c>
      <c r="P121">
        <v>4.9000000000000004</v>
      </c>
      <c r="Q121">
        <v>0.82</v>
      </c>
      <c r="R121">
        <v>0</v>
      </c>
      <c r="S121">
        <v>0.35</v>
      </c>
      <c r="T121">
        <v>9369</v>
      </c>
      <c r="U121">
        <v>0</v>
      </c>
      <c r="V121">
        <v>153</v>
      </c>
      <c r="W121">
        <v>0</v>
      </c>
      <c r="X121">
        <v>1433457</v>
      </c>
      <c r="Y121">
        <v>1</v>
      </c>
      <c r="Z121">
        <v>0</v>
      </c>
      <c r="AA121">
        <v>0</v>
      </c>
      <c r="AB121">
        <v>0</v>
      </c>
      <c r="AC121">
        <v>0</v>
      </c>
      <c r="AD121">
        <v>0</v>
      </c>
      <c r="AE121">
        <v>0</v>
      </c>
      <c r="AF121">
        <v>0</v>
      </c>
      <c r="AG121">
        <v>0</v>
      </c>
      <c r="AH121">
        <v>0</v>
      </c>
      <c r="AI121">
        <v>0</v>
      </c>
      <c r="AJ121">
        <v>0</v>
      </c>
      <c r="AK121">
        <v>0</v>
      </c>
      <c r="AL121">
        <v>0</v>
      </c>
      <c r="AM121">
        <v>13.616438356164384</v>
      </c>
      <c r="AN121">
        <v>0</v>
      </c>
      <c r="AO121">
        <v>0</v>
      </c>
      <c r="AP121">
        <v>0</v>
      </c>
      <c r="AQ121">
        <v>0</v>
      </c>
      <c r="AR121">
        <v>0</v>
      </c>
      <c r="AS121">
        <v>0</v>
      </c>
      <c r="AT121">
        <v>0</v>
      </c>
      <c r="AU121">
        <v>0</v>
      </c>
      <c r="AV121">
        <v>0</v>
      </c>
      <c r="AW121">
        <v>0</v>
      </c>
      <c r="AX121">
        <v>0</v>
      </c>
      <c r="AY121">
        <v>0</v>
      </c>
      <c r="AZ121">
        <v>0</v>
      </c>
      <c r="BA121">
        <v>0</v>
      </c>
      <c r="BB121">
        <v>0</v>
      </c>
      <c r="BC121">
        <v>0.1143</v>
      </c>
      <c r="BD121">
        <v>0</v>
      </c>
      <c r="BE121">
        <v>0</v>
      </c>
      <c r="BF121">
        <v>0</v>
      </c>
      <c r="BG121">
        <v>0</v>
      </c>
      <c r="BH121">
        <v>0</v>
      </c>
      <c r="BI121">
        <v>0</v>
      </c>
      <c r="BJ121">
        <v>0</v>
      </c>
      <c r="BK121">
        <v>0</v>
      </c>
      <c r="BL121">
        <v>0</v>
      </c>
      <c r="BM121">
        <v>0</v>
      </c>
      <c r="BN121">
        <v>0</v>
      </c>
      <c r="BO121">
        <v>0</v>
      </c>
      <c r="BP121">
        <v>0</v>
      </c>
      <c r="BQ121">
        <v>1.4999999999999999E-2</v>
      </c>
      <c r="BR121">
        <v>0</v>
      </c>
      <c r="BS121">
        <v>0</v>
      </c>
      <c r="BT121">
        <v>0</v>
      </c>
      <c r="BU121">
        <v>0</v>
      </c>
      <c r="BV121">
        <v>0</v>
      </c>
      <c r="BW121">
        <v>81.599999999999994</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1</v>
      </c>
      <c r="FR121">
        <v>0</v>
      </c>
      <c r="FS121">
        <v>0</v>
      </c>
      <c r="FT121">
        <v>0</v>
      </c>
      <c r="FU121">
        <v>0</v>
      </c>
      <c r="FV121">
        <v>0</v>
      </c>
      <c r="FW121">
        <v>0</v>
      </c>
      <c r="FX121">
        <v>4.4594811006005424</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0.34899999999999998</v>
      </c>
      <c r="GU121">
        <v>0</v>
      </c>
      <c r="GV121">
        <v>0</v>
      </c>
      <c r="GW121">
        <v>0</v>
      </c>
      <c r="GX121">
        <v>0</v>
      </c>
      <c r="GY121">
        <v>0</v>
      </c>
      <c r="GZ121">
        <v>0</v>
      </c>
      <c r="HA121">
        <v>0</v>
      </c>
      <c r="HB121">
        <v>0</v>
      </c>
      <c r="HC121">
        <v>0</v>
      </c>
      <c r="HD121">
        <v>0</v>
      </c>
      <c r="HE121">
        <v>0</v>
      </c>
      <c r="HF121">
        <v>0</v>
      </c>
      <c r="HG121">
        <v>0</v>
      </c>
      <c r="HH121">
        <v>1.4999999999999999E-2</v>
      </c>
      <c r="HI121">
        <v>0</v>
      </c>
      <c r="HJ121">
        <v>0</v>
      </c>
      <c r="HK121">
        <v>0</v>
      </c>
      <c r="HL121">
        <v>0</v>
      </c>
      <c r="HM121">
        <v>0</v>
      </c>
      <c r="HN121">
        <v>81.599999999999994</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0.9365</v>
      </c>
      <c r="LI121">
        <v>0.95731045599340514</v>
      </c>
      <c r="LJ121">
        <v>0</v>
      </c>
      <c r="LK121">
        <v>0</v>
      </c>
      <c r="LL121">
        <v>1</v>
      </c>
      <c r="LM121">
        <v>0.95</v>
      </c>
      <c r="LN121">
        <v>0</v>
      </c>
      <c r="LO121">
        <v>1</v>
      </c>
      <c r="LP121">
        <v>0.78</v>
      </c>
      <c r="LQ121">
        <v>0</v>
      </c>
      <c r="LR121">
        <v>8.4507042253521125E-2</v>
      </c>
      <c r="LS121">
        <v>0</v>
      </c>
    </row>
    <row r="122" spans="1:331">
      <c r="A122" t="s">
        <v>417</v>
      </c>
      <c r="B122" t="s">
        <v>418</v>
      </c>
      <c r="C122" t="s">
        <v>438</v>
      </c>
      <c r="D122" t="s">
        <v>380</v>
      </c>
      <c r="E122" t="s">
        <v>353</v>
      </c>
      <c r="F122">
        <v>10348</v>
      </c>
      <c r="G122" t="s">
        <v>354</v>
      </c>
      <c r="H122">
        <v>10348</v>
      </c>
      <c r="I122">
        <v>1.1044935425338884</v>
      </c>
      <c r="J122">
        <v>0</v>
      </c>
      <c r="K122" t="s">
        <v>355</v>
      </c>
      <c r="L122">
        <v>1</v>
      </c>
      <c r="M122" t="s">
        <v>385</v>
      </c>
      <c r="N122" t="s">
        <v>420</v>
      </c>
      <c r="O122" t="s">
        <v>421</v>
      </c>
      <c r="P122">
        <v>4.9000000000000004</v>
      </c>
      <c r="Q122">
        <v>0.82</v>
      </c>
      <c r="R122">
        <v>0</v>
      </c>
      <c r="S122">
        <v>0.35</v>
      </c>
      <c r="T122">
        <v>9369</v>
      </c>
      <c r="U122">
        <v>0</v>
      </c>
      <c r="V122">
        <v>153</v>
      </c>
      <c r="W122">
        <v>0</v>
      </c>
      <c r="X122">
        <v>1433457</v>
      </c>
      <c r="Y122">
        <v>1</v>
      </c>
      <c r="Z122">
        <v>0</v>
      </c>
      <c r="AA122">
        <v>0</v>
      </c>
      <c r="AB122">
        <v>0</v>
      </c>
      <c r="AC122">
        <v>0</v>
      </c>
      <c r="AD122">
        <v>0</v>
      </c>
      <c r="AE122">
        <v>0</v>
      </c>
      <c r="AF122">
        <v>0</v>
      </c>
      <c r="AG122">
        <v>0</v>
      </c>
      <c r="AH122">
        <v>0</v>
      </c>
      <c r="AI122">
        <v>0</v>
      </c>
      <c r="AJ122">
        <v>0</v>
      </c>
      <c r="AK122">
        <v>0</v>
      </c>
      <c r="AL122">
        <v>0</v>
      </c>
      <c r="AM122">
        <v>13.616438356164384</v>
      </c>
      <c r="AN122">
        <v>0</v>
      </c>
      <c r="AO122">
        <v>0</v>
      </c>
      <c r="AP122">
        <v>0</v>
      </c>
      <c r="AQ122">
        <v>0</v>
      </c>
      <c r="AR122">
        <v>0</v>
      </c>
      <c r="AS122">
        <v>0</v>
      </c>
      <c r="AT122">
        <v>0</v>
      </c>
      <c r="AU122">
        <v>0</v>
      </c>
      <c r="AV122">
        <v>0</v>
      </c>
      <c r="AW122">
        <v>0</v>
      </c>
      <c r="AX122">
        <v>0</v>
      </c>
      <c r="AY122">
        <v>0</v>
      </c>
      <c r="AZ122">
        <v>0</v>
      </c>
      <c r="BA122">
        <v>0</v>
      </c>
      <c r="BB122">
        <v>0</v>
      </c>
      <c r="BC122">
        <v>0.1143</v>
      </c>
      <c r="BD122">
        <v>0</v>
      </c>
      <c r="BE122">
        <v>0</v>
      </c>
      <c r="BF122">
        <v>0</v>
      </c>
      <c r="BG122">
        <v>0</v>
      </c>
      <c r="BH122">
        <v>0</v>
      </c>
      <c r="BI122">
        <v>0</v>
      </c>
      <c r="BJ122">
        <v>0</v>
      </c>
      <c r="BK122">
        <v>0</v>
      </c>
      <c r="BL122">
        <v>0</v>
      </c>
      <c r="BM122">
        <v>0</v>
      </c>
      <c r="BN122">
        <v>0</v>
      </c>
      <c r="BO122">
        <v>0</v>
      </c>
      <c r="BP122">
        <v>0</v>
      </c>
      <c r="BQ122">
        <v>1.4999999999999999E-2</v>
      </c>
      <c r="BR122">
        <v>0</v>
      </c>
      <c r="BS122">
        <v>0</v>
      </c>
      <c r="BT122">
        <v>0</v>
      </c>
      <c r="BU122">
        <v>0</v>
      </c>
      <c r="BV122">
        <v>0</v>
      </c>
      <c r="BW122">
        <v>81.599999999999994</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1</v>
      </c>
      <c r="FR122">
        <v>0</v>
      </c>
      <c r="FS122">
        <v>0</v>
      </c>
      <c r="FT122">
        <v>0</v>
      </c>
      <c r="FU122">
        <v>0</v>
      </c>
      <c r="FV122">
        <v>0</v>
      </c>
      <c r="FW122">
        <v>0</v>
      </c>
      <c r="FX122">
        <v>4.4594811006005424</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0.34899999999999998</v>
      </c>
      <c r="GU122">
        <v>0</v>
      </c>
      <c r="GV122">
        <v>0</v>
      </c>
      <c r="GW122">
        <v>0</v>
      </c>
      <c r="GX122">
        <v>0</v>
      </c>
      <c r="GY122">
        <v>0</v>
      </c>
      <c r="GZ122">
        <v>0</v>
      </c>
      <c r="HA122">
        <v>0</v>
      </c>
      <c r="HB122">
        <v>0</v>
      </c>
      <c r="HC122">
        <v>0</v>
      </c>
      <c r="HD122">
        <v>0</v>
      </c>
      <c r="HE122">
        <v>0</v>
      </c>
      <c r="HF122">
        <v>0</v>
      </c>
      <c r="HG122">
        <v>0</v>
      </c>
      <c r="HH122">
        <v>1.4999999999999999E-2</v>
      </c>
      <c r="HI122">
        <v>0</v>
      </c>
      <c r="HJ122">
        <v>0</v>
      </c>
      <c r="HK122">
        <v>0</v>
      </c>
      <c r="HL122">
        <v>0</v>
      </c>
      <c r="HM122">
        <v>0</v>
      </c>
      <c r="HN122">
        <v>81.599999999999994</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0.9365</v>
      </c>
      <c r="LI122">
        <v>0.9645270369371961</v>
      </c>
      <c r="LJ122">
        <v>0</v>
      </c>
      <c r="LK122">
        <v>0</v>
      </c>
      <c r="LL122">
        <v>1</v>
      </c>
      <c r="LM122">
        <v>0.95</v>
      </c>
      <c r="LN122">
        <v>0</v>
      </c>
      <c r="LO122">
        <v>1</v>
      </c>
      <c r="LP122">
        <v>0.78</v>
      </c>
      <c r="LQ122">
        <v>0</v>
      </c>
      <c r="LR122">
        <v>8.4507042253521125E-2</v>
      </c>
      <c r="LS122">
        <v>0</v>
      </c>
    </row>
    <row r="123" spans="1:331">
      <c r="A123" t="s">
        <v>417</v>
      </c>
      <c r="B123" t="s">
        <v>418</v>
      </c>
      <c r="C123" t="s">
        <v>439</v>
      </c>
      <c r="D123" t="s">
        <v>380</v>
      </c>
      <c r="E123" t="s">
        <v>353</v>
      </c>
      <c r="F123">
        <v>10416</v>
      </c>
      <c r="G123" t="s">
        <v>354</v>
      </c>
      <c r="H123">
        <v>10416</v>
      </c>
      <c r="I123">
        <v>1.111751520973423</v>
      </c>
      <c r="J123">
        <v>0</v>
      </c>
      <c r="K123" t="s">
        <v>355</v>
      </c>
      <c r="L123">
        <v>1</v>
      </c>
      <c r="M123" t="s">
        <v>385</v>
      </c>
      <c r="N123" t="s">
        <v>420</v>
      </c>
      <c r="O123" t="s">
        <v>421</v>
      </c>
      <c r="P123">
        <v>4.9000000000000004</v>
      </c>
      <c r="Q123">
        <v>0.82</v>
      </c>
      <c r="R123">
        <v>0</v>
      </c>
      <c r="S123">
        <v>0.35</v>
      </c>
      <c r="T123">
        <v>9369</v>
      </c>
      <c r="U123">
        <v>0</v>
      </c>
      <c r="V123">
        <v>153</v>
      </c>
      <c r="W123">
        <v>0</v>
      </c>
      <c r="X123">
        <v>1433457</v>
      </c>
      <c r="Y123">
        <v>1</v>
      </c>
      <c r="Z123">
        <v>0</v>
      </c>
      <c r="AA123">
        <v>0</v>
      </c>
      <c r="AB123">
        <v>0</v>
      </c>
      <c r="AC123">
        <v>0</v>
      </c>
      <c r="AD123">
        <v>0</v>
      </c>
      <c r="AE123">
        <v>0</v>
      </c>
      <c r="AF123">
        <v>0</v>
      </c>
      <c r="AG123">
        <v>0</v>
      </c>
      <c r="AH123">
        <v>0</v>
      </c>
      <c r="AI123">
        <v>0</v>
      </c>
      <c r="AJ123">
        <v>0</v>
      </c>
      <c r="AK123">
        <v>0</v>
      </c>
      <c r="AL123">
        <v>0</v>
      </c>
      <c r="AM123">
        <v>13.616438356164384</v>
      </c>
      <c r="AN123">
        <v>0</v>
      </c>
      <c r="AO123">
        <v>0</v>
      </c>
      <c r="AP123">
        <v>0</v>
      </c>
      <c r="AQ123">
        <v>0</v>
      </c>
      <c r="AR123">
        <v>0</v>
      </c>
      <c r="AS123">
        <v>0</v>
      </c>
      <c r="AT123">
        <v>0</v>
      </c>
      <c r="AU123">
        <v>0</v>
      </c>
      <c r="AV123">
        <v>0</v>
      </c>
      <c r="AW123">
        <v>0</v>
      </c>
      <c r="AX123">
        <v>0</v>
      </c>
      <c r="AY123">
        <v>0</v>
      </c>
      <c r="AZ123">
        <v>0</v>
      </c>
      <c r="BA123">
        <v>0</v>
      </c>
      <c r="BB123">
        <v>0</v>
      </c>
      <c r="BC123">
        <v>0.1143</v>
      </c>
      <c r="BD123">
        <v>0</v>
      </c>
      <c r="BE123">
        <v>0</v>
      </c>
      <c r="BF123">
        <v>0</v>
      </c>
      <c r="BG123">
        <v>0</v>
      </c>
      <c r="BH123">
        <v>0</v>
      </c>
      <c r="BI123">
        <v>0</v>
      </c>
      <c r="BJ123">
        <v>0</v>
      </c>
      <c r="BK123">
        <v>0</v>
      </c>
      <c r="BL123">
        <v>0</v>
      </c>
      <c r="BM123">
        <v>0</v>
      </c>
      <c r="BN123">
        <v>0</v>
      </c>
      <c r="BO123">
        <v>0</v>
      </c>
      <c r="BP123">
        <v>0</v>
      </c>
      <c r="BQ123">
        <v>1.4999999999999999E-2</v>
      </c>
      <c r="BR123">
        <v>0</v>
      </c>
      <c r="BS123">
        <v>0</v>
      </c>
      <c r="BT123">
        <v>0</v>
      </c>
      <c r="BU123">
        <v>0</v>
      </c>
      <c r="BV123">
        <v>0</v>
      </c>
      <c r="BW123">
        <v>81.599999999999994</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1</v>
      </c>
      <c r="FR123">
        <v>0</v>
      </c>
      <c r="FS123">
        <v>0</v>
      </c>
      <c r="FT123">
        <v>0</v>
      </c>
      <c r="FU123">
        <v>0</v>
      </c>
      <c r="FV123">
        <v>0</v>
      </c>
      <c r="FW123">
        <v>0</v>
      </c>
      <c r="FX123">
        <v>4.4594811006005424</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0.34899999999999998</v>
      </c>
      <c r="GU123">
        <v>0</v>
      </c>
      <c r="GV123">
        <v>0</v>
      </c>
      <c r="GW123">
        <v>0</v>
      </c>
      <c r="GX123">
        <v>0</v>
      </c>
      <c r="GY123">
        <v>0</v>
      </c>
      <c r="GZ123">
        <v>0</v>
      </c>
      <c r="HA123">
        <v>0</v>
      </c>
      <c r="HB123">
        <v>0</v>
      </c>
      <c r="HC123">
        <v>0</v>
      </c>
      <c r="HD123">
        <v>0</v>
      </c>
      <c r="HE123">
        <v>0</v>
      </c>
      <c r="HF123">
        <v>0</v>
      </c>
      <c r="HG123">
        <v>0</v>
      </c>
      <c r="HH123">
        <v>1.4999999999999999E-2</v>
      </c>
      <c r="HI123">
        <v>0</v>
      </c>
      <c r="HJ123">
        <v>0</v>
      </c>
      <c r="HK123">
        <v>0</v>
      </c>
      <c r="HL123">
        <v>0</v>
      </c>
      <c r="HM123">
        <v>0</v>
      </c>
      <c r="HN123">
        <v>81.599999999999994</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0.9365</v>
      </c>
      <c r="LI123">
        <v>0.97078771484264048</v>
      </c>
      <c r="LJ123">
        <v>0</v>
      </c>
      <c r="LK123">
        <v>0</v>
      </c>
      <c r="LL123">
        <v>1</v>
      </c>
      <c r="LM123">
        <v>0.95</v>
      </c>
      <c r="LN123">
        <v>0</v>
      </c>
      <c r="LO123">
        <v>1</v>
      </c>
      <c r="LP123">
        <v>0.78</v>
      </c>
      <c r="LQ123">
        <v>0</v>
      </c>
      <c r="LR123">
        <v>8.4507042253521125E-2</v>
      </c>
      <c r="LS123">
        <v>0</v>
      </c>
    </row>
    <row r="124" spans="1:331">
      <c r="A124" t="s">
        <v>417</v>
      </c>
      <c r="B124" t="s">
        <v>418</v>
      </c>
      <c r="C124" t="s">
        <v>440</v>
      </c>
      <c r="D124" t="s">
        <v>380</v>
      </c>
      <c r="E124" t="s">
        <v>353</v>
      </c>
      <c r="F124">
        <v>10486</v>
      </c>
      <c r="G124" t="s">
        <v>354</v>
      </c>
      <c r="H124">
        <v>10486</v>
      </c>
      <c r="I124">
        <v>1.1192229693670617</v>
      </c>
      <c r="J124">
        <v>0</v>
      </c>
      <c r="K124" t="s">
        <v>355</v>
      </c>
      <c r="L124">
        <v>1</v>
      </c>
      <c r="M124" t="s">
        <v>385</v>
      </c>
      <c r="N124" t="s">
        <v>420</v>
      </c>
      <c r="O124" t="s">
        <v>421</v>
      </c>
      <c r="P124">
        <v>4.9000000000000004</v>
      </c>
      <c r="Q124">
        <v>0.82</v>
      </c>
      <c r="R124">
        <v>0</v>
      </c>
      <c r="S124">
        <v>0.35</v>
      </c>
      <c r="T124">
        <v>9369</v>
      </c>
      <c r="U124">
        <v>0</v>
      </c>
      <c r="V124">
        <v>153</v>
      </c>
      <c r="W124">
        <v>0</v>
      </c>
      <c r="X124">
        <v>1433457</v>
      </c>
      <c r="Y124">
        <v>1</v>
      </c>
      <c r="Z124">
        <v>0</v>
      </c>
      <c r="AA124">
        <v>0</v>
      </c>
      <c r="AB124">
        <v>0</v>
      </c>
      <c r="AC124">
        <v>0</v>
      </c>
      <c r="AD124">
        <v>0</v>
      </c>
      <c r="AE124">
        <v>0</v>
      </c>
      <c r="AF124">
        <v>0</v>
      </c>
      <c r="AG124">
        <v>0</v>
      </c>
      <c r="AH124">
        <v>0</v>
      </c>
      <c r="AI124">
        <v>0</v>
      </c>
      <c r="AJ124">
        <v>0</v>
      </c>
      <c r="AK124">
        <v>0</v>
      </c>
      <c r="AL124">
        <v>0</v>
      </c>
      <c r="AM124">
        <v>13.616438356164384</v>
      </c>
      <c r="AN124">
        <v>0</v>
      </c>
      <c r="AO124">
        <v>0</v>
      </c>
      <c r="AP124">
        <v>0</v>
      </c>
      <c r="AQ124">
        <v>0</v>
      </c>
      <c r="AR124">
        <v>0</v>
      </c>
      <c r="AS124">
        <v>0</v>
      </c>
      <c r="AT124">
        <v>0</v>
      </c>
      <c r="AU124">
        <v>0</v>
      </c>
      <c r="AV124">
        <v>0</v>
      </c>
      <c r="AW124">
        <v>0</v>
      </c>
      <c r="AX124">
        <v>0</v>
      </c>
      <c r="AY124">
        <v>0</v>
      </c>
      <c r="AZ124">
        <v>0</v>
      </c>
      <c r="BA124">
        <v>0</v>
      </c>
      <c r="BB124">
        <v>0</v>
      </c>
      <c r="BC124">
        <v>0.1143</v>
      </c>
      <c r="BD124">
        <v>0</v>
      </c>
      <c r="BE124">
        <v>0</v>
      </c>
      <c r="BF124">
        <v>0</v>
      </c>
      <c r="BG124">
        <v>0</v>
      </c>
      <c r="BH124">
        <v>0</v>
      </c>
      <c r="BI124">
        <v>0</v>
      </c>
      <c r="BJ124">
        <v>0</v>
      </c>
      <c r="BK124">
        <v>0</v>
      </c>
      <c r="BL124">
        <v>0</v>
      </c>
      <c r="BM124">
        <v>0</v>
      </c>
      <c r="BN124">
        <v>0</v>
      </c>
      <c r="BO124">
        <v>0</v>
      </c>
      <c r="BP124">
        <v>0</v>
      </c>
      <c r="BQ124">
        <v>1.4999999999999999E-2</v>
      </c>
      <c r="BR124">
        <v>0</v>
      </c>
      <c r="BS124">
        <v>0</v>
      </c>
      <c r="BT124">
        <v>0</v>
      </c>
      <c r="BU124">
        <v>0</v>
      </c>
      <c r="BV124">
        <v>0</v>
      </c>
      <c r="BW124">
        <v>81.599999999999994</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1</v>
      </c>
      <c r="FR124">
        <v>0</v>
      </c>
      <c r="FS124">
        <v>0</v>
      </c>
      <c r="FT124">
        <v>0</v>
      </c>
      <c r="FU124">
        <v>0</v>
      </c>
      <c r="FV124">
        <v>0</v>
      </c>
      <c r="FW124">
        <v>0</v>
      </c>
      <c r="FX124">
        <v>4.4594811006005424</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0.34899999999999998</v>
      </c>
      <c r="GU124">
        <v>0</v>
      </c>
      <c r="GV124">
        <v>0</v>
      </c>
      <c r="GW124">
        <v>0</v>
      </c>
      <c r="GX124">
        <v>0</v>
      </c>
      <c r="GY124">
        <v>0</v>
      </c>
      <c r="GZ124">
        <v>0</v>
      </c>
      <c r="HA124">
        <v>0</v>
      </c>
      <c r="HB124">
        <v>0</v>
      </c>
      <c r="HC124">
        <v>0</v>
      </c>
      <c r="HD124">
        <v>0</v>
      </c>
      <c r="HE124">
        <v>0</v>
      </c>
      <c r="HF124">
        <v>0</v>
      </c>
      <c r="HG124">
        <v>0</v>
      </c>
      <c r="HH124">
        <v>1.4999999999999999E-2</v>
      </c>
      <c r="HI124">
        <v>0</v>
      </c>
      <c r="HJ124">
        <v>0</v>
      </c>
      <c r="HK124">
        <v>0</v>
      </c>
      <c r="HL124">
        <v>0</v>
      </c>
      <c r="HM124">
        <v>0</v>
      </c>
      <c r="HN124">
        <v>81.599999999999994</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0.9365</v>
      </c>
      <c r="LI124">
        <v>0.97731971893801317</v>
      </c>
      <c r="LJ124">
        <v>0</v>
      </c>
      <c r="LK124">
        <v>0</v>
      </c>
      <c r="LL124">
        <v>1</v>
      </c>
      <c r="LM124">
        <v>0.95</v>
      </c>
      <c r="LN124">
        <v>0</v>
      </c>
      <c r="LO124">
        <v>1</v>
      </c>
      <c r="LP124">
        <v>0.78</v>
      </c>
      <c r="LQ124">
        <v>0</v>
      </c>
      <c r="LR124">
        <v>8.4507042253521125E-2</v>
      </c>
      <c r="LS124">
        <v>0</v>
      </c>
    </row>
    <row r="125" spans="1:331">
      <c r="A125" t="s">
        <v>417</v>
      </c>
      <c r="B125" t="s">
        <v>418</v>
      </c>
      <c r="C125" t="s">
        <v>441</v>
      </c>
      <c r="D125" t="s">
        <v>380</v>
      </c>
      <c r="E125" t="s">
        <v>353</v>
      </c>
      <c r="F125">
        <v>10554</v>
      </c>
      <c r="G125" t="s">
        <v>354</v>
      </c>
      <c r="H125">
        <v>10554</v>
      </c>
      <c r="I125">
        <v>1.1264809478065962</v>
      </c>
      <c r="J125">
        <v>0</v>
      </c>
      <c r="K125" t="s">
        <v>355</v>
      </c>
      <c r="L125">
        <v>1</v>
      </c>
      <c r="M125" t="s">
        <v>385</v>
      </c>
      <c r="N125" t="s">
        <v>420</v>
      </c>
      <c r="O125" t="s">
        <v>421</v>
      </c>
      <c r="P125">
        <v>4.9000000000000004</v>
      </c>
      <c r="Q125">
        <v>0.82</v>
      </c>
      <c r="R125">
        <v>0</v>
      </c>
      <c r="S125">
        <v>0.35</v>
      </c>
      <c r="T125">
        <v>9369</v>
      </c>
      <c r="U125">
        <v>0</v>
      </c>
      <c r="V125">
        <v>153</v>
      </c>
      <c r="W125">
        <v>0</v>
      </c>
      <c r="X125">
        <v>1433457</v>
      </c>
      <c r="Y125">
        <v>1</v>
      </c>
      <c r="Z125">
        <v>0</v>
      </c>
      <c r="AA125">
        <v>0</v>
      </c>
      <c r="AB125">
        <v>0</v>
      </c>
      <c r="AC125">
        <v>0</v>
      </c>
      <c r="AD125">
        <v>0</v>
      </c>
      <c r="AE125">
        <v>0</v>
      </c>
      <c r="AF125">
        <v>0</v>
      </c>
      <c r="AG125">
        <v>0</v>
      </c>
      <c r="AH125">
        <v>0</v>
      </c>
      <c r="AI125">
        <v>0</v>
      </c>
      <c r="AJ125">
        <v>0</v>
      </c>
      <c r="AK125">
        <v>0</v>
      </c>
      <c r="AL125">
        <v>0</v>
      </c>
      <c r="AM125">
        <v>13.616438356164384</v>
      </c>
      <c r="AN125">
        <v>0</v>
      </c>
      <c r="AO125">
        <v>0</v>
      </c>
      <c r="AP125">
        <v>0</v>
      </c>
      <c r="AQ125">
        <v>0</v>
      </c>
      <c r="AR125">
        <v>0</v>
      </c>
      <c r="AS125">
        <v>0</v>
      </c>
      <c r="AT125">
        <v>0</v>
      </c>
      <c r="AU125">
        <v>0</v>
      </c>
      <c r="AV125">
        <v>0</v>
      </c>
      <c r="AW125">
        <v>0</v>
      </c>
      <c r="AX125">
        <v>0</v>
      </c>
      <c r="AY125">
        <v>0</v>
      </c>
      <c r="AZ125">
        <v>0</v>
      </c>
      <c r="BA125">
        <v>0</v>
      </c>
      <c r="BB125">
        <v>0</v>
      </c>
      <c r="BC125">
        <v>0.1143</v>
      </c>
      <c r="BD125">
        <v>0</v>
      </c>
      <c r="BE125">
        <v>0</v>
      </c>
      <c r="BF125">
        <v>0</v>
      </c>
      <c r="BG125">
        <v>0</v>
      </c>
      <c r="BH125">
        <v>0</v>
      </c>
      <c r="BI125">
        <v>0</v>
      </c>
      <c r="BJ125">
        <v>0</v>
      </c>
      <c r="BK125">
        <v>0</v>
      </c>
      <c r="BL125">
        <v>0</v>
      </c>
      <c r="BM125">
        <v>0</v>
      </c>
      <c r="BN125">
        <v>0</v>
      </c>
      <c r="BO125">
        <v>0</v>
      </c>
      <c r="BP125">
        <v>0</v>
      </c>
      <c r="BQ125">
        <v>1.4999999999999999E-2</v>
      </c>
      <c r="BR125">
        <v>0</v>
      </c>
      <c r="BS125">
        <v>0</v>
      </c>
      <c r="BT125">
        <v>0</v>
      </c>
      <c r="BU125">
        <v>0</v>
      </c>
      <c r="BV125">
        <v>0</v>
      </c>
      <c r="BW125">
        <v>81.599999999999994</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1</v>
      </c>
      <c r="FR125">
        <v>0</v>
      </c>
      <c r="FS125">
        <v>0</v>
      </c>
      <c r="FT125">
        <v>0</v>
      </c>
      <c r="FU125">
        <v>0</v>
      </c>
      <c r="FV125">
        <v>0</v>
      </c>
      <c r="FW125">
        <v>0</v>
      </c>
      <c r="FX125">
        <v>4.4594811006005424</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0.34899999999999998</v>
      </c>
      <c r="GU125">
        <v>0</v>
      </c>
      <c r="GV125">
        <v>0</v>
      </c>
      <c r="GW125">
        <v>0</v>
      </c>
      <c r="GX125">
        <v>0</v>
      </c>
      <c r="GY125">
        <v>0</v>
      </c>
      <c r="GZ125">
        <v>0</v>
      </c>
      <c r="HA125">
        <v>0</v>
      </c>
      <c r="HB125">
        <v>0</v>
      </c>
      <c r="HC125">
        <v>0</v>
      </c>
      <c r="HD125">
        <v>0</v>
      </c>
      <c r="HE125">
        <v>0</v>
      </c>
      <c r="HF125">
        <v>0</v>
      </c>
      <c r="HG125">
        <v>0</v>
      </c>
      <c r="HH125">
        <v>1.4999999999999999E-2</v>
      </c>
      <c r="HI125">
        <v>0</v>
      </c>
      <c r="HJ125">
        <v>0</v>
      </c>
      <c r="HK125">
        <v>0</v>
      </c>
      <c r="HL125">
        <v>0</v>
      </c>
      <c r="HM125">
        <v>0</v>
      </c>
      <c r="HN125">
        <v>81.599999999999994</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0.9365</v>
      </c>
      <c r="LI125">
        <v>0.98369101444396723</v>
      </c>
      <c r="LJ125">
        <v>0</v>
      </c>
      <c r="LK125">
        <v>0</v>
      </c>
      <c r="LL125">
        <v>1</v>
      </c>
      <c r="LM125">
        <v>0.95</v>
      </c>
      <c r="LN125">
        <v>0</v>
      </c>
      <c r="LO125">
        <v>1</v>
      </c>
      <c r="LP125">
        <v>0.78</v>
      </c>
      <c r="LQ125">
        <v>0</v>
      </c>
      <c r="LR125">
        <v>8.4507042253521125E-2</v>
      </c>
      <c r="LS125">
        <v>0</v>
      </c>
    </row>
    <row r="126" spans="1:331">
      <c r="A126" t="s">
        <v>417</v>
      </c>
      <c r="B126" t="s">
        <v>418</v>
      </c>
      <c r="C126" t="s">
        <v>442</v>
      </c>
      <c r="D126" t="s">
        <v>380</v>
      </c>
      <c r="E126" t="s">
        <v>353</v>
      </c>
      <c r="F126">
        <v>10619</v>
      </c>
      <c r="G126" t="s">
        <v>354</v>
      </c>
      <c r="H126">
        <v>10619</v>
      </c>
      <c r="I126">
        <v>1.1334187213149749</v>
      </c>
      <c r="J126">
        <v>0</v>
      </c>
      <c r="K126" t="s">
        <v>355</v>
      </c>
      <c r="L126">
        <v>1</v>
      </c>
      <c r="M126" t="s">
        <v>385</v>
      </c>
      <c r="N126" t="s">
        <v>420</v>
      </c>
      <c r="O126" t="s">
        <v>421</v>
      </c>
      <c r="P126">
        <v>4.9000000000000004</v>
      </c>
      <c r="Q126">
        <v>0.82</v>
      </c>
      <c r="R126">
        <v>0</v>
      </c>
      <c r="S126">
        <v>0.35</v>
      </c>
      <c r="T126">
        <v>9369</v>
      </c>
      <c r="U126">
        <v>0</v>
      </c>
      <c r="V126">
        <v>153</v>
      </c>
      <c r="W126">
        <v>0</v>
      </c>
      <c r="X126">
        <v>1433457</v>
      </c>
      <c r="Y126">
        <v>1</v>
      </c>
      <c r="Z126">
        <v>0</v>
      </c>
      <c r="AA126">
        <v>0</v>
      </c>
      <c r="AB126">
        <v>0</v>
      </c>
      <c r="AC126">
        <v>0</v>
      </c>
      <c r="AD126">
        <v>0</v>
      </c>
      <c r="AE126">
        <v>0</v>
      </c>
      <c r="AF126">
        <v>0</v>
      </c>
      <c r="AG126">
        <v>0</v>
      </c>
      <c r="AH126">
        <v>0</v>
      </c>
      <c r="AI126">
        <v>0</v>
      </c>
      <c r="AJ126">
        <v>0</v>
      </c>
      <c r="AK126">
        <v>0</v>
      </c>
      <c r="AL126">
        <v>0</v>
      </c>
      <c r="AM126">
        <v>13.616438356164384</v>
      </c>
      <c r="AN126">
        <v>0</v>
      </c>
      <c r="AO126">
        <v>0</v>
      </c>
      <c r="AP126">
        <v>0</v>
      </c>
      <c r="AQ126">
        <v>0</v>
      </c>
      <c r="AR126">
        <v>0</v>
      </c>
      <c r="AS126">
        <v>0</v>
      </c>
      <c r="AT126">
        <v>0</v>
      </c>
      <c r="AU126">
        <v>0</v>
      </c>
      <c r="AV126">
        <v>0</v>
      </c>
      <c r="AW126">
        <v>0</v>
      </c>
      <c r="AX126">
        <v>0</v>
      </c>
      <c r="AY126">
        <v>0</v>
      </c>
      <c r="AZ126">
        <v>0</v>
      </c>
      <c r="BA126">
        <v>0</v>
      </c>
      <c r="BB126">
        <v>0</v>
      </c>
      <c r="BC126">
        <v>0.1143</v>
      </c>
      <c r="BD126">
        <v>0</v>
      </c>
      <c r="BE126">
        <v>0</v>
      </c>
      <c r="BF126">
        <v>0</v>
      </c>
      <c r="BG126">
        <v>0</v>
      </c>
      <c r="BH126">
        <v>0</v>
      </c>
      <c r="BI126">
        <v>0</v>
      </c>
      <c r="BJ126">
        <v>0</v>
      </c>
      <c r="BK126">
        <v>0</v>
      </c>
      <c r="BL126">
        <v>0</v>
      </c>
      <c r="BM126">
        <v>0</v>
      </c>
      <c r="BN126">
        <v>0</v>
      </c>
      <c r="BO126">
        <v>0</v>
      </c>
      <c r="BP126">
        <v>0</v>
      </c>
      <c r="BQ126">
        <v>1.4999999999999999E-2</v>
      </c>
      <c r="BR126">
        <v>0</v>
      </c>
      <c r="BS126">
        <v>0</v>
      </c>
      <c r="BT126">
        <v>0</v>
      </c>
      <c r="BU126">
        <v>0</v>
      </c>
      <c r="BV126">
        <v>0</v>
      </c>
      <c r="BW126">
        <v>81.599999999999994</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1</v>
      </c>
      <c r="FR126">
        <v>0</v>
      </c>
      <c r="FS126">
        <v>0</v>
      </c>
      <c r="FT126">
        <v>0</v>
      </c>
      <c r="FU126">
        <v>0</v>
      </c>
      <c r="FV126">
        <v>0</v>
      </c>
      <c r="FW126">
        <v>0</v>
      </c>
      <c r="FX126">
        <v>4.4594811006005424</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0.34899999999999998</v>
      </c>
      <c r="GU126">
        <v>0</v>
      </c>
      <c r="GV126">
        <v>0</v>
      </c>
      <c r="GW126">
        <v>0</v>
      </c>
      <c r="GX126">
        <v>0</v>
      </c>
      <c r="GY126">
        <v>0</v>
      </c>
      <c r="GZ126">
        <v>0</v>
      </c>
      <c r="HA126">
        <v>0</v>
      </c>
      <c r="HB126">
        <v>0</v>
      </c>
      <c r="HC126">
        <v>0</v>
      </c>
      <c r="HD126">
        <v>0</v>
      </c>
      <c r="HE126">
        <v>0</v>
      </c>
      <c r="HF126">
        <v>0</v>
      </c>
      <c r="HG126">
        <v>0</v>
      </c>
      <c r="HH126">
        <v>1.4999999999999999E-2</v>
      </c>
      <c r="HI126">
        <v>0</v>
      </c>
      <c r="HJ126">
        <v>0</v>
      </c>
      <c r="HK126">
        <v>0</v>
      </c>
      <c r="HL126">
        <v>0</v>
      </c>
      <c r="HM126">
        <v>0</v>
      </c>
      <c r="HN126">
        <v>81.599999999999994</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0.9365</v>
      </c>
      <c r="LI126">
        <v>0.98976524255735954</v>
      </c>
      <c r="LJ126">
        <v>0</v>
      </c>
      <c r="LK126">
        <v>0</v>
      </c>
      <c r="LL126">
        <v>1</v>
      </c>
      <c r="LM126">
        <v>0.95</v>
      </c>
      <c r="LN126">
        <v>0</v>
      </c>
      <c r="LO126">
        <v>1</v>
      </c>
      <c r="LP126">
        <v>0.78</v>
      </c>
      <c r="LQ126">
        <v>0</v>
      </c>
      <c r="LR126">
        <v>8.4507042253521125E-2</v>
      </c>
      <c r="LS126">
        <v>0</v>
      </c>
    </row>
    <row r="127" spans="1:331">
      <c r="A127" t="s">
        <v>417</v>
      </c>
      <c r="B127" t="s">
        <v>418</v>
      </c>
      <c r="C127" t="s">
        <v>419</v>
      </c>
      <c r="D127" t="s">
        <v>378</v>
      </c>
      <c r="E127" t="s">
        <v>353</v>
      </c>
      <c r="F127">
        <v>278</v>
      </c>
      <c r="G127" t="s">
        <v>354</v>
      </c>
      <c r="H127">
        <v>278</v>
      </c>
      <c r="I127">
        <v>4.5335942596216566E-2</v>
      </c>
      <c r="J127">
        <v>0</v>
      </c>
      <c r="K127" t="s">
        <v>355</v>
      </c>
      <c r="L127">
        <v>1</v>
      </c>
      <c r="M127" t="s">
        <v>385</v>
      </c>
      <c r="N127" t="s">
        <v>420</v>
      </c>
      <c r="O127" t="s">
        <v>421</v>
      </c>
      <c r="P127">
        <v>4.9000000000000004</v>
      </c>
      <c r="Q127">
        <v>0.82</v>
      </c>
      <c r="R127">
        <v>0</v>
      </c>
      <c r="S127">
        <v>0.35</v>
      </c>
      <c r="T127">
        <v>6132</v>
      </c>
      <c r="U127">
        <v>0</v>
      </c>
      <c r="V127">
        <v>182</v>
      </c>
      <c r="W127">
        <v>0</v>
      </c>
      <c r="X127">
        <v>1116024</v>
      </c>
      <c r="Y127">
        <v>1</v>
      </c>
      <c r="Z127">
        <v>0</v>
      </c>
      <c r="AA127">
        <v>0</v>
      </c>
      <c r="AB127">
        <v>0</v>
      </c>
      <c r="AC127">
        <v>0</v>
      </c>
      <c r="AD127">
        <v>0</v>
      </c>
      <c r="AE127">
        <v>0</v>
      </c>
      <c r="AF127">
        <v>0</v>
      </c>
      <c r="AG127">
        <v>0</v>
      </c>
      <c r="AH127">
        <v>0</v>
      </c>
      <c r="AI127">
        <v>0</v>
      </c>
      <c r="AJ127">
        <v>0</v>
      </c>
      <c r="AK127">
        <v>0</v>
      </c>
      <c r="AL127">
        <v>0</v>
      </c>
      <c r="AM127">
        <v>13.616438356164384</v>
      </c>
      <c r="AN127">
        <v>0</v>
      </c>
      <c r="AO127">
        <v>0</v>
      </c>
      <c r="AP127">
        <v>0</v>
      </c>
      <c r="AQ127">
        <v>0</v>
      </c>
      <c r="AR127">
        <v>0</v>
      </c>
      <c r="AS127">
        <v>0</v>
      </c>
      <c r="AT127">
        <v>0</v>
      </c>
      <c r="AU127">
        <v>0</v>
      </c>
      <c r="AV127">
        <v>0</v>
      </c>
      <c r="AW127">
        <v>0</v>
      </c>
      <c r="AX127">
        <v>0</v>
      </c>
      <c r="AY127">
        <v>0</v>
      </c>
      <c r="AZ127">
        <v>0</v>
      </c>
      <c r="BA127">
        <v>0</v>
      </c>
      <c r="BB127">
        <v>0</v>
      </c>
      <c r="BC127">
        <v>0.1143</v>
      </c>
      <c r="BD127">
        <v>0</v>
      </c>
      <c r="BE127">
        <v>0</v>
      </c>
      <c r="BF127">
        <v>0</v>
      </c>
      <c r="BG127">
        <v>0</v>
      </c>
      <c r="BH127">
        <v>0</v>
      </c>
      <c r="BI127">
        <v>0</v>
      </c>
      <c r="BJ127">
        <v>0</v>
      </c>
      <c r="BK127">
        <v>0</v>
      </c>
      <c r="BL127">
        <v>0</v>
      </c>
      <c r="BM127">
        <v>0</v>
      </c>
      <c r="BN127">
        <v>0</v>
      </c>
      <c r="BO127">
        <v>0</v>
      </c>
      <c r="BP127">
        <v>0</v>
      </c>
      <c r="BQ127">
        <v>1.4999999999999999E-2</v>
      </c>
      <c r="BR127">
        <v>0</v>
      </c>
      <c r="BS127">
        <v>0</v>
      </c>
      <c r="BT127">
        <v>0</v>
      </c>
      <c r="BU127">
        <v>0</v>
      </c>
      <c r="BV127">
        <v>0</v>
      </c>
      <c r="BW127">
        <v>81.599999999999994</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1</v>
      </c>
      <c r="FR127">
        <v>0</v>
      </c>
      <c r="FS127">
        <v>0</v>
      </c>
      <c r="FT127">
        <v>0</v>
      </c>
      <c r="FU127">
        <v>0</v>
      </c>
      <c r="FV127">
        <v>0</v>
      </c>
      <c r="FW127">
        <v>0</v>
      </c>
      <c r="FX127">
        <v>4.4177090664478831</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0.3523</v>
      </c>
      <c r="GU127">
        <v>0</v>
      </c>
      <c r="GV127">
        <v>0</v>
      </c>
      <c r="GW127">
        <v>0</v>
      </c>
      <c r="GX127">
        <v>0</v>
      </c>
      <c r="GY127">
        <v>0</v>
      </c>
      <c r="GZ127">
        <v>0</v>
      </c>
      <c r="HA127">
        <v>0</v>
      </c>
      <c r="HB127">
        <v>0</v>
      </c>
      <c r="HC127">
        <v>0</v>
      </c>
      <c r="HD127">
        <v>0</v>
      </c>
      <c r="HE127">
        <v>0</v>
      </c>
      <c r="HF127">
        <v>0</v>
      </c>
      <c r="HG127">
        <v>0</v>
      </c>
      <c r="HH127">
        <v>1.4999999999999999E-2</v>
      </c>
      <c r="HI127">
        <v>0</v>
      </c>
      <c r="HJ127">
        <v>0</v>
      </c>
      <c r="HK127">
        <v>0</v>
      </c>
      <c r="HL127">
        <v>0</v>
      </c>
      <c r="HM127">
        <v>0</v>
      </c>
      <c r="HN127">
        <v>81.599999999999994</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0.9546</v>
      </c>
      <c r="LI127">
        <v>3.3957309279323292E-2</v>
      </c>
      <c r="LJ127">
        <v>0</v>
      </c>
      <c r="LK127">
        <v>0</v>
      </c>
      <c r="LL127">
        <v>1</v>
      </c>
      <c r="LM127">
        <v>0.95</v>
      </c>
      <c r="LN127">
        <v>0</v>
      </c>
      <c r="LO127">
        <v>1</v>
      </c>
      <c r="LP127">
        <v>0.78</v>
      </c>
      <c r="LQ127">
        <v>0</v>
      </c>
      <c r="LR127">
        <v>0.1227364185110664</v>
      </c>
      <c r="LS127">
        <v>0</v>
      </c>
    </row>
    <row r="128" spans="1:331">
      <c r="A128" t="s">
        <v>417</v>
      </c>
      <c r="B128" t="s">
        <v>418</v>
      </c>
      <c r="C128" t="s">
        <v>422</v>
      </c>
      <c r="D128" t="s">
        <v>378</v>
      </c>
      <c r="E128" t="s">
        <v>353</v>
      </c>
      <c r="F128">
        <v>499</v>
      </c>
      <c r="G128" t="s">
        <v>354</v>
      </c>
      <c r="H128">
        <v>499</v>
      </c>
      <c r="I128">
        <v>8.1243894496906541E-2</v>
      </c>
      <c r="J128">
        <v>0</v>
      </c>
      <c r="K128" t="s">
        <v>355</v>
      </c>
      <c r="L128">
        <v>1</v>
      </c>
      <c r="M128" t="s">
        <v>385</v>
      </c>
      <c r="N128" t="s">
        <v>420</v>
      </c>
      <c r="O128" t="s">
        <v>421</v>
      </c>
      <c r="P128">
        <v>4.9000000000000004</v>
      </c>
      <c r="Q128">
        <v>0.82</v>
      </c>
      <c r="R128">
        <v>0</v>
      </c>
      <c r="S128">
        <v>0.35</v>
      </c>
      <c r="T128">
        <v>6142</v>
      </c>
      <c r="U128">
        <v>0</v>
      </c>
      <c r="V128">
        <v>182</v>
      </c>
      <c r="W128">
        <v>0</v>
      </c>
      <c r="X128">
        <v>1117844</v>
      </c>
      <c r="Y128">
        <v>1</v>
      </c>
      <c r="Z128">
        <v>0</v>
      </c>
      <c r="AA128">
        <v>0</v>
      </c>
      <c r="AB128">
        <v>0</v>
      </c>
      <c r="AC128">
        <v>0</v>
      </c>
      <c r="AD128">
        <v>0</v>
      </c>
      <c r="AE128">
        <v>0</v>
      </c>
      <c r="AF128">
        <v>0</v>
      </c>
      <c r="AG128">
        <v>0</v>
      </c>
      <c r="AH128">
        <v>0</v>
      </c>
      <c r="AI128">
        <v>0</v>
      </c>
      <c r="AJ128">
        <v>0</v>
      </c>
      <c r="AK128">
        <v>0</v>
      </c>
      <c r="AL128">
        <v>0</v>
      </c>
      <c r="AM128">
        <v>13.616438356164384</v>
      </c>
      <c r="AN128">
        <v>0</v>
      </c>
      <c r="AO128">
        <v>0</v>
      </c>
      <c r="AP128">
        <v>0</v>
      </c>
      <c r="AQ128">
        <v>0</v>
      </c>
      <c r="AR128">
        <v>0</v>
      </c>
      <c r="AS128">
        <v>0</v>
      </c>
      <c r="AT128">
        <v>0</v>
      </c>
      <c r="AU128">
        <v>0</v>
      </c>
      <c r="AV128">
        <v>0</v>
      </c>
      <c r="AW128">
        <v>0</v>
      </c>
      <c r="AX128">
        <v>0</v>
      </c>
      <c r="AY128">
        <v>0</v>
      </c>
      <c r="AZ128">
        <v>0</v>
      </c>
      <c r="BA128">
        <v>0</v>
      </c>
      <c r="BB128">
        <v>0</v>
      </c>
      <c r="BC128">
        <v>0.1143</v>
      </c>
      <c r="BD128">
        <v>0</v>
      </c>
      <c r="BE128">
        <v>0</v>
      </c>
      <c r="BF128">
        <v>0</v>
      </c>
      <c r="BG128">
        <v>0</v>
      </c>
      <c r="BH128">
        <v>0</v>
      </c>
      <c r="BI128">
        <v>0</v>
      </c>
      <c r="BJ128">
        <v>0</v>
      </c>
      <c r="BK128">
        <v>0</v>
      </c>
      <c r="BL128">
        <v>0</v>
      </c>
      <c r="BM128">
        <v>0</v>
      </c>
      <c r="BN128">
        <v>0</v>
      </c>
      <c r="BO128">
        <v>0</v>
      </c>
      <c r="BP128">
        <v>0</v>
      </c>
      <c r="BQ128">
        <v>1.4999999999999999E-2</v>
      </c>
      <c r="BR128">
        <v>0</v>
      </c>
      <c r="BS128">
        <v>0</v>
      </c>
      <c r="BT128">
        <v>0</v>
      </c>
      <c r="BU128">
        <v>0</v>
      </c>
      <c r="BV128">
        <v>0</v>
      </c>
      <c r="BW128">
        <v>81.599999999999994</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1</v>
      </c>
      <c r="FR128">
        <v>0</v>
      </c>
      <c r="FS128">
        <v>0</v>
      </c>
      <c r="FT128">
        <v>0</v>
      </c>
      <c r="FU128">
        <v>0</v>
      </c>
      <c r="FV128">
        <v>0</v>
      </c>
      <c r="FW128">
        <v>0</v>
      </c>
      <c r="FX128">
        <v>4.4177090664478831</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0.3523</v>
      </c>
      <c r="GU128">
        <v>0</v>
      </c>
      <c r="GV128">
        <v>0</v>
      </c>
      <c r="GW128">
        <v>0</v>
      </c>
      <c r="GX128">
        <v>0</v>
      </c>
      <c r="GY128">
        <v>0</v>
      </c>
      <c r="GZ128">
        <v>0</v>
      </c>
      <c r="HA128">
        <v>0</v>
      </c>
      <c r="HB128">
        <v>0</v>
      </c>
      <c r="HC128">
        <v>0</v>
      </c>
      <c r="HD128">
        <v>0</v>
      </c>
      <c r="HE128">
        <v>0</v>
      </c>
      <c r="HF128">
        <v>0</v>
      </c>
      <c r="HG128">
        <v>0</v>
      </c>
      <c r="HH128">
        <v>1.4999999999999999E-2</v>
      </c>
      <c r="HI128">
        <v>0</v>
      </c>
      <c r="HJ128">
        <v>0</v>
      </c>
      <c r="HK128">
        <v>0</v>
      </c>
      <c r="HL128">
        <v>0</v>
      </c>
      <c r="HM128">
        <v>0</v>
      </c>
      <c r="HN128">
        <v>81.599999999999994</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0.9546</v>
      </c>
      <c r="LI128">
        <v>6.078383411486319E-2</v>
      </c>
      <c r="LJ128">
        <v>0</v>
      </c>
      <c r="LK128">
        <v>0</v>
      </c>
      <c r="LL128">
        <v>1</v>
      </c>
      <c r="LM128">
        <v>0.95</v>
      </c>
      <c r="LN128">
        <v>0</v>
      </c>
      <c r="LO128">
        <v>1</v>
      </c>
      <c r="LP128">
        <v>0.78</v>
      </c>
      <c r="LQ128">
        <v>0</v>
      </c>
      <c r="LR128">
        <v>0.1227364185110664</v>
      </c>
      <c r="LS128">
        <v>0</v>
      </c>
    </row>
    <row r="129" spans="1:331">
      <c r="A129" t="s">
        <v>417</v>
      </c>
      <c r="B129" t="s">
        <v>418</v>
      </c>
      <c r="C129" t="s">
        <v>423</v>
      </c>
      <c r="D129" t="s">
        <v>378</v>
      </c>
      <c r="E129" t="s">
        <v>353</v>
      </c>
      <c r="F129">
        <v>802</v>
      </c>
      <c r="G129" t="s">
        <v>354</v>
      </c>
      <c r="H129">
        <v>802</v>
      </c>
      <c r="I129">
        <v>0.13057635949202215</v>
      </c>
      <c r="J129">
        <v>0</v>
      </c>
      <c r="K129" t="s">
        <v>355</v>
      </c>
      <c r="L129">
        <v>1</v>
      </c>
      <c r="M129" t="s">
        <v>385</v>
      </c>
      <c r="N129" t="s">
        <v>420</v>
      </c>
      <c r="O129" t="s">
        <v>421</v>
      </c>
      <c r="P129">
        <v>4.9000000000000004</v>
      </c>
      <c r="Q129">
        <v>0.82</v>
      </c>
      <c r="R129">
        <v>0</v>
      </c>
      <c r="S129">
        <v>0.35</v>
      </c>
      <c r="T129">
        <v>6142</v>
      </c>
      <c r="U129">
        <v>0</v>
      </c>
      <c r="V129">
        <v>182</v>
      </c>
      <c r="W129">
        <v>0</v>
      </c>
      <c r="X129">
        <v>1117844</v>
      </c>
      <c r="Y129">
        <v>1</v>
      </c>
      <c r="Z129">
        <v>0</v>
      </c>
      <c r="AA129">
        <v>0</v>
      </c>
      <c r="AB129">
        <v>0</v>
      </c>
      <c r="AC129">
        <v>0</v>
      </c>
      <c r="AD129">
        <v>0</v>
      </c>
      <c r="AE129">
        <v>0</v>
      </c>
      <c r="AF129">
        <v>0</v>
      </c>
      <c r="AG129">
        <v>0</v>
      </c>
      <c r="AH129">
        <v>0</v>
      </c>
      <c r="AI129">
        <v>0</v>
      </c>
      <c r="AJ129">
        <v>0</v>
      </c>
      <c r="AK129">
        <v>0</v>
      </c>
      <c r="AL129">
        <v>0</v>
      </c>
      <c r="AM129">
        <v>13.616438356164384</v>
      </c>
      <c r="AN129">
        <v>0</v>
      </c>
      <c r="AO129">
        <v>0</v>
      </c>
      <c r="AP129">
        <v>0</v>
      </c>
      <c r="AQ129">
        <v>0</v>
      </c>
      <c r="AR129">
        <v>0</v>
      </c>
      <c r="AS129">
        <v>0</v>
      </c>
      <c r="AT129">
        <v>0</v>
      </c>
      <c r="AU129">
        <v>0</v>
      </c>
      <c r="AV129">
        <v>0</v>
      </c>
      <c r="AW129">
        <v>0</v>
      </c>
      <c r="AX129">
        <v>0</v>
      </c>
      <c r="AY129">
        <v>0</v>
      </c>
      <c r="AZ129">
        <v>0</v>
      </c>
      <c r="BA129">
        <v>0</v>
      </c>
      <c r="BB129">
        <v>0</v>
      </c>
      <c r="BC129">
        <v>0.1143</v>
      </c>
      <c r="BD129">
        <v>0</v>
      </c>
      <c r="BE129">
        <v>0</v>
      </c>
      <c r="BF129">
        <v>0</v>
      </c>
      <c r="BG129">
        <v>0</v>
      </c>
      <c r="BH129">
        <v>0</v>
      </c>
      <c r="BI129">
        <v>0</v>
      </c>
      <c r="BJ129">
        <v>0</v>
      </c>
      <c r="BK129">
        <v>0</v>
      </c>
      <c r="BL129">
        <v>0</v>
      </c>
      <c r="BM129">
        <v>0</v>
      </c>
      <c r="BN129">
        <v>0</v>
      </c>
      <c r="BO129">
        <v>0</v>
      </c>
      <c r="BP129">
        <v>0</v>
      </c>
      <c r="BQ129">
        <v>1.4999999999999999E-2</v>
      </c>
      <c r="BR129">
        <v>0</v>
      </c>
      <c r="BS129">
        <v>0</v>
      </c>
      <c r="BT129">
        <v>0</v>
      </c>
      <c r="BU129">
        <v>0</v>
      </c>
      <c r="BV129">
        <v>0</v>
      </c>
      <c r="BW129">
        <v>81.599999999999994</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1</v>
      </c>
      <c r="FR129">
        <v>0</v>
      </c>
      <c r="FS129">
        <v>0</v>
      </c>
      <c r="FT129">
        <v>0</v>
      </c>
      <c r="FU129">
        <v>0</v>
      </c>
      <c r="FV129">
        <v>0</v>
      </c>
      <c r="FW129">
        <v>0</v>
      </c>
      <c r="FX129">
        <v>4.4177090664478831</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0.3523</v>
      </c>
      <c r="GU129">
        <v>0</v>
      </c>
      <c r="GV129">
        <v>0</v>
      </c>
      <c r="GW129">
        <v>0</v>
      </c>
      <c r="GX129">
        <v>0</v>
      </c>
      <c r="GY129">
        <v>0</v>
      </c>
      <c r="GZ129">
        <v>0</v>
      </c>
      <c r="HA129">
        <v>0</v>
      </c>
      <c r="HB129">
        <v>0</v>
      </c>
      <c r="HC129">
        <v>0</v>
      </c>
      <c r="HD129">
        <v>0</v>
      </c>
      <c r="HE129">
        <v>0</v>
      </c>
      <c r="HF129">
        <v>0</v>
      </c>
      <c r="HG129">
        <v>0</v>
      </c>
      <c r="HH129">
        <v>1.4999999999999999E-2</v>
      </c>
      <c r="HI129">
        <v>0</v>
      </c>
      <c r="HJ129">
        <v>0</v>
      </c>
      <c r="HK129">
        <v>0</v>
      </c>
      <c r="HL129">
        <v>0</v>
      </c>
      <c r="HM129">
        <v>0</v>
      </c>
      <c r="HN129">
        <v>81.599999999999994</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0.9546</v>
      </c>
      <c r="LI129">
        <v>9.7665587246863181E-2</v>
      </c>
      <c r="LJ129">
        <v>0</v>
      </c>
      <c r="LK129">
        <v>0</v>
      </c>
      <c r="LL129">
        <v>1</v>
      </c>
      <c r="LM129">
        <v>0.95</v>
      </c>
      <c r="LN129">
        <v>0</v>
      </c>
      <c r="LO129">
        <v>1</v>
      </c>
      <c r="LP129">
        <v>0.78</v>
      </c>
      <c r="LQ129">
        <v>0</v>
      </c>
      <c r="LR129">
        <v>0.1227364185110664</v>
      </c>
      <c r="LS129">
        <v>0</v>
      </c>
    </row>
    <row r="130" spans="1:331">
      <c r="A130" t="s">
        <v>417</v>
      </c>
      <c r="B130" t="s">
        <v>418</v>
      </c>
      <c r="C130" t="s">
        <v>424</v>
      </c>
      <c r="D130" t="s">
        <v>378</v>
      </c>
      <c r="E130" t="s">
        <v>353</v>
      </c>
      <c r="F130">
        <v>1064</v>
      </c>
      <c r="G130" t="s">
        <v>354</v>
      </c>
      <c r="H130">
        <v>1064</v>
      </c>
      <c r="I130">
        <v>0.17323347443829371</v>
      </c>
      <c r="J130">
        <v>0</v>
      </c>
      <c r="K130" t="s">
        <v>355</v>
      </c>
      <c r="L130">
        <v>1</v>
      </c>
      <c r="M130" t="s">
        <v>385</v>
      </c>
      <c r="N130" t="s">
        <v>420</v>
      </c>
      <c r="O130" t="s">
        <v>421</v>
      </c>
      <c r="P130">
        <v>4.9000000000000004</v>
      </c>
      <c r="Q130">
        <v>0.82</v>
      </c>
      <c r="R130">
        <v>0</v>
      </c>
      <c r="S130">
        <v>0.35</v>
      </c>
      <c r="T130">
        <v>6142</v>
      </c>
      <c r="U130">
        <v>0</v>
      </c>
      <c r="V130">
        <v>182</v>
      </c>
      <c r="W130">
        <v>0</v>
      </c>
      <c r="X130">
        <v>1117844</v>
      </c>
      <c r="Y130">
        <v>1</v>
      </c>
      <c r="Z130">
        <v>0</v>
      </c>
      <c r="AA130">
        <v>0</v>
      </c>
      <c r="AB130">
        <v>0</v>
      </c>
      <c r="AC130">
        <v>0</v>
      </c>
      <c r="AD130">
        <v>0</v>
      </c>
      <c r="AE130">
        <v>0</v>
      </c>
      <c r="AF130">
        <v>0</v>
      </c>
      <c r="AG130">
        <v>0</v>
      </c>
      <c r="AH130">
        <v>0</v>
      </c>
      <c r="AI130">
        <v>0</v>
      </c>
      <c r="AJ130">
        <v>0</v>
      </c>
      <c r="AK130">
        <v>0</v>
      </c>
      <c r="AL130">
        <v>0</v>
      </c>
      <c r="AM130">
        <v>13.616438356164384</v>
      </c>
      <c r="AN130">
        <v>0</v>
      </c>
      <c r="AO130">
        <v>0</v>
      </c>
      <c r="AP130">
        <v>0</v>
      </c>
      <c r="AQ130">
        <v>0</v>
      </c>
      <c r="AR130">
        <v>0</v>
      </c>
      <c r="AS130">
        <v>0</v>
      </c>
      <c r="AT130">
        <v>0</v>
      </c>
      <c r="AU130">
        <v>0</v>
      </c>
      <c r="AV130">
        <v>0</v>
      </c>
      <c r="AW130">
        <v>0</v>
      </c>
      <c r="AX130">
        <v>0</v>
      </c>
      <c r="AY130">
        <v>0</v>
      </c>
      <c r="AZ130">
        <v>0</v>
      </c>
      <c r="BA130">
        <v>0</v>
      </c>
      <c r="BB130">
        <v>0</v>
      </c>
      <c r="BC130">
        <v>0.1143</v>
      </c>
      <c r="BD130">
        <v>0</v>
      </c>
      <c r="BE130">
        <v>0</v>
      </c>
      <c r="BF130">
        <v>0</v>
      </c>
      <c r="BG130">
        <v>0</v>
      </c>
      <c r="BH130">
        <v>0</v>
      </c>
      <c r="BI130">
        <v>0</v>
      </c>
      <c r="BJ130">
        <v>0</v>
      </c>
      <c r="BK130">
        <v>0</v>
      </c>
      <c r="BL130">
        <v>0</v>
      </c>
      <c r="BM130">
        <v>0</v>
      </c>
      <c r="BN130">
        <v>0</v>
      </c>
      <c r="BO130">
        <v>0</v>
      </c>
      <c r="BP130">
        <v>0</v>
      </c>
      <c r="BQ130">
        <v>1.4999999999999999E-2</v>
      </c>
      <c r="BR130">
        <v>0</v>
      </c>
      <c r="BS130">
        <v>0</v>
      </c>
      <c r="BT130">
        <v>0</v>
      </c>
      <c r="BU130">
        <v>0</v>
      </c>
      <c r="BV130">
        <v>0</v>
      </c>
      <c r="BW130">
        <v>81.599999999999994</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1</v>
      </c>
      <c r="FR130">
        <v>0</v>
      </c>
      <c r="FS130">
        <v>0</v>
      </c>
      <c r="FT130">
        <v>0</v>
      </c>
      <c r="FU130">
        <v>0</v>
      </c>
      <c r="FV130">
        <v>0</v>
      </c>
      <c r="FW130">
        <v>0</v>
      </c>
      <c r="FX130">
        <v>4.4177090664478831</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0.3523</v>
      </c>
      <c r="GU130">
        <v>0</v>
      </c>
      <c r="GV130">
        <v>0</v>
      </c>
      <c r="GW130">
        <v>0</v>
      </c>
      <c r="GX130">
        <v>0</v>
      </c>
      <c r="GY130">
        <v>0</v>
      </c>
      <c r="GZ130">
        <v>0</v>
      </c>
      <c r="HA130">
        <v>0</v>
      </c>
      <c r="HB130">
        <v>0</v>
      </c>
      <c r="HC130">
        <v>0</v>
      </c>
      <c r="HD130">
        <v>0</v>
      </c>
      <c r="HE130">
        <v>0</v>
      </c>
      <c r="HF130">
        <v>0</v>
      </c>
      <c r="HG130">
        <v>0</v>
      </c>
      <c r="HH130">
        <v>1.4999999999999999E-2</v>
      </c>
      <c r="HI130">
        <v>0</v>
      </c>
      <c r="HJ130">
        <v>0</v>
      </c>
      <c r="HK130">
        <v>0</v>
      </c>
      <c r="HL130">
        <v>0</v>
      </c>
      <c r="HM130">
        <v>0</v>
      </c>
      <c r="HN130">
        <v>81.599999999999994</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0.9546</v>
      </c>
      <c r="LI130">
        <v>0.12958350122580825</v>
      </c>
      <c r="LJ130">
        <v>0</v>
      </c>
      <c r="LK130">
        <v>0</v>
      </c>
      <c r="LL130">
        <v>1</v>
      </c>
      <c r="LM130">
        <v>0.95</v>
      </c>
      <c r="LN130">
        <v>0</v>
      </c>
      <c r="LO130">
        <v>1</v>
      </c>
      <c r="LP130">
        <v>0.78</v>
      </c>
      <c r="LQ130">
        <v>0</v>
      </c>
      <c r="LR130">
        <v>0.1227364185110664</v>
      </c>
      <c r="LS130">
        <v>0</v>
      </c>
    </row>
    <row r="131" spans="1:331">
      <c r="A131" t="s">
        <v>417</v>
      </c>
      <c r="B131" t="s">
        <v>418</v>
      </c>
      <c r="C131" t="s">
        <v>425</v>
      </c>
      <c r="D131" t="s">
        <v>378</v>
      </c>
      <c r="E131" t="s">
        <v>353</v>
      </c>
      <c r="F131">
        <v>1295</v>
      </c>
      <c r="G131" t="s">
        <v>354</v>
      </c>
      <c r="H131">
        <v>1295</v>
      </c>
      <c r="I131">
        <v>0.21084337349397592</v>
      </c>
      <c r="J131">
        <v>0</v>
      </c>
      <c r="K131" t="s">
        <v>355</v>
      </c>
      <c r="L131">
        <v>1</v>
      </c>
      <c r="M131" t="s">
        <v>385</v>
      </c>
      <c r="N131" t="s">
        <v>420</v>
      </c>
      <c r="O131" t="s">
        <v>421</v>
      </c>
      <c r="P131">
        <v>4.9000000000000004</v>
      </c>
      <c r="Q131">
        <v>0.82</v>
      </c>
      <c r="R131">
        <v>0</v>
      </c>
      <c r="S131">
        <v>0.35</v>
      </c>
      <c r="T131">
        <v>6142</v>
      </c>
      <c r="U131">
        <v>0</v>
      </c>
      <c r="V131">
        <v>182</v>
      </c>
      <c r="W131">
        <v>0</v>
      </c>
      <c r="X131">
        <v>1117844</v>
      </c>
      <c r="Y131">
        <v>1</v>
      </c>
      <c r="Z131">
        <v>0</v>
      </c>
      <c r="AA131">
        <v>0</v>
      </c>
      <c r="AB131">
        <v>0</v>
      </c>
      <c r="AC131">
        <v>0</v>
      </c>
      <c r="AD131">
        <v>0</v>
      </c>
      <c r="AE131">
        <v>0</v>
      </c>
      <c r="AF131">
        <v>0</v>
      </c>
      <c r="AG131">
        <v>0</v>
      </c>
      <c r="AH131">
        <v>0</v>
      </c>
      <c r="AI131">
        <v>0</v>
      </c>
      <c r="AJ131">
        <v>0</v>
      </c>
      <c r="AK131">
        <v>0</v>
      </c>
      <c r="AL131">
        <v>0</v>
      </c>
      <c r="AM131">
        <v>13.616438356164384</v>
      </c>
      <c r="AN131">
        <v>0</v>
      </c>
      <c r="AO131">
        <v>0</v>
      </c>
      <c r="AP131">
        <v>0</v>
      </c>
      <c r="AQ131">
        <v>0</v>
      </c>
      <c r="AR131">
        <v>0</v>
      </c>
      <c r="AS131">
        <v>0</v>
      </c>
      <c r="AT131">
        <v>0</v>
      </c>
      <c r="AU131">
        <v>0</v>
      </c>
      <c r="AV131">
        <v>0</v>
      </c>
      <c r="AW131">
        <v>0</v>
      </c>
      <c r="AX131">
        <v>0</v>
      </c>
      <c r="AY131">
        <v>0</v>
      </c>
      <c r="AZ131">
        <v>0</v>
      </c>
      <c r="BA131">
        <v>0</v>
      </c>
      <c r="BB131">
        <v>0</v>
      </c>
      <c r="BC131">
        <v>0.1143</v>
      </c>
      <c r="BD131">
        <v>0</v>
      </c>
      <c r="BE131">
        <v>0</v>
      </c>
      <c r="BF131">
        <v>0</v>
      </c>
      <c r="BG131">
        <v>0</v>
      </c>
      <c r="BH131">
        <v>0</v>
      </c>
      <c r="BI131">
        <v>0</v>
      </c>
      <c r="BJ131">
        <v>0</v>
      </c>
      <c r="BK131">
        <v>0</v>
      </c>
      <c r="BL131">
        <v>0</v>
      </c>
      <c r="BM131">
        <v>0</v>
      </c>
      <c r="BN131">
        <v>0</v>
      </c>
      <c r="BO131">
        <v>0</v>
      </c>
      <c r="BP131">
        <v>0</v>
      </c>
      <c r="BQ131">
        <v>1.4999999999999999E-2</v>
      </c>
      <c r="BR131">
        <v>0</v>
      </c>
      <c r="BS131">
        <v>0</v>
      </c>
      <c r="BT131">
        <v>0</v>
      </c>
      <c r="BU131">
        <v>0</v>
      </c>
      <c r="BV131">
        <v>0</v>
      </c>
      <c r="BW131">
        <v>81.599999999999994</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1</v>
      </c>
      <c r="FR131">
        <v>0</v>
      </c>
      <c r="FS131">
        <v>0</v>
      </c>
      <c r="FT131">
        <v>0</v>
      </c>
      <c r="FU131">
        <v>0</v>
      </c>
      <c r="FV131">
        <v>0</v>
      </c>
      <c r="FW131">
        <v>0</v>
      </c>
      <c r="FX131">
        <v>4.4177090664478831</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0.3523</v>
      </c>
      <c r="GU131">
        <v>0</v>
      </c>
      <c r="GV131">
        <v>0</v>
      </c>
      <c r="GW131">
        <v>0</v>
      </c>
      <c r="GX131">
        <v>0</v>
      </c>
      <c r="GY131">
        <v>0</v>
      </c>
      <c r="GZ131">
        <v>0</v>
      </c>
      <c r="HA131">
        <v>0</v>
      </c>
      <c r="HB131">
        <v>0</v>
      </c>
      <c r="HC131">
        <v>0</v>
      </c>
      <c r="HD131">
        <v>0</v>
      </c>
      <c r="HE131">
        <v>0</v>
      </c>
      <c r="HF131">
        <v>0</v>
      </c>
      <c r="HG131">
        <v>0</v>
      </c>
      <c r="HH131">
        <v>1.4999999999999999E-2</v>
      </c>
      <c r="HI131">
        <v>0</v>
      </c>
      <c r="HJ131">
        <v>0</v>
      </c>
      <c r="HK131">
        <v>0</v>
      </c>
      <c r="HL131">
        <v>0</v>
      </c>
      <c r="HM131">
        <v>0</v>
      </c>
      <c r="HN131">
        <v>81.599999999999994</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0.9546</v>
      </c>
      <c r="LI131">
        <v>0.15770270436476264</v>
      </c>
      <c r="LJ131">
        <v>0</v>
      </c>
      <c r="LK131">
        <v>0</v>
      </c>
      <c r="LL131">
        <v>1</v>
      </c>
      <c r="LM131">
        <v>0.95</v>
      </c>
      <c r="LN131">
        <v>0</v>
      </c>
      <c r="LO131">
        <v>1</v>
      </c>
      <c r="LP131">
        <v>0.78</v>
      </c>
      <c r="LQ131">
        <v>0</v>
      </c>
      <c r="LR131">
        <v>0.1227364185110664</v>
      </c>
      <c r="LS131">
        <v>0</v>
      </c>
    </row>
    <row r="132" spans="1:331">
      <c r="A132" t="s">
        <v>417</v>
      </c>
      <c r="B132" t="s">
        <v>418</v>
      </c>
      <c r="C132" t="s">
        <v>426</v>
      </c>
      <c r="D132" t="s">
        <v>378</v>
      </c>
      <c r="E132" t="s">
        <v>353</v>
      </c>
      <c r="F132">
        <v>3782</v>
      </c>
      <c r="G132" t="s">
        <v>354</v>
      </c>
      <c r="H132">
        <v>3782</v>
      </c>
      <c r="I132">
        <v>0.61576033865190494</v>
      </c>
      <c r="J132">
        <v>0</v>
      </c>
      <c r="K132" t="s">
        <v>355</v>
      </c>
      <c r="L132">
        <v>1</v>
      </c>
      <c r="M132" t="s">
        <v>385</v>
      </c>
      <c r="N132" t="s">
        <v>420</v>
      </c>
      <c r="O132" t="s">
        <v>421</v>
      </c>
      <c r="P132">
        <v>4.9000000000000004</v>
      </c>
      <c r="Q132">
        <v>0.82</v>
      </c>
      <c r="R132">
        <v>0</v>
      </c>
      <c r="S132">
        <v>0.35</v>
      </c>
      <c r="T132">
        <v>6142</v>
      </c>
      <c r="U132">
        <v>0</v>
      </c>
      <c r="V132">
        <v>182</v>
      </c>
      <c r="W132">
        <v>0</v>
      </c>
      <c r="X132">
        <v>1117844</v>
      </c>
      <c r="Y132">
        <v>1</v>
      </c>
      <c r="Z132">
        <v>0</v>
      </c>
      <c r="AA132">
        <v>0</v>
      </c>
      <c r="AB132">
        <v>0</v>
      </c>
      <c r="AC132">
        <v>0</v>
      </c>
      <c r="AD132">
        <v>0</v>
      </c>
      <c r="AE132">
        <v>0</v>
      </c>
      <c r="AF132">
        <v>0</v>
      </c>
      <c r="AG132">
        <v>0</v>
      </c>
      <c r="AH132">
        <v>0</v>
      </c>
      <c r="AI132">
        <v>0</v>
      </c>
      <c r="AJ132">
        <v>0</v>
      </c>
      <c r="AK132">
        <v>0</v>
      </c>
      <c r="AL132">
        <v>0</v>
      </c>
      <c r="AM132">
        <v>13.616438356164384</v>
      </c>
      <c r="AN132">
        <v>0</v>
      </c>
      <c r="AO132">
        <v>0</v>
      </c>
      <c r="AP132">
        <v>0</v>
      </c>
      <c r="AQ132">
        <v>0</v>
      </c>
      <c r="AR132">
        <v>0</v>
      </c>
      <c r="AS132">
        <v>0</v>
      </c>
      <c r="AT132">
        <v>0</v>
      </c>
      <c r="AU132">
        <v>0</v>
      </c>
      <c r="AV132">
        <v>0</v>
      </c>
      <c r="AW132">
        <v>0</v>
      </c>
      <c r="AX132">
        <v>0</v>
      </c>
      <c r="AY132">
        <v>0</v>
      </c>
      <c r="AZ132">
        <v>0</v>
      </c>
      <c r="BA132">
        <v>0</v>
      </c>
      <c r="BB132">
        <v>0</v>
      </c>
      <c r="BC132">
        <v>0.1143</v>
      </c>
      <c r="BD132">
        <v>0</v>
      </c>
      <c r="BE132">
        <v>0</v>
      </c>
      <c r="BF132">
        <v>0</v>
      </c>
      <c r="BG132">
        <v>0</v>
      </c>
      <c r="BH132">
        <v>0</v>
      </c>
      <c r="BI132">
        <v>0</v>
      </c>
      <c r="BJ132">
        <v>0</v>
      </c>
      <c r="BK132">
        <v>0</v>
      </c>
      <c r="BL132">
        <v>0</v>
      </c>
      <c r="BM132">
        <v>0</v>
      </c>
      <c r="BN132">
        <v>0</v>
      </c>
      <c r="BO132">
        <v>0</v>
      </c>
      <c r="BP132">
        <v>0</v>
      </c>
      <c r="BQ132">
        <v>1.4999999999999999E-2</v>
      </c>
      <c r="BR132">
        <v>0</v>
      </c>
      <c r="BS132">
        <v>0</v>
      </c>
      <c r="BT132">
        <v>0</v>
      </c>
      <c r="BU132">
        <v>0</v>
      </c>
      <c r="BV132">
        <v>0</v>
      </c>
      <c r="BW132">
        <v>81.599999999999994</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1</v>
      </c>
      <c r="FR132">
        <v>0</v>
      </c>
      <c r="FS132">
        <v>0</v>
      </c>
      <c r="FT132">
        <v>0</v>
      </c>
      <c r="FU132">
        <v>0</v>
      </c>
      <c r="FV132">
        <v>0</v>
      </c>
      <c r="FW132">
        <v>0</v>
      </c>
      <c r="FX132">
        <v>4.4177090664478831</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0.3523</v>
      </c>
      <c r="GU132">
        <v>0</v>
      </c>
      <c r="GV132">
        <v>0</v>
      </c>
      <c r="GW132">
        <v>0</v>
      </c>
      <c r="GX132">
        <v>0</v>
      </c>
      <c r="GY132">
        <v>0</v>
      </c>
      <c r="GZ132">
        <v>0</v>
      </c>
      <c r="HA132">
        <v>0</v>
      </c>
      <c r="HB132">
        <v>0</v>
      </c>
      <c r="HC132">
        <v>0</v>
      </c>
      <c r="HD132">
        <v>0</v>
      </c>
      <c r="HE132">
        <v>0</v>
      </c>
      <c r="HF132">
        <v>0</v>
      </c>
      <c r="HG132">
        <v>0</v>
      </c>
      <c r="HH132">
        <v>1.4999999999999999E-2</v>
      </c>
      <c r="HI132">
        <v>0</v>
      </c>
      <c r="HJ132">
        <v>0</v>
      </c>
      <c r="HK132">
        <v>0</v>
      </c>
      <c r="HL132">
        <v>0</v>
      </c>
      <c r="HM132">
        <v>0</v>
      </c>
      <c r="HN132">
        <v>81.599999999999994</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0.9546</v>
      </c>
      <c r="LI132">
        <v>0.46033452413069231</v>
      </c>
      <c r="LJ132">
        <v>0</v>
      </c>
      <c r="LK132">
        <v>0</v>
      </c>
      <c r="LL132">
        <v>1</v>
      </c>
      <c r="LM132">
        <v>0.95</v>
      </c>
      <c r="LN132">
        <v>0</v>
      </c>
      <c r="LO132">
        <v>1</v>
      </c>
      <c r="LP132">
        <v>0.78</v>
      </c>
      <c r="LQ132">
        <v>0</v>
      </c>
      <c r="LR132">
        <v>0.1227364185110664</v>
      </c>
      <c r="LS132">
        <v>0</v>
      </c>
    </row>
    <row r="133" spans="1:331">
      <c r="A133" t="s">
        <v>417</v>
      </c>
      <c r="B133" t="s">
        <v>418</v>
      </c>
      <c r="C133" t="s">
        <v>427</v>
      </c>
      <c r="D133" t="s">
        <v>378</v>
      </c>
      <c r="E133" t="s">
        <v>353</v>
      </c>
      <c r="F133">
        <v>4133</v>
      </c>
      <c r="G133" t="s">
        <v>354</v>
      </c>
      <c r="H133">
        <v>4133</v>
      </c>
      <c r="I133">
        <v>0.67290784760664279</v>
      </c>
      <c r="J133">
        <v>0</v>
      </c>
      <c r="K133" t="s">
        <v>355</v>
      </c>
      <c r="L133">
        <v>1</v>
      </c>
      <c r="M133" t="s">
        <v>385</v>
      </c>
      <c r="N133" t="s">
        <v>420</v>
      </c>
      <c r="O133" t="s">
        <v>421</v>
      </c>
      <c r="P133">
        <v>4.9000000000000004</v>
      </c>
      <c r="Q133">
        <v>0.82</v>
      </c>
      <c r="R133">
        <v>0</v>
      </c>
      <c r="S133">
        <v>0.35</v>
      </c>
      <c r="T133">
        <v>6142</v>
      </c>
      <c r="U133">
        <v>0</v>
      </c>
      <c r="V133">
        <v>182</v>
      </c>
      <c r="W133">
        <v>0</v>
      </c>
      <c r="X133">
        <v>1117844</v>
      </c>
      <c r="Y133">
        <v>1</v>
      </c>
      <c r="Z133">
        <v>0</v>
      </c>
      <c r="AA133">
        <v>0</v>
      </c>
      <c r="AB133">
        <v>0</v>
      </c>
      <c r="AC133">
        <v>0</v>
      </c>
      <c r="AD133">
        <v>0</v>
      </c>
      <c r="AE133">
        <v>0</v>
      </c>
      <c r="AF133">
        <v>0</v>
      </c>
      <c r="AG133">
        <v>0</v>
      </c>
      <c r="AH133">
        <v>0</v>
      </c>
      <c r="AI133">
        <v>0</v>
      </c>
      <c r="AJ133">
        <v>0</v>
      </c>
      <c r="AK133">
        <v>0</v>
      </c>
      <c r="AL133">
        <v>0</v>
      </c>
      <c r="AM133">
        <v>13.616438356164384</v>
      </c>
      <c r="AN133">
        <v>0</v>
      </c>
      <c r="AO133">
        <v>0</v>
      </c>
      <c r="AP133">
        <v>0</v>
      </c>
      <c r="AQ133">
        <v>0</v>
      </c>
      <c r="AR133">
        <v>0</v>
      </c>
      <c r="AS133">
        <v>0</v>
      </c>
      <c r="AT133">
        <v>0</v>
      </c>
      <c r="AU133">
        <v>0</v>
      </c>
      <c r="AV133">
        <v>0</v>
      </c>
      <c r="AW133">
        <v>0</v>
      </c>
      <c r="AX133">
        <v>0</v>
      </c>
      <c r="AY133">
        <v>0</v>
      </c>
      <c r="AZ133">
        <v>0</v>
      </c>
      <c r="BA133">
        <v>0</v>
      </c>
      <c r="BB133">
        <v>0</v>
      </c>
      <c r="BC133">
        <v>0.1143</v>
      </c>
      <c r="BD133">
        <v>0</v>
      </c>
      <c r="BE133">
        <v>0</v>
      </c>
      <c r="BF133">
        <v>0</v>
      </c>
      <c r="BG133">
        <v>0</v>
      </c>
      <c r="BH133">
        <v>0</v>
      </c>
      <c r="BI133">
        <v>0</v>
      </c>
      <c r="BJ133">
        <v>0</v>
      </c>
      <c r="BK133">
        <v>0</v>
      </c>
      <c r="BL133">
        <v>0</v>
      </c>
      <c r="BM133">
        <v>0</v>
      </c>
      <c r="BN133">
        <v>0</v>
      </c>
      <c r="BO133">
        <v>0</v>
      </c>
      <c r="BP133">
        <v>0</v>
      </c>
      <c r="BQ133">
        <v>1.4999999999999999E-2</v>
      </c>
      <c r="BR133">
        <v>0</v>
      </c>
      <c r="BS133">
        <v>0</v>
      </c>
      <c r="BT133">
        <v>0</v>
      </c>
      <c r="BU133">
        <v>0</v>
      </c>
      <c r="BV133">
        <v>0</v>
      </c>
      <c r="BW133">
        <v>81.599999999999994</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1</v>
      </c>
      <c r="FR133">
        <v>0</v>
      </c>
      <c r="FS133">
        <v>0</v>
      </c>
      <c r="FT133">
        <v>0</v>
      </c>
      <c r="FU133">
        <v>0</v>
      </c>
      <c r="FV133">
        <v>0</v>
      </c>
      <c r="FW133">
        <v>0</v>
      </c>
      <c r="FX133">
        <v>4.4177090664478831</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0.3523</v>
      </c>
      <c r="GU133">
        <v>0</v>
      </c>
      <c r="GV133">
        <v>0</v>
      </c>
      <c r="GW133">
        <v>0</v>
      </c>
      <c r="GX133">
        <v>0</v>
      </c>
      <c r="GY133">
        <v>0</v>
      </c>
      <c r="GZ133">
        <v>0</v>
      </c>
      <c r="HA133">
        <v>0</v>
      </c>
      <c r="HB133">
        <v>0</v>
      </c>
      <c r="HC133">
        <v>0</v>
      </c>
      <c r="HD133">
        <v>0</v>
      </c>
      <c r="HE133">
        <v>0</v>
      </c>
      <c r="HF133">
        <v>0</v>
      </c>
      <c r="HG133">
        <v>0</v>
      </c>
      <c r="HH133">
        <v>1.4999999999999999E-2</v>
      </c>
      <c r="HI133">
        <v>0</v>
      </c>
      <c r="HJ133">
        <v>0</v>
      </c>
      <c r="HK133">
        <v>0</v>
      </c>
      <c r="HL133">
        <v>0</v>
      </c>
      <c r="HM133">
        <v>0</v>
      </c>
      <c r="HN133">
        <v>81.599999999999994</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0.9546</v>
      </c>
      <c r="LI133">
        <v>0.50304191882801375</v>
      </c>
      <c r="LJ133">
        <v>0</v>
      </c>
      <c r="LK133">
        <v>0</v>
      </c>
      <c r="LL133">
        <v>1</v>
      </c>
      <c r="LM133">
        <v>0.95</v>
      </c>
      <c r="LN133">
        <v>0</v>
      </c>
      <c r="LO133">
        <v>1</v>
      </c>
      <c r="LP133">
        <v>0.78</v>
      </c>
      <c r="LQ133">
        <v>0</v>
      </c>
      <c r="LR133">
        <v>0.1227364185110664</v>
      </c>
      <c r="LS133">
        <v>0</v>
      </c>
    </row>
    <row r="134" spans="1:331">
      <c r="A134" t="s">
        <v>417</v>
      </c>
      <c r="B134" t="s">
        <v>418</v>
      </c>
      <c r="C134" t="s">
        <v>428</v>
      </c>
      <c r="D134" t="s">
        <v>378</v>
      </c>
      <c r="E134" t="s">
        <v>353</v>
      </c>
      <c r="F134">
        <v>2033</v>
      </c>
      <c r="G134" t="s">
        <v>354</v>
      </c>
      <c r="H134">
        <v>2033</v>
      </c>
      <c r="I134">
        <v>0.33099967437316835</v>
      </c>
      <c r="J134">
        <v>0</v>
      </c>
      <c r="K134" t="s">
        <v>355</v>
      </c>
      <c r="L134">
        <v>1</v>
      </c>
      <c r="M134" t="s">
        <v>385</v>
      </c>
      <c r="N134" t="s">
        <v>420</v>
      </c>
      <c r="O134" t="s">
        <v>421</v>
      </c>
      <c r="P134">
        <v>4.9000000000000004</v>
      </c>
      <c r="Q134">
        <v>0.82</v>
      </c>
      <c r="R134">
        <v>0</v>
      </c>
      <c r="S134">
        <v>0.35</v>
      </c>
      <c r="T134">
        <v>6142</v>
      </c>
      <c r="U134">
        <v>0</v>
      </c>
      <c r="V134">
        <v>182</v>
      </c>
      <c r="W134">
        <v>0</v>
      </c>
      <c r="X134">
        <v>1117844</v>
      </c>
      <c r="Y134">
        <v>1</v>
      </c>
      <c r="Z134">
        <v>0</v>
      </c>
      <c r="AA134">
        <v>0</v>
      </c>
      <c r="AB134">
        <v>0</v>
      </c>
      <c r="AC134">
        <v>0</v>
      </c>
      <c r="AD134">
        <v>0</v>
      </c>
      <c r="AE134">
        <v>0</v>
      </c>
      <c r="AF134">
        <v>0</v>
      </c>
      <c r="AG134">
        <v>0</v>
      </c>
      <c r="AH134">
        <v>0</v>
      </c>
      <c r="AI134">
        <v>0</v>
      </c>
      <c r="AJ134">
        <v>0</v>
      </c>
      <c r="AK134">
        <v>0</v>
      </c>
      <c r="AL134">
        <v>0</v>
      </c>
      <c r="AM134">
        <v>13.616438356164384</v>
      </c>
      <c r="AN134">
        <v>0</v>
      </c>
      <c r="AO134">
        <v>0</v>
      </c>
      <c r="AP134">
        <v>0</v>
      </c>
      <c r="AQ134">
        <v>0</v>
      </c>
      <c r="AR134">
        <v>0</v>
      </c>
      <c r="AS134">
        <v>0</v>
      </c>
      <c r="AT134">
        <v>0</v>
      </c>
      <c r="AU134">
        <v>0</v>
      </c>
      <c r="AV134">
        <v>0</v>
      </c>
      <c r="AW134">
        <v>0</v>
      </c>
      <c r="AX134">
        <v>0</v>
      </c>
      <c r="AY134">
        <v>0</v>
      </c>
      <c r="AZ134">
        <v>0</v>
      </c>
      <c r="BA134">
        <v>0</v>
      </c>
      <c r="BB134">
        <v>0</v>
      </c>
      <c r="BC134">
        <v>0.1143</v>
      </c>
      <c r="BD134">
        <v>0</v>
      </c>
      <c r="BE134">
        <v>0</v>
      </c>
      <c r="BF134">
        <v>0</v>
      </c>
      <c r="BG134">
        <v>0</v>
      </c>
      <c r="BH134">
        <v>0</v>
      </c>
      <c r="BI134">
        <v>0</v>
      </c>
      <c r="BJ134">
        <v>0</v>
      </c>
      <c r="BK134">
        <v>0</v>
      </c>
      <c r="BL134">
        <v>0</v>
      </c>
      <c r="BM134">
        <v>0</v>
      </c>
      <c r="BN134">
        <v>0</v>
      </c>
      <c r="BO134">
        <v>0</v>
      </c>
      <c r="BP134">
        <v>0</v>
      </c>
      <c r="BQ134">
        <v>1.4999999999999999E-2</v>
      </c>
      <c r="BR134">
        <v>0</v>
      </c>
      <c r="BS134">
        <v>0</v>
      </c>
      <c r="BT134">
        <v>0</v>
      </c>
      <c r="BU134">
        <v>0</v>
      </c>
      <c r="BV134">
        <v>0</v>
      </c>
      <c r="BW134">
        <v>81.599999999999994</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1</v>
      </c>
      <c r="FR134">
        <v>0</v>
      </c>
      <c r="FS134">
        <v>0</v>
      </c>
      <c r="FT134">
        <v>0</v>
      </c>
      <c r="FU134">
        <v>0</v>
      </c>
      <c r="FV134">
        <v>0</v>
      </c>
      <c r="FW134">
        <v>0</v>
      </c>
      <c r="FX134">
        <v>4.4177090664478831</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0.3523</v>
      </c>
      <c r="GU134">
        <v>0</v>
      </c>
      <c r="GV134">
        <v>0</v>
      </c>
      <c r="GW134">
        <v>0</v>
      </c>
      <c r="GX134">
        <v>0</v>
      </c>
      <c r="GY134">
        <v>0</v>
      </c>
      <c r="GZ134">
        <v>0</v>
      </c>
      <c r="HA134">
        <v>0</v>
      </c>
      <c r="HB134">
        <v>0</v>
      </c>
      <c r="HC134">
        <v>0</v>
      </c>
      <c r="HD134">
        <v>0</v>
      </c>
      <c r="HE134">
        <v>0</v>
      </c>
      <c r="HF134">
        <v>0</v>
      </c>
      <c r="HG134">
        <v>0</v>
      </c>
      <c r="HH134">
        <v>1.4999999999999999E-2</v>
      </c>
      <c r="HI134">
        <v>0</v>
      </c>
      <c r="HJ134">
        <v>0</v>
      </c>
      <c r="HK134">
        <v>0</v>
      </c>
      <c r="HL134">
        <v>0</v>
      </c>
      <c r="HM134">
        <v>0</v>
      </c>
      <c r="HN134">
        <v>81.599999999999994</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0.9546</v>
      </c>
      <c r="LI134">
        <v>0.24745862268082305</v>
      </c>
      <c r="LJ134">
        <v>0</v>
      </c>
      <c r="LK134">
        <v>0</v>
      </c>
      <c r="LL134">
        <v>1</v>
      </c>
      <c r="LM134">
        <v>0.95</v>
      </c>
      <c r="LN134">
        <v>0</v>
      </c>
      <c r="LO134">
        <v>1</v>
      </c>
      <c r="LP134">
        <v>0.78</v>
      </c>
      <c r="LQ134">
        <v>0</v>
      </c>
      <c r="LR134">
        <v>0.1227364185110664</v>
      </c>
      <c r="LS134">
        <v>0</v>
      </c>
    </row>
    <row r="135" spans="1:331">
      <c r="A135" t="s">
        <v>417</v>
      </c>
      <c r="B135" t="s">
        <v>418</v>
      </c>
      <c r="C135" t="s">
        <v>429</v>
      </c>
      <c r="D135" t="s">
        <v>378</v>
      </c>
      <c r="E135" t="s">
        <v>353</v>
      </c>
      <c r="F135">
        <v>2247</v>
      </c>
      <c r="G135" t="s">
        <v>354</v>
      </c>
      <c r="H135">
        <v>2247</v>
      </c>
      <c r="I135">
        <v>0.36584174535981767</v>
      </c>
      <c r="J135">
        <v>0</v>
      </c>
      <c r="K135" t="s">
        <v>355</v>
      </c>
      <c r="L135">
        <v>1</v>
      </c>
      <c r="M135" t="s">
        <v>385</v>
      </c>
      <c r="N135" t="s">
        <v>420</v>
      </c>
      <c r="O135" t="s">
        <v>421</v>
      </c>
      <c r="P135">
        <v>4.9000000000000004</v>
      </c>
      <c r="Q135">
        <v>0.82</v>
      </c>
      <c r="R135">
        <v>0</v>
      </c>
      <c r="S135">
        <v>0.35</v>
      </c>
      <c r="T135">
        <v>6142</v>
      </c>
      <c r="U135">
        <v>0</v>
      </c>
      <c r="V135">
        <v>182</v>
      </c>
      <c r="W135">
        <v>0</v>
      </c>
      <c r="X135">
        <v>1117844</v>
      </c>
      <c r="Y135">
        <v>1</v>
      </c>
      <c r="Z135">
        <v>0</v>
      </c>
      <c r="AA135">
        <v>0</v>
      </c>
      <c r="AB135">
        <v>0</v>
      </c>
      <c r="AC135">
        <v>0</v>
      </c>
      <c r="AD135">
        <v>0</v>
      </c>
      <c r="AE135">
        <v>0</v>
      </c>
      <c r="AF135">
        <v>0</v>
      </c>
      <c r="AG135">
        <v>0</v>
      </c>
      <c r="AH135">
        <v>0</v>
      </c>
      <c r="AI135">
        <v>0</v>
      </c>
      <c r="AJ135">
        <v>0</v>
      </c>
      <c r="AK135">
        <v>0</v>
      </c>
      <c r="AL135">
        <v>0</v>
      </c>
      <c r="AM135">
        <v>13.616438356164384</v>
      </c>
      <c r="AN135">
        <v>0</v>
      </c>
      <c r="AO135">
        <v>0</v>
      </c>
      <c r="AP135">
        <v>0</v>
      </c>
      <c r="AQ135">
        <v>0</v>
      </c>
      <c r="AR135">
        <v>0</v>
      </c>
      <c r="AS135">
        <v>0</v>
      </c>
      <c r="AT135">
        <v>0</v>
      </c>
      <c r="AU135">
        <v>0</v>
      </c>
      <c r="AV135">
        <v>0</v>
      </c>
      <c r="AW135">
        <v>0</v>
      </c>
      <c r="AX135">
        <v>0</v>
      </c>
      <c r="AY135">
        <v>0</v>
      </c>
      <c r="AZ135">
        <v>0</v>
      </c>
      <c r="BA135">
        <v>0</v>
      </c>
      <c r="BB135">
        <v>0</v>
      </c>
      <c r="BC135">
        <v>0.1143</v>
      </c>
      <c r="BD135">
        <v>0</v>
      </c>
      <c r="BE135">
        <v>0</v>
      </c>
      <c r="BF135">
        <v>0</v>
      </c>
      <c r="BG135">
        <v>0</v>
      </c>
      <c r="BH135">
        <v>0</v>
      </c>
      <c r="BI135">
        <v>0</v>
      </c>
      <c r="BJ135">
        <v>0</v>
      </c>
      <c r="BK135">
        <v>0</v>
      </c>
      <c r="BL135">
        <v>0</v>
      </c>
      <c r="BM135">
        <v>0</v>
      </c>
      <c r="BN135">
        <v>0</v>
      </c>
      <c r="BO135">
        <v>0</v>
      </c>
      <c r="BP135">
        <v>0</v>
      </c>
      <c r="BQ135">
        <v>1.4999999999999999E-2</v>
      </c>
      <c r="BR135">
        <v>0</v>
      </c>
      <c r="BS135">
        <v>0</v>
      </c>
      <c r="BT135">
        <v>0</v>
      </c>
      <c r="BU135">
        <v>0</v>
      </c>
      <c r="BV135">
        <v>0</v>
      </c>
      <c r="BW135">
        <v>81.599999999999994</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0</v>
      </c>
      <c r="FS135">
        <v>0</v>
      </c>
      <c r="FT135">
        <v>0</v>
      </c>
      <c r="FU135">
        <v>0</v>
      </c>
      <c r="FV135">
        <v>0</v>
      </c>
      <c r="FW135">
        <v>0</v>
      </c>
      <c r="FX135">
        <v>4.4177090664478831</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0.3523</v>
      </c>
      <c r="GU135">
        <v>0</v>
      </c>
      <c r="GV135">
        <v>0</v>
      </c>
      <c r="GW135">
        <v>0</v>
      </c>
      <c r="GX135">
        <v>0</v>
      </c>
      <c r="GY135">
        <v>0</v>
      </c>
      <c r="GZ135">
        <v>0</v>
      </c>
      <c r="HA135">
        <v>0</v>
      </c>
      <c r="HB135">
        <v>0</v>
      </c>
      <c r="HC135">
        <v>0</v>
      </c>
      <c r="HD135">
        <v>0</v>
      </c>
      <c r="HE135">
        <v>0</v>
      </c>
      <c r="HF135">
        <v>0</v>
      </c>
      <c r="HG135">
        <v>0</v>
      </c>
      <c r="HH135">
        <v>1.4999999999999999E-2</v>
      </c>
      <c r="HI135">
        <v>0</v>
      </c>
      <c r="HJ135">
        <v>0</v>
      </c>
      <c r="HK135">
        <v>0</v>
      </c>
      <c r="HL135">
        <v>0</v>
      </c>
      <c r="HM135">
        <v>0</v>
      </c>
      <c r="HN135">
        <v>81.599999999999994</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0.9546</v>
      </c>
      <c r="LI135">
        <v>0.27347149507923735</v>
      </c>
      <c r="LJ135">
        <v>0</v>
      </c>
      <c r="LK135">
        <v>0</v>
      </c>
      <c r="LL135">
        <v>1</v>
      </c>
      <c r="LM135">
        <v>0.95</v>
      </c>
      <c r="LN135">
        <v>0</v>
      </c>
      <c r="LO135">
        <v>1</v>
      </c>
      <c r="LP135">
        <v>0.78</v>
      </c>
      <c r="LQ135">
        <v>0</v>
      </c>
      <c r="LR135">
        <v>0.1227364185110664</v>
      </c>
      <c r="LS135">
        <v>0</v>
      </c>
    </row>
    <row r="136" spans="1:331">
      <c r="A136" t="s">
        <v>417</v>
      </c>
      <c r="B136" t="s">
        <v>418</v>
      </c>
      <c r="C136" t="s">
        <v>430</v>
      </c>
      <c r="D136" t="s">
        <v>378</v>
      </c>
      <c r="E136" t="s">
        <v>353</v>
      </c>
      <c r="F136">
        <v>2420</v>
      </c>
      <c r="G136" t="s">
        <v>354</v>
      </c>
      <c r="H136">
        <v>2420</v>
      </c>
      <c r="I136">
        <v>0.39400846629762293</v>
      </c>
      <c r="J136">
        <v>0</v>
      </c>
      <c r="K136" t="s">
        <v>355</v>
      </c>
      <c r="L136">
        <v>1</v>
      </c>
      <c r="M136" t="s">
        <v>385</v>
      </c>
      <c r="N136" t="s">
        <v>420</v>
      </c>
      <c r="O136" t="s">
        <v>421</v>
      </c>
      <c r="P136">
        <v>4.9000000000000004</v>
      </c>
      <c r="Q136">
        <v>0.82</v>
      </c>
      <c r="R136">
        <v>0</v>
      </c>
      <c r="S136">
        <v>0.35</v>
      </c>
      <c r="T136">
        <v>6142</v>
      </c>
      <c r="U136">
        <v>0</v>
      </c>
      <c r="V136">
        <v>182</v>
      </c>
      <c r="W136">
        <v>0</v>
      </c>
      <c r="X136">
        <v>1117844</v>
      </c>
      <c r="Y136">
        <v>1</v>
      </c>
      <c r="Z136">
        <v>0</v>
      </c>
      <c r="AA136">
        <v>0</v>
      </c>
      <c r="AB136">
        <v>0</v>
      </c>
      <c r="AC136">
        <v>0</v>
      </c>
      <c r="AD136">
        <v>0</v>
      </c>
      <c r="AE136">
        <v>0</v>
      </c>
      <c r="AF136">
        <v>0</v>
      </c>
      <c r="AG136">
        <v>0</v>
      </c>
      <c r="AH136">
        <v>0</v>
      </c>
      <c r="AI136">
        <v>0</v>
      </c>
      <c r="AJ136">
        <v>0</v>
      </c>
      <c r="AK136">
        <v>0</v>
      </c>
      <c r="AL136">
        <v>0</v>
      </c>
      <c r="AM136">
        <v>13.616438356164384</v>
      </c>
      <c r="AN136">
        <v>0</v>
      </c>
      <c r="AO136">
        <v>0</v>
      </c>
      <c r="AP136">
        <v>0</v>
      </c>
      <c r="AQ136">
        <v>0</v>
      </c>
      <c r="AR136">
        <v>0</v>
      </c>
      <c r="AS136">
        <v>0</v>
      </c>
      <c r="AT136">
        <v>0</v>
      </c>
      <c r="AU136">
        <v>0</v>
      </c>
      <c r="AV136">
        <v>0</v>
      </c>
      <c r="AW136">
        <v>0</v>
      </c>
      <c r="AX136">
        <v>0</v>
      </c>
      <c r="AY136">
        <v>0</v>
      </c>
      <c r="AZ136">
        <v>0</v>
      </c>
      <c r="BA136">
        <v>0</v>
      </c>
      <c r="BB136">
        <v>0</v>
      </c>
      <c r="BC136">
        <v>0.1143</v>
      </c>
      <c r="BD136">
        <v>0</v>
      </c>
      <c r="BE136">
        <v>0</v>
      </c>
      <c r="BF136">
        <v>0</v>
      </c>
      <c r="BG136">
        <v>0</v>
      </c>
      <c r="BH136">
        <v>0</v>
      </c>
      <c r="BI136">
        <v>0</v>
      </c>
      <c r="BJ136">
        <v>0</v>
      </c>
      <c r="BK136">
        <v>0</v>
      </c>
      <c r="BL136">
        <v>0</v>
      </c>
      <c r="BM136">
        <v>0</v>
      </c>
      <c r="BN136">
        <v>0</v>
      </c>
      <c r="BO136">
        <v>0</v>
      </c>
      <c r="BP136">
        <v>0</v>
      </c>
      <c r="BQ136">
        <v>1.4999999999999999E-2</v>
      </c>
      <c r="BR136">
        <v>0</v>
      </c>
      <c r="BS136">
        <v>0</v>
      </c>
      <c r="BT136">
        <v>0</v>
      </c>
      <c r="BU136">
        <v>0</v>
      </c>
      <c r="BV136">
        <v>0</v>
      </c>
      <c r="BW136">
        <v>81.599999999999994</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1</v>
      </c>
      <c r="FR136">
        <v>0</v>
      </c>
      <c r="FS136">
        <v>0</v>
      </c>
      <c r="FT136">
        <v>0</v>
      </c>
      <c r="FU136">
        <v>0</v>
      </c>
      <c r="FV136">
        <v>0</v>
      </c>
      <c r="FW136">
        <v>0</v>
      </c>
      <c r="FX136">
        <v>4.4177090664478831</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0.3523</v>
      </c>
      <c r="GU136">
        <v>0</v>
      </c>
      <c r="GV136">
        <v>0</v>
      </c>
      <c r="GW136">
        <v>0</v>
      </c>
      <c r="GX136">
        <v>0</v>
      </c>
      <c r="GY136">
        <v>0</v>
      </c>
      <c r="GZ136">
        <v>0</v>
      </c>
      <c r="HA136">
        <v>0</v>
      </c>
      <c r="HB136">
        <v>0</v>
      </c>
      <c r="HC136">
        <v>0</v>
      </c>
      <c r="HD136">
        <v>0</v>
      </c>
      <c r="HE136">
        <v>0</v>
      </c>
      <c r="HF136">
        <v>0</v>
      </c>
      <c r="HG136">
        <v>0</v>
      </c>
      <c r="HH136">
        <v>1.4999999999999999E-2</v>
      </c>
      <c r="HI136">
        <v>0</v>
      </c>
      <c r="HJ136">
        <v>0</v>
      </c>
      <c r="HK136">
        <v>0</v>
      </c>
      <c r="HL136">
        <v>0</v>
      </c>
      <c r="HM136">
        <v>0</v>
      </c>
      <c r="HN136">
        <v>81.599999999999994</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0.9546</v>
      </c>
      <c r="LI136">
        <v>0.29460617328482253</v>
      </c>
      <c r="LJ136">
        <v>0</v>
      </c>
      <c r="LK136">
        <v>0</v>
      </c>
      <c r="LL136">
        <v>1</v>
      </c>
      <c r="LM136">
        <v>0.95</v>
      </c>
      <c r="LN136">
        <v>0</v>
      </c>
      <c r="LO136">
        <v>1</v>
      </c>
      <c r="LP136">
        <v>0.78</v>
      </c>
      <c r="LQ136">
        <v>0</v>
      </c>
      <c r="LR136">
        <v>0.1227364185110664</v>
      </c>
      <c r="LS136">
        <v>0</v>
      </c>
    </row>
    <row r="137" spans="1:331">
      <c r="A137" t="s">
        <v>417</v>
      </c>
      <c r="B137" t="s">
        <v>418</v>
      </c>
      <c r="C137" t="s">
        <v>431</v>
      </c>
      <c r="D137" t="s">
        <v>378</v>
      </c>
      <c r="E137" t="s">
        <v>353</v>
      </c>
      <c r="F137">
        <v>2656</v>
      </c>
      <c r="G137" t="s">
        <v>354</v>
      </c>
      <c r="H137">
        <v>2656</v>
      </c>
      <c r="I137">
        <v>0.43243243243243246</v>
      </c>
      <c r="J137">
        <v>0</v>
      </c>
      <c r="K137" t="s">
        <v>355</v>
      </c>
      <c r="L137">
        <v>1</v>
      </c>
      <c r="M137" t="s">
        <v>385</v>
      </c>
      <c r="N137" t="s">
        <v>420</v>
      </c>
      <c r="O137" t="s">
        <v>421</v>
      </c>
      <c r="P137">
        <v>4.9000000000000004</v>
      </c>
      <c r="Q137">
        <v>0.82</v>
      </c>
      <c r="R137">
        <v>0</v>
      </c>
      <c r="S137">
        <v>0.35</v>
      </c>
      <c r="T137">
        <v>6142</v>
      </c>
      <c r="U137">
        <v>0</v>
      </c>
      <c r="V137">
        <v>182</v>
      </c>
      <c r="W137">
        <v>0</v>
      </c>
      <c r="X137">
        <v>1117844</v>
      </c>
      <c r="Y137">
        <v>1</v>
      </c>
      <c r="Z137">
        <v>0</v>
      </c>
      <c r="AA137">
        <v>0</v>
      </c>
      <c r="AB137">
        <v>0</v>
      </c>
      <c r="AC137">
        <v>0</v>
      </c>
      <c r="AD137">
        <v>0</v>
      </c>
      <c r="AE137">
        <v>0</v>
      </c>
      <c r="AF137">
        <v>0</v>
      </c>
      <c r="AG137">
        <v>0</v>
      </c>
      <c r="AH137">
        <v>0</v>
      </c>
      <c r="AI137">
        <v>0</v>
      </c>
      <c r="AJ137">
        <v>0</v>
      </c>
      <c r="AK137">
        <v>0</v>
      </c>
      <c r="AL137">
        <v>0</v>
      </c>
      <c r="AM137">
        <v>13.616438356164384</v>
      </c>
      <c r="AN137">
        <v>0</v>
      </c>
      <c r="AO137">
        <v>0</v>
      </c>
      <c r="AP137">
        <v>0</v>
      </c>
      <c r="AQ137">
        <v>0</v>
      </c>
      <c r="AR137">
        <v>0</v>
      </c>
      <c r="AS137">
        <v>0</v>
      </c>
      <c r="AT137">
        <v>0</v>
      </c>
      <c r="AU137">
        <v>0</v>
      </c>
      <c r="AV137">
        <v>0</v>
      </c>
      <c r="AW137">
        <v>0</v>
      </c>
      <c r="AX137">
        <v>0</v>
      </c>
      <c r="AY137">
        <v>0</v>
      </c>
      <c r="AZ137">
        <v>0</v>
      </c>
      <c r="BA137">
        <v>0</v>
      </c>
      <c r="BB137">
        <v>0</v>
      </c>
      <c r="BC137">
        <v>0.1143</v>
      </c>
      <c r="BD137">
        <v>0</v>
      </c>
      <c r="BE137">
        <v>0</v>
      </c>
      <c r="BF137">
        <v>0</v>
      </c>
      <c r="BG137">
        <v>0</v>
      </c>
      <c r="BH137">
        <v>0</v>
      </c>
      <c r="BI137">
        <v>0</v>
      </c>
      <c r="BJ137">
        <v>0</v>
      </c>
      <c r="BK137">
        <v>0</v>
      </c>
      <c r="BL137">
        <v>0</v>
      </c>
      <c r="BM137">
        <v>0</v>
      </c>
      <c r="BN137">
        <v>0</v>
      </c>
      <c r="BO137">
        <v>0</v>
      </c>
      <c r="BP137">
        <v>0</v>
      </c>
      <c r="BQ137">
        <v>1.4999999999999999E-2</v>
      </c>
      <c r="BR137">
        <v>0</v>
      </c>
      <c r="BS137">
        <v>0</v>
      </c>
      <c r="BT137">
        <v>0</v>
      </c>
      <c r="BU137">
        <v>0</v>
      </c>
      <c r="BV137">
        <v>0</v>
      </c>
      <c r="BW137">
        <v>81.599999999999994</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4.4177090664478831</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0.3523</v>
      </c>
      <c r="GU137">
        <v>0</v>
      </c>
      <c r="GV137">
        <v>0</v>
      </c>
      <c r="GW137">
        <v>0</v>
      </c>
      <c r="GX137">
        <v>0</v>
      </c>
      <c r="GY137">
        <v>0</v>
      </c>
      <c r="GZ137">
        <v>0</v>
      </c>
      <c r="HA137">
        <v>0</v>
      </c>
      <c r="HB137">
        <v>0</v>
      </c>
      <c r="HC137">
        <v>0</v>
      </c>
      <c r="HD137">
        <v>0</v>
      </c>
      <c r="HE137">
        <v>0</v>
      </c>
      <c r="HF137">
        <v>0</v>
      </c>
      <c r="HG137">
        <v>0</v>
      </c>
      <c r="HH137">
        <v>1.4999999999999999E-2</v>
      </c>
      <c r="HI137">
        <v>0</v>
      </c>
      <c r="HJ137">
        <v>0</v>
      </c>
      <c r="HK137">
        <v>0</v>
      </c>
      <c r="HL137">
        <v>0</v>
      </c>
      <c r="HM137">
        <v>0</v>
      </c>
      <c r="HN137">
        <v>81.599999999999994</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0.9546</v>
      </c>
      <c r="LI137">
        <v>0.32329634282527803</v>
      </c>
      <c r="LJ137">
        <v>0</v>
      </c>
      <c r="LK137">
        <v>0</v>
      </c>
      <c r="LL137">
        <v>1</v>
      </c>
      <c r="LM137">
        <v>0.95</v>
      </c>
      <c r="LN137">
        <v>0</v>
      </c>
      <c r="LO137">
        <v>1</v>
      </c>
      <c r="LP137">
        <v>0.78</v>
      </c>
      <c r="LQ137">
        <v>0</v>
      </c>
      <c r="LR137">
        <v>0.1227364185110664</v>
      </c>
      <c r="LS137">
        <v>0</v>
      </c>
    </row>
    <row r="138" spans="1:331">
      <c r="A138" t="s">
        <v>417</v>
      </c>
      <c r="B138" t="s">
        <v>418</v>
      </c>
      <c r="C138" t="s">
        <v>432</v>
      </c>
      <c r="D138" t="s">
        <v>378</v>
      </c>
      <c r="E138" t="s">
        <v>353</v>
      </c>
      <c r="F138">
        <v>2932</v>
      </c>
      <c r="G138" t="s">
        <v>354</v>
      </c>
      <c r="H138">
        <v>2932</v>
      </c>
      <c r="I138">
        <v>0.47736893520026052</v>
      </c>
      <c r="J138">
        <v>0</v>
      </c>
      <c r="K138" t="s">
        <v>355</v>
      </c>
      <c r="L138">
        <v>1</v>
      </c>
      <c r="M138" t="s">
        <v>385</v>
      </c>
      <c r="N138" t="s">
        <v>420</v>
      </c>
      <c r="O138" t="s">
        <v>421</v>
      </c>
      <c r="P138">
        <v>4.9000000000000004</v>
      </c>
      <c r="Q138">
        <v>0.82</v>
      </c>
      <c r="R138">
        <v>0</v>
      </c>
      <c r="S138">
        <v>0.35</v>
      </c>
      <c r="T138">
        <v>6142</v>
      </c>
      <c r="U138">
        <v>0</v>
      </c>
      <c r="V138">
        <v>182</v>
      </c>
      <c r="W138">
        <v>0</v>
      </c>
      <c r="X138">
        <v>1117844</v>
      </c>
      <c r="Y138">
        <v>1</v>
      </c>
      <c r="Z138">
        <v>0</v>
      </c>
      <c r="AA138">
        <v>0</v>
      </c>
      <c r="AB138">
        <v>0</v>
      </c>
      <c r="AC138">
        <v>0</v>
      </c>
      <c r="AD138">
        <v>0</v>
      </c>
      <c r="AE138">
        <v>0</v>
      </c>
      <c r="AF138">
        <v>0</v>
      </c>
      <c r="AG138">
        <v>0</v>
      </c>
      <c r="AH138">
        <v>0</v>
      </c>
      <c r="AI138">
        <v>0</v>
      </c>
      <c r="AJ138">
        <v>0</v>
      </c>
      <c r="AK138">
        <v>0</v>
      </c>
      <c r="AL138">
        <v>0</v>
      </c>
      <c r="AM138">
        <v>13.616438356164384</v>
      </c>
      <c r="AN138">
        <v>0</v>
      </c>
      <c r="AO138">
        <v>0</v>
      </c>
      <c r="AP138">
        <v>0</v>
      </c>
      <c r="AQ138">
        <v>0</v>
      </c>
      <c r="AR138">
        <v>0</v>
      </c>
      <c r="AS138">
        <v>0</v>
      </c>
      <c r="AT138">
        <v>0</v>
      </c>
      <c r="AU138">
        <v>0</v>
      </c>
      <c r="AV138">
        <v>0</v>
      </c>
      <c r="AW138">
        <v>0</v>
      </c>
      <c r="AX138">
        <v>0</v>
      </c>
      <c r="AY138">
        <v>0</v>
      </c>
      <c r="AZ138">
        <v>0</v>
      </c>
      <c r="BA138">
        <v>0</v>
      </c>
      <c r="BB138">
        <v>0</v>
      </c>
      <c r="BC138">
        <v>0.1143</v>
      </c>
      <c r="BD138">
        <v>0</v>
      </c>
      <c r="BE138">
        <v>0</v>
      </c>
      <c r="BF138">
        <v>0</v>
      </c>
      <c r="BG138">
        <v>0</v>
      </c>
      <c r="BH138">
        <v>0</v>
      </c>
      <c r="BI138">
        <v>0</v>
      </c>
      <c r="BJ138">
        <v>0</v>
      </c>
      <c r="BK138">
        <v>0</v>
      </c>
      <c r="BL138">
        <v>0</v>
      </c>
      <c r="BM138">
        <v>0</v>
      </c>
      <c r="BN138">
        <v>0</v>
      </c>
      <c r="BO138">
        <v>0</v>
      </c>
      <c r="BP138">
        <v>0</v>
      </c>
      <c r="BQ138">
        <v>1.4999999999999999E-2</v>
      </c>
      <c r="BR138">
        <v>0</v>
      </c>
      <c r="BS138">
        <v>0</v>
      </c>
      <c r="BT138">
        <v>0</v>
      </c>
      <c r="BU138">
        <v>0</v>
      </c>
      <c r="BV138">
        <v>0</v>
      </c>
      <c r="BW138">
        <v>81.599999999999994</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1</v>
      </c>
      <c r="FR138">
        <v>0</v>
      </c>
      <c r="FS138">
        <v>0</v>
      </c>
      <c r="FT138">
        <v>0</v>
      </c>
      <c r="FU138">
        <v>0</v>
      </c>
      <c r="FV138">
        <v>0</v>
      </c>
      <c r="FW138">
        <v>0</v>
      </c>
      <c r="FX138">
        <v>4.4177090664478831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0.3523</v>
      </c>
      <c r="GU138">
        <v>0</v>
      </c>
      <c r="GV138">
        <v>0</v>
      </c>
      <c r="GW138">
        <v>0</v>
      </c>
      <c r="GX138">
        <v>0</v>
      </c>
      <c r="GY138">
        <v>0</v>
      </c>
      <c r="GZ138">
        <v>0</v>
      </c>
      <c r="HA138">
        <v>0</v>
      </c>
      <c r="HB138">
        <v>0</v>
      </c>
      <c r="HC138">
        <v>0</v>
      </c>
      <c r="HD138">
        <v>0</v>
      </c>
      <c r="HE138">
        <v>0</v>
      </c>
      <c r="HF138">
        <v>0</v>
      </c>
      <c r="HG138">
        <v>0</v>
      </c>
      <c r="HH138">
        <v>1.4999999999999999E-2</v>
      </c>
      <c r="HI138">
        <v>0</v>
      </c>
      <c r="HJ138">
        <v>0</v>
      </c>
      <c r="HK138">
        <v>0</v>
      </c>
      <c r="HL138">
        <v>0</v>
      </c>
      <c r="HM138">
        <v>0</v>
      </c>
      <c r="HN138">
        <v>81.599999999999994</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0.9546</v>
      </c>
      <c r="LI138">
        <v>0.3568477559935192</v>
      </c>
      <c r="LJ138">
        <v>0</v>
      </c>
      <c r="LK138">
        <v>0</v>
      </c>
      <c r="LL138">
        <v>1</v>
      </c>
      <c r="LM138">
        <v>0.95</v>
      </c>
      <c r="LN138">
        <v>0</v>
      </c>
      <c r="LO138">
        <v>1</v>
      </c>
      <c r="LP138">
        <v>0.78</v>
      </c>
      <c r="LQ138">
        <v>0</v>
      </c>
      <c r="LR138">
        <v>0.1227364185110664</v>
      </c>
      <c r="LS138">
        <v>0</v>
      </c>
    </row>
    <row r="139" spans="1:331">
      <c r="A139" t="s">
        <v>417</v>
      </c>
      <c r="B139" t="s">
        <v>418</v>
      </c>
      <c r="C139" t="s">
        <v>433</v>
      </c>
      <c r="D139" t="s">
        <v>378</v>
      </c>
      <c r="E139" t="s">
        <v>353</v>
      </c>
      <c r="F139">
        <v>3996</v>
      </c>
      <c r="G139" t="s">
        <v>354</v>
      </c>
      <c r="H139">
        <v>3996</v>
      </c>
      <c r="I139">
        <v>0.6506024096385542</v>
      </c>
      <c r="J139">
        <v>0</v>
      </c>
      <c r="K139" t="s">
        <v>355</v>
      </c>
      <c r="L139">
        <v>1</v>
      </c>
      <c r="M139" t="s">
        <v>385</v>
      </c>
      <c r="N139" t="s">
        <v>420</v>
      </c>
      <c r="O139" t="s">
        <v>421</v>
      </c>
      <c r="P139">
        <v>4.9000000000000004</v>
      </c>
      <c r="Q139">
        <v>0.82</v>
      </c>
      <c r="R139">
        <v>0</v>
      </c>
      <c r="S139">
        <v>0.35</v>
      </c>
      <c r="T139">
        <v>6142</v>
      </c>
      <c r="U139">
        <v>0</v>
      </c>
      <c r="V139">
        <v>182</v>
      </c>
      <c r="W139">
        <v>0</v>
      </c>
      <c r="X139">
        <v>1117844</v>
      </c>
      <c r="Y139">
        <v>1</v>
      </c>
      <c r="Z139">
        <v>0</v>
      </c>
      <c r="AA139">
        <v>0</v>
      </c>
      <c r="AB139">
        <v>0</v>
      </c>
      <c r="AC139">
        <v>0</v>
      </c>
      <c r="AD139">
        <v>0</v>
      </c>
      <c r="AE139">
        <v>0</v>
      </c>
      <c r="AF139">
        <v>0</v>
      </c>
      <c r="AG139">
        <v>0</v>
      </c>
      <c r="AH139">
        <v>0</v>
      </c>
      <c r="AI139">
        <v>0</v>
      </c>
      <c r="AJ139">
        <v>0</v>
      </c>
      <c r="AK139">
        <v>0</v>
      </c>
      <c r="AL139">
        <v>0</v>
      </c>
      <c r="AM139">
        <v>13.616438356164384</v>
      </c>
      <c r="AN139">
        <v>0</v>
      </c>
      <c r="AO139">
        <v>0</v>
      </c>
      <c r="AP139">
        <v>0</v>
      </c>
      <c r="AQ139">
        <v>0</v>
      </c>
      <c r="AR139">
        <v>0</v>
      </c>
      <c r="AS139">
        <v>0</v>
      </c>
      <c r="AT139">
        <v>0</v>
      </c>
      <c r="AU139">
        <v>0</v>
      </c>
      <c r="AV139">
        <v>0</v>
      </c>
      <c r="AW139">
        <v>0</v>
      </c>
      <c r="AX139">
        <v>0</v>
      </c>
      <c r="AY139">
        <v>0</v>
      </c>
      <c r="AZ139">
        <v>0</v>
      </c>
      <c r="BA139">
        <v>0</v>
      </c>
      <c r="BB139">
        <v>0</v>
      </c>
      <c r="BC139">
        <v>0.1143</v>
      </c>
      <c r="BD139">
        <v>0</v>
      </c>
      <c r="BE139">
        <v>0</v>
      </c>
      <c r="BF139">
        <v>0</v>
      </c>
      <c r="BG139">
        <v>0</v>
      </c>
      <c r="BH139">
        <v>0</v>
      </c>
      <c r="BI139">
        <v>0</v>
      </c>
      <c r="BJ139">
        <v>0</v>
      </c>
      <c r="BK139">
        <v>0</v>
      </c>
      <c r="BL139">
        <v>0</v>
      </c>
      <c r="BM139">
        <v>0</v>
      </c>
      <c r="BN139">
        <v>0</v>
      </c>
      <c r="BO139">
        <v>0</v>
      </c>
      <c r="BP139">
        <v>0</v>
      </c>
      <c r="BQ139">
        <v>1.4999999999999999E-2</v>
      </c>
      <c r="BR139">
        <v>0</v>
      </c>
      <c r="BS139">
        <v>0</v>
      </c>
      <c r="BT139">
        <v>0</v>
      </c>
      <c r="BU139">
        <v>0</v>
      </c>
      <c r="BV139">
        <v>0</v>
      </c>
      <c r="BW139">
        <v>81.599999999999994</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1</v>
      </c>
      <c r="FR139">
        <v>0</v>
      </c>
      <c r="FS139">
        <v>0</v>
      </c>
      <c r="FT139">
        <v>0</v>
      </c>
      <c r="FU139">
        <v>0</v>
      </c>
      <c r="FV139">
        <v>0</v>
      </c>
      <c r="FW139">
        <v>0</v>
      </c>
      <c r="FX139">
        <v>4.4177090664478831</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0.3523</v>
      </c>
      <c r="GU139">
        <v>0</v>
      </c>
      <c r="GV139">
        <v>0</v>
      </c>
      <c r="GW139">
        <v>0</v>
      </c>
      <c r="GX139">
        <v>0</v>
      </c>
      <c r="GY139">
        <v>0</v>
      </c>
      <c r="GZ139">
        <v>0</v>
      </c>
      <c r="HA139">
        <v>0</v>
      </c>
      <c r="HB139">
        <v>0</v>
      </c>
      <c r="HC139">
        <v>0</v>
      </c>
      <c r="HD139">
        <v>0</v>
      </c>
      <c r="HE139">
        <v>0</v>
      </c>
      <c r="HF139">
        <v>0</v>
      </c>
      <c r="HG139">
        <v>0</v>
      </c>
      <c r="HH139">
        <v>1.4999999999999999E-2</v>
      </c>
      <c r="HI139">
        <v>0</v>
      </c>
      <c r="HJ139">
        <v>0</v>
      </c>
      <c r="HK139">
        <v>0</v>
      </c>
      <c r="HL139">
        <v>0</v>
      </c>
      <c r="HM139">
        <v>0</v>
      </c>
      <c r="HN139">
        <v>81.599999999999994</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0.9546</v>
      </c>
      <c r="LI139">
        <v>0.48638575833420772</v>
      </c>
      <c r="LJ139">
        <v>0</v>
      </c>
      <c r="LK139">
        <v>0</v>
      </c>
      <c r="LL139">
        <v>1</v>
      </c>
      <c r="LM139">
        <v>0.95</v>
      </c>
      <c r="LN139">
        <v>0</v>
      </c>
      <c r="LO139">
        <v>1</v>
      </c>
      <c r="LP139">
        <v>0.78</v>
      </c>
      <c r="LQ139">
        <v>0</v>
      </c>
      <c r="LR139">
        <v>0.1227364185110664</v>
      </c>
      <c r="LS139">
        <v>0</v>
      </c>
    </row>
    <row r="140" spans="1:331">
      <c r="A140" t="s">
        <v>417</v>
      </c>
      <c r="B140" t="s">
        <v>418</v>
      </c>
      <c r="C140" t="s">
        <v>434</v>
      </c>
      <c r="D140" t="s">
        <v>378</v>
      </c>
      <c r="E140" t="s">
        <v>353</v>
      </c>
      <c r="F140">
        <v>4223</v>
      </c>
      <c r="G140" t="s">
        <v>354</v>
      </c>
      <c r="H140">
        <v>4223</v>
      </c>
      <c r="I140">
        <v>0.68756105503093456</v>
      </c>
      <c r="J140">
        <v>0</v>
      </c>
      <c r="K140" t="s">
        <v>355</v>
      </c>
      <c r="L140">
        <v>1</v>
      </c>
      <c r="M140" t="s">
        <v>385</v>
      </c>
      <c r="N140" t="s">
        <v>420</v>
      </c>
      <c r="O140" t="s">
        <v>421</v>
      </c>
      <c r="P140">
        <v>4.9000000000000004</v>
      </c>
      <c r="Q140">
        <v>0.82</v>
      </c>
      <c r="R140">
        <v>0</v>
      </c>
      <c r="S140">
        <v>0.35</v>
      </c>
      <c r="T140">
        <v>6142</v>
      </c>
      <c r="U140">
        <v>0</v>
      </c>
      <c r="V140">
        <v>182</v>
      </c>
      <c r="W140">
        <v>0</v>
      </c>
      <c r="X140">
        <v>1117844</v>
      </c>
      <c r="Y140">
        <v>1</v>
      </c>
      <c r="Z140">
        <v>0</v>
      </c>
      <c r="AA140">
        <v>0</v>
      </c>
      <c r="AB140">
        <v>0</v>
      </c>
      <c r="AC140">
        <v>0</v>
      </c>
      <c r="AD140">
        <v>0</v>
      </c>
      <c r="AE140">
        <v>0</v>
      </c>
      <c r="AF140">
        <v>0</v>
      </c>
      <c r="AG140">
        <v>0</v>
      </c>
      <c r="AH140">
        <v>0</v>
      </c>
      <c r="AI140">
        <v>0</v>
      </c>
      <c r="AJ140">
        <v>0</v>
      </c>
      <c r="AK140">
        <v>0</v>
      </c>
      <c r="AL140">
        <v>0</v>
      </c>
      <c r="AM140">
        <v>13.616438356164384</v>
      </c>
      <c r="AN140">
        <v>0</v>
      </c>
      <c r="AO140">
        <v>0</v>
      </c>
      <c r="AP140">
        <v>0</v>
      </c>
      <c r="AQ140">
        <v>0</v>
      </c>
      <c r="AR140">
        <v>0</v>
      </c>
      <c r="AS140">
        <v>0</v>
      </c>
      <c r="AT140">
        <v>0</v>
      </c>
      <c r="AU140">
        <v>0</v>
      </c>
      <c r="AV140">
        <v>0</v>
      </c>
      <c r="AW140">
        <v>0</v>
      </c>
      <c r="AX140">
        <v>0</v>
      </c>
      <c r="AY140">
        <v>0</v>
      </c>
      <c r="AZ140">
        <v>0</v>
      </c>
      <c r="BA140">
        <v>0</v>
      </c>
      <c r="BB140">
        <v>0</v>
      </c>
      <c r="BC140">
        <v>0.1143</v>
      </c>
      <c r="BD140">
        <v>0</v>
      </c>
      <c r="BE140">
        <v>0</v>
      </c>
      <c r="BF140">
        <v>0</v>
      </c>
      <c r="BG140">
        <v>0</v>
      </c>
      <c r="BH140">
        <v>0</v>
      </c>
      <c r="BI140">
        <v>0</v>
      </c>
      <c r="BJ140">
        <v>0</v>
      </c>
      <c r="BK140">
        <v>0</v>
      </c>
      <c r="BL140">
        <v>0</v>
      </c>
      <c r="BM140">
        <v>0</v>
      </c>
      <c r="BN140">
        <v>0</v>
      </c>
      <c r="BO140">
        <v>0</v>
      </c>
      <c r="BP140">
        <v>0</v>
      </c>
      <c r="BQ140">
        <v>1.4999999999999999E-2</v>
      </c>
      <c r="BR140">
        <v>0</v>
      </c>
      <c r="BS140">
        <v>0</v>
      </c>
      <c r="BT140">
        <v>0</v>
      </c>
      <c r="BU140">
        <v>0</v>
      </c>
      <c r="BV140">
        <v>0</v>
      </c>
      <c r="BW140">
        <v>81.599999999999994</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1</v>
      </c>
      <c r="FR140">
        <v>0</v>
      </c>
      <c r="FS140">
        <v>0</v>
      </c>
      <c r="FT140">
        <v>0</v>
      </c>
      <c r="FU140">
        <v>0</v>
      </c>
      <c r="FV140">
        <v>0</v>
      </c>
      <c r="FW140">
        <v>0</v>
      </c>
      <c r="FX140">
        <v>4.4177090664478831</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0.3523</v>
      </c>
      <c r="GU140">
        <v>0</v>
      </c>
      <c r="GV140">
        <v>0</v>
      </c>
      <c r="GW140">
        <v>0</v>
      </c>
      <c r="GX140">
        <v>0</v>
      </c>
      <c r="GY140">
        <v>0</v>
      </c>
      <c r="GZ140">
        <v>0</v>
      </c>
      <c r="HA140">
        <v>0</v>
      </c>
      <c r="HB140">
        <v>0</v>
      </c>
      <c r="HC140">
        <v>0</v>
      </c>
      <c r="HD140">
        <v>0</v>
      </c>
      <c r="HE140">
        <v>0</v>
      </c>
      <c r="HF140">
        <v>0</v>
      </c>
      <c r="HG140">
        <v>0</v>
      </c>
      <c r="HH140">
        <v>1.4999999999999999E-2</v>
      </c>
      <c r="HI140">
        <v>0</v>
      </c>
      <c r="HJ140">
        <v>0</v>
      </c>
      <c r="HK140">
        <v>0</v>
      </c>
      <c r="HL140">
        <v>0</v>
      </c>
      <c r="HM140">
        <v>0</v>
      </c>
      <c r="HN140">
        <v>81.599999999999994</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0.9546</v>
      </c>
      <c r="LI140">
        <v>0.51400804227685548</v>
      </c>
      <c r="LJ140">
        <v>0</v>
      </c>
      <c r="LK140">
        <v>0</v>
      </c>
      <c r="LL140">
        <v>1</v>
      </c>
      <c r="LM140">
        <v>0.95</v>
      </c>
      <c r="LN140">
        <v>0</v>
      </c>
      <c r="LO140">
        <v>1</v>
      </c>
      <c r="LP140">
        <v>0.78</v>
      </c>
      <c r="LQ140">
        <v>0</v>
      </c>
      <c r="LR140">
        <v>0.1227364185110664</v>
      </c>
      <c r="LS140">
        <v>0</v>
      </c>
    </row>
    <row r="141" spans="1:331">
      <c r="A141" t="s">
        <v>417</v>
      </c>
      <c r="B141" t="s">
        <v>418</v>
      </c>
      <c r="C141" t="s">
        <v>435</v>
      </c>
      <c r="D141" t="s">
        <v>378</v>
      </c>
      <c r="E141" t="s">
        <v>353</v>
      </c>
      <c r="F141">
        <v>4786</v>
      </c>
      <c r="G141" t="s">
        <v>354</v>
      </c>
      <c r="H141">
        <v>4786</v>
      </c>
      <c r="I141">
        <v>0.77922500814067075</v>
      </c>
      <c r="J141">
        <v>0</v>
      </c>
      <c r="K141" t="s">
        <v>355</v>
      </c>
      <c r="L141">
        <v>1</v>
      </c>
      <c r="M141" t="s">
        <v>385</v>
      </c>
      <c r="N141" t="s">
        <v>420</v>
      </c>
      <c r="O141" t="s">
        <v>421</v>
      </c>
      <c r="P141">
        <v>4.9000000000000004</v>
      </c>
      <c r="Q141">
        <v>0.82</v>
      </c>
      <c r="R141">
        <v>0</v>
      </c>
      <c r="S141">
        <v>0.35</v>
      </c>
      <c r="T141">
        <v>6142</v>
      </c>
      <c r="U141">
        <v>0</v>
      </c>
      <c r="V141">
        <v>182</v>
      </c>
      <c r="W141">
        <v>0</v>
      </c>
      <c r="X141">
        <v>1117844</v>
      </c>
      <c r="Y141">
        <v>1</v>
      </c>
      <c r="Z141">
        <v>0</v>
      </c>
      <c r="AA141">
        <v>0</v>
      </c>
      <c r="AB141">
        <v>0</v>
      </c>
      <c r="AC141">
        <v>0</v>
      </c>
      <c r="AD141">
        <v>0</v>
      </c>
      <c r="AE141">
        <v>0</v>
      </c>
      <c r="AF141">
        <v>0</v>
      </c>
      <c r="AG141">
        <v>0</v>
      </c>
      <c r="AH141">
        <v>0</v>
      </c>
      <c r="AI141">
        <v>0</v>
      </c>
      <c r="AJ141">
        <v>0</v>
      </c>
      <c r="AK141">
        <v>0</v>
      </c>
      <c r="AL141">
        <v>0</v>
      </c>
      <c r="AM141">
        <v>13.616438356164384</v>
      </c>
      <c r="AN141">
        <v>0</v>
      </c>
      <c r="AO141">
        <v>0</v>
      </c>
      <c r="AP141">
        <v>0</v>
      </c>
      <c r="AQ141">
        <v>0</v>
      </c>
      <c r="AR141">
        <v>0</v>
      </c>
      <c r="AS141">
        <v>0</v>
      </c>
      <c r="AT141">
        <v>0</v>
      </c>
      <c r="AU141">
        <v>0</v>
      </c>
      <c r="AV141">
        <v>0</v>
      </c>
      <c r="AW141">
        <v>0</v>
      </c>
      <c r="AX141">
        <v>0</v>
      </c>
      <c r="AY141">
        <v>0</v>
      </c>
      <c r="AZ141">
        <v>0</v>
      </c>
      <c r="BA141">
        <v>0</v>
      </c>
      <c r="BB141">
        <v>0</v>
      </c>
      <c r="BC141">
        <v>0.1143</v>
      </c>
      <c r="BD141">
        <v>0</v>
      </c>
      <c r="BE141">
        <v>0</v>
      </c>
      <c r="BF141">
        <v>0</v>
      </c>
      <c r="BG141">
        <v>0</v>
      </c>
      <c r="BH141">
        <v>0</v>
      </c>
      <c r="BI141">
        <v>0</v>
      </c>
      <c r="BJ141">
        <v>0</v>
      </c>
      <c r="BK141">
        <v>0</v>
      </c>
      <c r="BL141">
        <v>0</v>
      </c>
      <c r="BM141">
        <v>0</v>
      </c>
      <c r="BN141">
        <v>0</v>
      </c>
      <c r="BO141">
        <v>0</v>
      </c>
      <c r="BP141">
        <v>0</v>
      </c>
      <c r="BQ141">
        <v>1.4999999999999999E-2</v>
      </c>
      <c r="BR141">
        <v>0</v>
      </c>
      <c r="BS141">
        <v>0</v>
      </c>
      <c r="BT141">
        <v>0</v>
      </c>
      <c r="BU141">
        <v>0</v>
      </c>
      <c r="BV141">
        <v>0</v>
      </c>
      <c r="BW141">
        <v>81.599999999999994</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0</v>
      </c>
      <c r="FS141">
        <v>0</v>
      </c>
      <c r="FT141">
        <v>0</v>
      </c>
      <c r="FU141">
        <v>0</v>
      </c>
      <c r="FV141">
        <v>0</v>
      </c>
      <c r="FW141">
        <v>0</v>
      </c>
      <c r="FX141">
        <v>4.4177090664478831</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0.3523</v>
      </c>
      <c r="GU141">
        <v>0</v>
      </c>
      <c r="GV141">
        <v>0</v>
      </c>
      <c r="GW141">
        <v>0</v>
      </c>
      <c r="GX141">
        <v>0</v>
      </c>
      <c r="GY141">
        <v>0</v>
      </c>
      <c r="GZ141">
        <v>0</v>
      </c>
      <c r="HA141">
        <v>0</v>
      </c>
      <c r="HB141">
        <v>0</v>
      </c>
      <c r="HC141">
        <v>0</v>
      </c>
      <c r="HD141">
        <v>0</v>
      </c>
      <c r="HE141">
        <v>0</v>
      </c>
      <c r="HF141">
        <v>0</v>
      </c>
      <c r="HG141">
        <v>0</v>
      </c>
      <c r="HH141">
        <v>1.4999999999999999E-2</v>
      </c>
      <c r="HI141">
        <v>0</v>
      </c>
      <c r="HJ141">
        <v>0</v>
      </c>
      <c r="HK141">
        <v>0</v>
      </c>
      <c r="HL141">
        <v>0</v>
      </c>
      <c r="HM141">
        <v>0</v>
      </c>
      <c r="HN141">
        <v>81.599999999999994</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0.9546</v>
      </c>
      <c r="LI141">
        <v>0.58250527562200549</v>
      </c>
      <c r="LJ141">
        <v>0</v>
      </c>
      <c r="LK141">
        <v>0</v>
      </c>
      <c r="LL141">
        <v>1</v>
      </c>
      <c r="LM141">
        <v>0.95</v>
      </c>
      <c r="LN141">
        <v>0</v>
      </c>
      <c r="LO141">
        <v>1</v>
      </c>
      <c r="LP141">
        <v>0.78</v>
      </c>
      <c r="LQ141">
        <v>0</v>
      </c>
      <c r="LR141">
        <v>0.1227364185110664</v>
      </c>
      <c r="LS141">
        <v>0</v>
      </c>
    </row>
    <row r="142" spans="1:331">
      <c r="A142" t="s">
        <v>417</v>
      </c>
      <c r="B142" t="s">
        <v>418</v>
      </c>
      <c r="C142" t="s">
        <v>436</v>
      </c>
      <c r="D142" t="s">
        <v>378</v>
      </c>
      <c r="E142" t="s">
        <v>353</v>
      </c>
      <c r="F142">
        <v>6114</v>
      </c>
      <c r="G142" t="s">
        <v>354</v>
      </c>
      <c r="H142">
        <v>6114</v>
      </c>
      <c r="I142">
        <v>0.99544122435688698</v>
      </c>
      <c r="J142">
        <v>0</v>
      </c>
      <c r="K142" t="s">
        <v>355</v>
      </c>
      <c r="L142">
        <v>1</v>
      </c>
      <c r="M142" t="s">
        <v>385</v>
      </c>
      <c r="N142" t="s">
        <v>420</v>
      </c>
      <c r="O142" t="s">
        <v>421</v>
      </c>
      <c r="P142">
        <v>4.9000000000000004</v>
      </c>
      <c r="Q142">
        <v>0.82</v>
      </c>
      <c r="R142">
        <v>0</v>
      </c>
      <c r="S142">
        <v>0.35</v>
      </c>
      <c r="T142">
        <v>6142</v>
      </c>
      <c r="U142">
        <v>0</v>
      </c>
      <c r="V142">
        <v>182</v>
      </c>
      <c r="W142">
        <v>0</v>
      </c>
      <c r="X142">
        <v>1117844</v>
      </c>
      <c r="Y142">
        <v>1</v>
      </c>
      <c r="Z142">
        <v>0</v>
      </c>
      <c r="AA142">
        <v>0</v>
      </c>
      <c r="AB142">
        <v>0</v>
      </c>
      <c r="AC142">
        <v>0</v>
      </c>
      <c r="AD142">
        <v>0</v>
      </c>
      <c r="AE142">
        <v>0</v>
      </c>
      <c r="AF142">
        <v>0</v>
      </c>
      <c r="AG142">
        <v>0</v>
      </c>
      <c r="AH142">
        <v>0</v>
      </c>
      <c r="AI142">
        <v>0</v>
      </c>
      <c r="AJ142">
        <v>0</v>
      </c>
      <c r="AK142">
        <v>0</v>
      </c>
      <c r="AL142">
        <v>0</v>
      </c>
      <c r="AM142">
        <v>13.616438356164384</v>
      </c>
      <c r="AN142">
        <v>0</v>
      </c>
      <c r="AO142">
        <v>0</v>
      </c>
      <c r="AP142">
        <v>0</v>
      </c>
      <c r="AQ142">
        <v>0</v>
      </c>
      <c r="AR142">
        <v>0</v>
      </c>
      <c r="AS142">
        <v>0</v>
      </c>
      <c r="AT142">
        <v>0</v>
      </c>
      <c r="AU142">
        <v>0</v>
      </c>
      <c r="AV142">
        <v>0</v>
      </c>
      <c r="AW142">
        <v>0</v>
      </c>
      <c r="AX142">
        <v>0</v>
      </c>
      <c r="AY142">
        <v>0</v>
      </c>
      <c r="AZ142">
        <v>0</v>
      </c>
      <c r="BA142">
        <v>0</v>
      </c>
      <c r="BB142">
        <v>0</v>
      </c>
      <c r="BC142">
        <v>0.1143</v>
      </c>
      <c r="BD142">
        <v>0</v>
      </c>
      <c r="BE142">
        <v>0</v>
      </c>
      <c r="BF142">
        <v>0</v>
      </c>
      <c r="BG142">
        <v>0</v>
      </c>
      <c r="BH142">
        <v>0</v>
      </c>
      <c r="BI142">
        <v>0</v>
      </c>
      <c r="BJ142">
        <v>0</v>
      </c>
      <c r="BK142">
        <v>0</v>
      </c>
      <c r="BL142">
        <v>0</v>
      </c>
      <c r="BM142">
        <v>0</v>
      </c>
      <c r="BN142">
        <v>0</v>
      </c>
      <c r="BO142">
        <v>0</v>
      </c>
      <c r="BP142">
        <v>0</v>
      </c>
      <c r="BQ142">
        <v>1.4999999999999999E-2</v>
      </c>
      <c r="BR142">
        <v>0</v>
      </c>
      <c r="BS142">
        <v>0</v>
      </c>
      <c r="BT142">
        <v>0</v>
      </c>
      <c r="BU142">
        <v>0</v>
      </c>
      <c r="BV142">
        <v>0</v>
      </c>
      <c r="BW142">
        <v>81.599999999999994</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1</v>
      </c>
      <c r="FR142">
        <v>0</v>
      </c>
      <c r="FS142">
        <v>0</v>
      </c>
      <c r="FT142">
        <v>0</v>
      </c>
      <c r="FU142">
        <v>0</v>
      </c>
      <c r="FV142">
        <v>0</v>
      </c>
      <c r="FW142">
        <v>0</v>
      </c>
      <c r="FX142">
        <v>4.4177090664478831</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0.3523</v>
      </c>
      <c r="GU142">
        <v>0</v>
      </c>
      <c r="GV142">
        <v>0</v>
      </c>
      <c r="GW142">
        <v>0</v>
      </c>
      <c r="GX142">
        <v>0</v>
      </c>
      <c r="GY142">
        <v>0</v>
      </c>
      <c r="GZ142">
        <v>0</v>
      </c>
      <c r="HA142">
        <v>0</v>
      </c>
      <c r="HB142">
        <v>0</v>
      </c>
      <c r="HC142">
        <v>0</v>
      </c>
      <c r="HD142">
        <v>0</v>
      </c>
      <c r="HE142">
        <v>0</v>
      </c>
      <c r="HF142">
        <v>0</v>
      </c>
      <c r="HG142">
        <v>0</v>
      </c>
      <c r="HH142">
        <v>1.4999999999999999E-2</v>
      </c>
      <c r="HI142">
        <v>0</v>
      </c>
      <c r="HJ142">
        <v>0</v>
      </c>
      <c r="HK142">
        <v>0</v>
      </c>
      <c r="HL142">
        <v>0</v>
      </c>
      <c r="HM142">
        <v>0</v>
      </c>
      <c r="HN142">
        <v>81.599999999999994</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0.9546</v>
      </c>
      <c r="LI142">
        <v>0.74410750208202192</v>
      </c>
      <c r="LJ142">
        <v>0</v>
      </c>
      <c r="LK142">
        <v>0</v>
      </c>
      <c r="LL142">
        <v>1</v>
      </c>
      <c r="LM142">
        <v>0.95</v>
      </c>
      <c r="LN142">
        <v>0</v>
      </c>
      <c r="LO142">
        <v>1</v>
      </c>
      <c r="LP142">
        <v>0.78</v>
      </c>
      <c r="LQ142">
        <v>0</v>
      </c>
      <c r="LR142">
        <v>0.1227364185110664</v>
      </c>
      <c r="LS142">
        <v>0</v>
      </c>
    </row>
    <row r="143" spans="1:331">
      <c r="A143" t="s">
        <v>417</v>
      </c>
      <c r="B143" t="s">
        <v>418</v>
      </c>
      <c r="C143" t="s">
        <v>437</v>
      </c>
      <c r="D143" t="s">
        <v>378</v>
      </c>
      <c r="E143" t="s">
        <v>353</v>
      </c>
      <c r="F143">
        <v>6507</v>
      </c>
      <c r="G143" t="s">
        <v>354</v>
      </c>
      <c r="H143">
        <v>6507</v>
      </c>
      <c r="I143">
        <v>1.0594268967762943</v>
      </c>
      <c r="J143">
        <v>0</v>
      </c>
      <c r="K143" t="s">
        <v>355</v>
      </c>
      <c r="L143">
        <v>1</v>
      </c>
      <c r="M143" t="s">
        <v>385</v>
      </c>
      <c r="N143" t="s">
        <v>420</v>
      </c>
      <c r="O143" t="s">
        <v>421</v>
      </c>
      <c r="P143">
        <v>4.9000000000000004</v>
      </c>
      <c r="Q143">
        <v>0.82</v>
      </c>
      <c r="R143">
        <v>0</v>
      </c>
      <c r="S143">
        <v>0.35</v>
      </c>
      <c r="T143">
        <v>6142</v>
      </c>
      <c r="U143">
        <v>0</v>
      </c>
      <c r="V143">
        <v>182</v>
      </c>
      <c r="W143">
        <v>0</v>
      </c>
      <c r="X143">
        <v>1117844</v>
      </c>
      <c r="Y143">
        <v>1</v>
      </c>
      <c r="Z143">
        <v>0</v>
      </c>
      <c r="AA143">
        <v>0</v>
      </c>
      <c r="AB143">
        <v>0</v>
      </c>
      <c r="AC143">
        <v>0</v>
      </c>
      <c r="AD143">
        <v>0</v>
      </c>
      <c r="AE143">
        <v>0</v>
      </c>
      <c r="AF143">
        <v>0</v>
      </c>
      <c r="AG143">
        <v>0</v>
      </c>
      <c r="AH143">
        <v>0</v>
      </c>
      <c r="AI143">
        <v>0</v>
      </c>
      <c r="AJ143">
        <v>0</v>
      </c>
      <c r="AK143">
        <v>0</v>
      </c>
      <c r="AL143">
        <v>0</v>
      </c>
      <c r="AM143">
        <v>13.616438356164384</v>
      </c>
      <c r="AN143">
        <v>0</v>
      </c>
      <c r="AO143">
        <v>0</v>
      </c>
      <c r="AP143">
        <v>0</v>
      </c>
      <c r="AQ143">
        <v>0</v>
      </c>
      <c r="AR143">
        <v>0</v>
      </c>
      <c r="AS143">
        <v>0</v>
      </c>
      <c r="AT143">
        <v>0</v>
      </c>
      <c r="AU143">
        <v>0</v>
      </c>
      <c r="AV143">
        <v>0</v>
      </c>
      <c r="AW143">
        <v>0</v>
      </c>
      <c r="AX143">
        <v>0</v>
      </c>
      <c r="AY143">
        <v>0</v>
      </c>
      <c r="AZ143">
        <v>0</v>
      </c>
      <c r="BA143">
        <v>0</v>
      </c>
      <c r="BB143">
        <v>0</v>
      </c>
      <c r="BC143">
        <v>0.1143</v>
      </c>
      <c r="BD143">
        <v>0</v>
      </c>
      <c r="BE143">
        <v>0</v>
      </c>
      <c r="BF143">
        <v>0</v>
      </c>
      <c r="BG143">
        <v>0</v>
      </c>
      <c r="BH143">
        <v>0</v>
      </c>
      <c r="BI143">
        <v>0</v>
      </c>
      <c r="BJ143">
        <v>0</v>
      </c>
      <c r="BK143">
        <v>0</v>
      </c>
      <c r="BL143">
        <v>0</v>
      </c>
      <c r="BM143">
        <v>0</v>
      </c>
      <c r="BN143">
        <v>0</v>
      </c>
      <c r="BO143">
        <v>0</v>
      </c>
      <c r="BP143">
        <v>0</v>
      </c>
      <c r="BQ143">
        <v>1.4999999999999999E-2</v>
      </c>
      <c r="BR143">
        <v>0</v>
      </c>
      <c r="BS143">
        <v>0</v>
      </c>
      <c r="BT143">
        <v>0</v>
      </c>
      <c r="BU143">
        <v>0</v>
      </c>
      <c r="BV143">
        <v>0</v>
      </c>
      <c r="BW143">
        <v>81.599999999999994</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1</v>
      </c>
      <c r="FR143">
        <v>0</v>
      </c>
      <c r="FS143">
        <v>0</v>
      </c>
      <c r="FT143">
        <v>0</v>
      </c>
      <c r="FU143">
        <v>0</v>
      </c>
      <c r="FV143">
        <v>0</v>
      </c>
      <c r="FW143">
        <v>0</v>
      </c>
      <c r="FX143">
        <v>4.4177090664478831</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0.3523</v>
      </c>
      <c r="GU143">
        <v>0</v>
      </c>
      <c r="GV143">
        <v>0</v>
      </c>
      <c r="GW143">
        <v>0</v>
      </c>
      <c r="GX143">
        <v>0</v>
      </c>
      <c r="GY143">
        <v>0</v>
      </c>
      <c r="GZ143">
        <v>0</v>
      </c>
      <c r="HA143">
        <v>0</v>
      </c>
      <c r="HB143">
        <v>0</v>
      </c>
      <c r="HC143">
        <v>0</v>
      </c>
      <c r="HD143">
        <v>0</v>
      </c>
      <c r="HE143">
        <v>0</v>
      </c>
      <c r="HF143">
        <v>0</v>
      </c>
      <c r="HG143">
        <v>0</v>
      </c>
      <c r="HH143">
        <v>1.4999999999999999E-2</v>
      </c>
      <c r="HI143">
        <v>0</v>
      </c>
      <c r="HJ143">
        <v>0</v>
      </c>
      <c r="HK143">
        <v>0</v>
      </c>
      <c r="HL143">
        <v>0</v>
      </c>
      <c r="HM143">
        <v>0</v>
      </c>
      <c r="HN143">
        <v>81.599999999999994</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0.9546</v>
      </c>
      <c r="LI143">
        <v>0.79193842809781867</v>
      </c>
      <c r="LJ143">
        <v>0</v>
      </c>
      <c r="LK143">
        <v>0</v>
      </c>
      <c r="LL143">
        <v>1</v>
      </c>
      <c r="LM143">
        <v>0.95</v>
      </c>
      <c r="LN143">
        <v>0</v>
      </c>
      <c r="LO143">
        <v>1</v>
      </c>
      <c r="LP143">
        <v>0.78</v>
      </c>
      <c r="LQ143">
        <v>0</v>
      </c>
      <c r="LR143">
        <v>0.1227364185110664</v>
      </c>
      <c r="LS143">
        <v>0</v>
      </c>
    </row>
    <row r="144" spans="1:331">
      <c r="A144" t="s">
        <v>417</v>
      </c>
      <c r="B144" t="s">
        <v>418</v>
      </c>
      <c r="C144" t="s">
        <v>438</v>
      </c>
      <c r="D144" t="s">
        <v>378</v>
      </c>
      <c r="E144" t="s">
        <v>353</v>
      </c>
      <c r="F144">
        <v>6818</v>
      </c>
      <c r="G144" t="s">
        <v>354</v>
      </c>
      <c r="H144">
        <v>6818</v>
      </c>
      <c r="I144">
        <v>1.1100618690980137</v>
      </c>
      <c r="J144">
        <v>0</v>
      </c>
      <c r="K144" t="s">
        <v>355</v>
      </c>
      <c r="L144">
        <v>1</v>
      </c>
      <c r="M144" t="s">
        <v>385</v>
      </c>
      <c r="N144" t="s">
        <v>420</v>
      </c>
      <c r="O144" t="s">
        <v>421</v>
      </c>
      <c r="P144">
        <v>4.9000000000000004</v>
      </c>
      <c r="Q144">
        <v>0.82</v>
      </c>
      <c r="R144">
        <v>0</v>
      </c>
      <c r="S144">
        <v>0.35</v>
      </c>
      <c r="T144">
        <v>6142</v>
      </c>
      <c r="U144">
        <v>0</v>
      </c>
      <c r="V144">
        <v>182</v>
      </c>
      <c r="W144">
        <v>0</v>
      </c>
      <c r="X144">
        <v>1117844</v>
      </c>
      <c r="Y144">
        <v>1</v>
      </c>
      <c r="Z144">
        <v>0</v>
      </c>
      <c r="AA144">
        <v>0</v>
      </c>
      <c r="AB144">
        <v>0</v>
      </c>
      <c r="AC144">
        <v>0</v>
      </c>
      <c r="AD144">
        <v>0</v>
      </c>
      <c r="AE144">
        <v>0</v>
      </c>
      <c r="AF144">
        <v>0</v>
      </c>
      <c r="AG144">
        <v>0</v>
      </c>
      <c r="AH144">
        <v>0</v>
      </c>
      <c r="AI144">
        <v>0</v>
      </c>
      <c r="AJ144">
        <v>0</v>
      </c>
      <c r="AK144">
        <v>0</v>
      </c>
      <c r="AL144">
        <v>0</v>
      </c>
      <c r="AM144">
        <v>13.616438356164384</v>
      </c>
      <c r="AN144">
        <v>0</v>
      </c>
      <c r="AO144">
        <v>0</v>
      </c>
      <c r="AP144">
        <v>0</v>
      </c>
      <c r="AQ144">
        <v>0</v>
      </c>
      <c r="AR144">
        <v>0</v>
      </c>
      <c r="AS144">
        <v>0</v>
      </c>
      <c r="AT144">
        <v>0</v>
      </c>
      <c r="AU144">
        <v>0</v>
      </c>
      <c r="AV144">
        <v>0</v>
      </c>
      <c r="AW144">
        <v>0</v>
      </c>
      <c r="AX144">
        <v>0</v>
      </c>
      <c r="AY144">
        <v>0</v>
      </c>
      <c r="AZ144">
        <v>0</v>
      </c>
      <c r="BA144">
        <v>0</v>
      </c>
      <c r="BB144">
        <v>0</v>
      </c>
      <c r="BC144">
        <v>0.1143</v>
      </c>
      <c r="BD144">
        <v>0</v>
      </c>
      <c r="BE144">
        <v>0</v>
      </c>
      <c r="BF144">
        <v>0</v>
      </c>
      <c r="BG144">
        <v>0</v>
      </c>
      <c r="BH144">
        <v>0</v>
      </c>
      <c r="BI144">
        <v>0</v>
      </c>
      <c r="BJ144">
        <v>0</v>
      </c>
      <c r="BK144">
        <v>0</v>
      </c>
      <c r="BL144">
        <v>0</v>
      </c>
      <c r="BM144">
        <v>0</v>
      </c>
      <c r="BN144">
        <v>0</v>
      </c>
      <c r="BO144">
        <v>0</v>
      </c>
      <c r="BP144">
        <v>0</v>
      </c>
      <c r="BQ144">
        <v>1.4999999999999999E-2</v>
      </c>
      <c r="BR144">
        <v>0</v>
      </c>
      <c r="BS144">
        <v>0</v>
      </c>
      <c r="BT144">
        <v>0</v>
      </c>
      <c r="BU144">
        <v>0</v>
      </c>
      <c r="BV144">
        <v>0</v>
      </c>
      <c r="BW144">
        <v>81.599999999999994</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1</v>
      </c>
      <c r="FR144">
        <v>0</v>
      </c>
      <c r="FS144">
        <v>0</v>
      </c>
      <c r="FT144">
        <v>0</v>
      </c>
      <c r="FU144">
        <v>0</v>
      </c>
      <c r="FV144">
        <v>0</v>
      </c>
      <c r="FW144">
        <v>0</v>
      </c>
      <c r="FX144">
        <v>4.4177090664478831</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0.3523</v>
      </c>
      <c r="GU144">
        <v>0</v>
      </c>
      <c r="GV144">
        <v>0</v>
      </c>
      <c r="GW144">
        <v>0</v>
      </c>
      <c r="GX144">
        <v>0</v>
      </c>
      <c r="GY144">
        <v>0</v>
      </c>
      <c r="GZ144">
        <v>0</v>
      </c>
      <c r="HA144">
        <v>0</v>
      </c>
      <c r="HB144">
        <v>0</v>
      </c>
      <c r="HC144">
        <v>0</v>
      </c>
      <c r="HD144">
        <v>0</v>
      </c>
      <c r="HE144">
        <v>0</v>
      </c>
      <c r="HF144">
        <v>0</v>
      </c>
      <c r="HG144">
        <v>0</v>
      </c>
      <c r="HH144">
        <v>1.4999999999999999E-2</v>
      </c>
      <c r="HI144">
        <v>0</v>
      </c>
      <c r="HJ144">
        <v>0</v>
      </c>
      <c r="HK144">
        <v>0</v>
      </c>
      <c r="HL144">
        <v>0</v>
      </c>
      <c r="HM144">
        <v>0</v>
      </c>
      <c r="HN144">
        <v>81.599999999999994</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0.9546</v>
      </c>
      <c r="LI144">
        <v>0.82974621736225274</v>
      </c>
      <c r="LJ144">
        <v>0</v>
      </c>
      <c r="LK144">
        <v>0</v>
      </c>
      <c r="LL144">
        <v>1</v>
      </c>
      <c r="LM144">
        <v>0.95</v>
      </c>
      <c r="LN144">
        <v>0</v>
      </c>
      <c r="LO144">
        <v>1</v>
      </c>
      <c r="LP144">
        <v>0.78</v>
      </c>
      <c r="LQ144">
        <v>0</v>
      </c>
      <c r="LR144">
        <v>0.1227364185110664</v>
      </c>
      <c r="LS144">
        <v>0</v>
      </c>
    </row>
    <row r="145" spans="1:331">
      <c r="A145" t="s">
        <v>417</v>
      </c>
      <c r="B145" t="s">
        <v>418</v>
      </c>
      <c r="C145" t="s">
        <v>439</v>
      </c>
      <c r="D145" t="s">
        <v>378</v>
      </c>
      <c r="E145" t="s">
        <v>353</v>
      </c>
      <c r="F145">
        <v>7165</v>
      </c>
      <c r="G145" t="s">
        <v>354</v>
      </c>
      <c r="H145">
        <v>7165</v>
      </c>
      <c r="I145">
        <v>1.1665581243894496</v>
      </c>
      <c r="J145">
        <v>0</v>
      </c>
      <c r="K145" t="s">
        <v>355</v>
      </c>
      <c r="L145">
        <v>1</v>
      </c>
      <c r="M145" t="s">
        <v>385</v>
      </c>
      <c r="N145" t="s">
        <v>420</v>
      </c>
      <c r="O145" t="s">
        <v>421</v>
      </c>
      <c r="P145">
        <v>4.9000000000000004</v>
      </c>
      <c r="Q145">
        <v>0.82</v>
      </c>
      <c r="R145">
        <v>0</v>
      </c>
      <c r="S145">
        <v>0.35</v>
      </c>
      <c r="T145">
        <v>6142</v>
      </c>
      <c r="U145">
        <v>0</v>
      </c>
      <c r="V145">
        <v>182</v>
      </c>
      <c r="W145">
        <v>0</v>
      </c>
      <c r="X145">
        <v>1117844</v>
      </c>
      <c r="Y145">
        <v>1</v>
      </c>
      <c r="Z145">
        <v>0</v>
      </c>
      <c r="AA145">
        <v>0</v>
      </c>
      <c r="AB145">
        <v>0</v>
      </c>
      <c r="AC145">
        <v>0</v>
      </c>
      <c r="AD145">
        <v>0</v>
      </c>
      <c r="AE145">
        <v>0</v>
      </c>
      <c r="AF145">
        <v>0</v>
      </c>
      <c r="AG145">
        <v>0</v>
      </c>
      <c r="AH145">
        <v>0</v>
      </c>
      <c r="AI145">
        <v>0</v>
      </c>
      <c r="AJ145">
        <v>0</v>
      </c>
      <c r="AK145">
        <v>0</v>
      </c>
      <c r="AL145">
        <v>0</v>
      </c>
      <c r="AM145">
        <v>13.616438356164384</v>
      </c>
      <c r="AN145">
        <v>0</v>
      </c>
      <c r="AO145">
        <v>0</v>
      </c>
      <c r="AP145">
        <v>0</v>
      </c>
      <c r="AQ145">
        <v>0</v>
      </c>
      <c r="AR145">
        <v>0</v>
      </c>
      <c r="AS145">
        <v>0</v>
      </c>
      <c r="AT145">
        <v>0</v>
      </c>
      <c r="AU145">
        <v>0</v>
      </c>
      <c r="AV145">
        <v>0</v>
      </c>
      <c r="AW145">
        <v>0</v>
      </c>
      <c r="AX145">
        <v>0</v>
      </c>
      <c r="AY145">
        <v>0</v>
      </c>
      <c r="AZ145">
        <v>0</v>
      </c>
      <c r="BA145">
        <v>0</v>
      </c>
      <c r="BB145">
        <v>0</v>
      </c>
      <c r="BC145">
        <v>0.1143</v>
      </c>
      <c r="BD145">
        <v>0</v>
      </c>
      <c r="BE145">
        <v>0</v>
      </c>
      <c r="BF145">
        <v>0</v>
      </c>
      <c r="BG145">
        <v>0</v>
      </c>
      <c r="BH145">
        <v>0</v>
      </c>
      <c r="BI145">
        <v>0</v>
      </c>
      <c r="BJ145">
        <v>0</v>
      </c>
      <c r="BK145">
        <v>0</v>
      </c>
      <c r="BL145">
        <v>0</v>
      </c>
      <c r="BM145">
        <v>0</v>
      </c>
      <c r="BN145">
        <v>0</v>
      </c>
      <c r="BO145">
        <v>0</v>
      </c>
      <c r="BP145">
        <v>0</v>
      </c>
      <c r="BQ145">
        <v>1.4999999999999999E-2</v>
      </c>
      <c r="BR145">
        <v>0</v>
      </c>
      <c r="BS145">
        <v>0</v>
      </c>
      <c r="BT145">
        <v>0</v>
      </c>
      <c r="BU145">
        <v>0</v>
      </c>
      <c r="BV145">
        <v>0</v>
      </c>
      <c r="BW145">
        <v>81.599999999999994</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1</v>
      </c>
      <c r="FR145">
        <v>0</v>
      </c>
      <c r="FS145">
        <v>0</v>
      </c>
      <c r="FT145">
        <v>0</v>
      </c>
      <c r="FU145">
        <v>0</v>
      </c>
      <c r="FV145">
        <v>0</v>
      </c>
      <c r="FW145">
        <v>0</v>
      </c>
      <c r="FX145">
        <v>4.4177090664478831</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0.3523</v>
      </c>
      <c r="GU145">
        <v>0</v>
      </c>
      <c r="GV145">
        <v>0</v>
      </c>
      <c r="GW145">
        <v>0</v>
      </c>
      <c r="GX145">
        <v>0</v>
      </c>
      <c r="GY145">
        <v>0</v>
      </c>
      <c r="GZ145">
        <v>0</v>
      </c>
      <c r="HA145">
        <v>0</v>
      </c>
      <c r="HB145">
        <v>0</v>
      </c>
      <c r="HC145">
        <v>0</v>
      </c>
      <c r="HD145">
        <v>0</v>
      </c>
      <c r="HE145">
        <v>0</v>
      </c>
      <c r="HF145">
        <v>0</v>
      </c>
      <c r="HG145">
        <v>0</v>
      </c>
      <c r="HH145">
        <v>1.4999999999999999E-2</v>
      </c>
      <c r="HI145">
        <v>0</v>
      </c>
      <c r="HJ145">
        <v>0</v>
      </c>
      <c r="HK145">
        <v>0</v>
      </c>
      <c r="HL145">
        <v>0</v>
      </c>
      <c r="HM145">
        <v>0</v>
      </c>
      <c r="HN145">
        <v>81.599999999999994</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0.9546</v>
      </c>
      <c r="LI145">
        <v>0.87198167264333515</v>
      </c>
      <c r="LJ145">
        <v>0</v>
      </c>
      <c r="LK145">
        <v>0</v>
      </c>
      <c r="LL145">
        <v>1</v>
      </c>
      <c r="LM145">
        <v>0.95</v>
      </c>
      <c r="LN145">
        <v>0</v>
      </c>
      <c r="LO145">
        <v>1</v>
      </c>
      <c r="LP145">
        <v>0.78</v>
      </c>
      <c r="LQ145">
        <v>0</v>
      </c>
      <c r="LR145">
        <v>0.1227364185110664</v>
      </c>
      <c r="LS145">
        <v>0</v>
      </c>
    </row>
    <row r="146" spans="1:331">
      <c r="A146" t="s">
        <v>417</v>
      </c>
      <c r="B146" t="s">
        <v>418</v>
      </c>
      <c r="C146" t="s">
        <v>440</v>
      </c>
      <c r="D146" t="s">
        <v>378</v>
      </c>
      <c r="E146" t="s">
        <v>353</v>
      </c>
      <c r="F146">
        <v>7467</v>
      </c>
      <c r="G146" t="s">
        <v>354</v>
      </c>
      <c r="H146">
        <v>7467</v>
      </c>
      <c r="I146">
        <v>1.2157277759687399</v>
      </c>
      <c r="J146">
        <v>0</v>
      </c>
      <c r="K146" t="s">
        <v>355</v>
      </c>
      <c r="L146">
        <v>1</v>
      </c>
      <c r="M146" t="s">
        <v>385</v>
      </c>
      <c r="N146" t="s">
        <v>420</v>
      </c>
      <c r="O146" t="s">
        <v>421</v>
      </c>
      <c r="P146">
        <v>4.9000000000000004</v>
      </c>
      <c r="Q146">
        <v>0.82</v>
      </c>
      <c r="R146">
        <v>0</v>
      </c>
      <c r="S146">
        <v>0.35</v>
      </c>
      <c r="T146">
        <v>6142</v>
      </c>
      <c r="U146">
        <v>0</v>
      </c>
      <c r="V146">
        <v>182</v>
      </c>
      <c r="W146">
        <v>0</v>
      </c>
      <c r="X146">
        <v>1117844</v>
      </c>
      <c r="Y146">
        <v>1</v>
      </c>
      <c r="Z146">
        <v>0</v>
      </c>
      <c r="AA146">
        <v>0</v>
      </c>
      <c r="AB146">
        <v>0</v>
      </c>
      <c r="AC146">
        <v>0</v>
      </c>
      <c r="AD146">
        <v>0</v>
      </c>
      <c r="AE146">
        <v>0</v>
      </c>
      <c r="AF146">
        <v>0</v>
      </c>
      <c r="AG146">
        <v>0</v>
      </c>
      <c r="AH146">
        <v>0</v>
      </c>
      <c r="AI146">
        <v>0</v>
      </c>
      <c r="AJ146">
        <v>0</v>
      </c>
      <c r="AK146">
        <v>0</v>
      </c>
      <c r="AL146">
        <v>0</v>
      </c>
      <c r="AM146">
        <v>13.616438356164384</v>
      </c>
      <c r="AN146">
        <v>0</v>
      </c>
      <c r="AO146">
        <v>0</v>
      </c>
      <c r="AP146">
        <v>0</v>
      </c>
      <c r="AQ146">
        <v>0</v>
      </c>
      <c r="AR146">
        <v>0</v>
      </c>
      <c r="AS146">
        <v>0</v>
      </c>
      <c r="AT146">
        <v>0</v>
      </c>
      <c r="AU146">
        <v>0</v>
      </c>
      <c r="AV146">
        <v>0</v>
      </c>
      <c r="AW146">
        <v>0</v>
      </c>
      <c r="AX146">
        <v>0</v>
      </c>
      <c r="AY146">
        <v>0</v>
      </c>
      <c r="AZ146">
        <v>0</v>
      </c>
      <c r="BA146">
        <v>0</v>
      </c>
      <c r="BB146">
        <v>0</v>
      </c>
      <c r="BC146">
        <v>0.1143</v>
      </c>
      <c r="BD146">
        <v>0</v>
      </c>
      <c r="BE146">
        <v>0</v>
      </c>
      <c r="BF146">
        <v>0</v>
      </c>
      <c r="BG146">
        <v>0</v>
      </c>
      <c r="BH146">
        <v>0</v>
      </c>
      <c r="BI146">
        <v>0</v>
      </c>
      <c r="BJ146">
        <v>0</v>
      </c>
      <c r="BK146">
        <v>0</v>
      </c>
      <c r="BL146">
        <v>0</v>
      </c>
      <c r="BM146">
        <v>0</v>
      </c>
      <c r="BN146">
        <v>0</v>
      </c>
      <c r="BO146">
        <v>0</v>
      </c>
      <c r="BP146">
        <v>0</v>
      </c>
      <c r="BQ146">
        <v>1.4999999999999999E-2</v>
      </c>
      <c r="BR146">
        <v>0</v>
      </c>
      <c r="BS146">
        <v>0</v>
      </c>
      <c r="BT146">
        <v>0</v>
      </c>
      <c r="BU146">
        <v>0</v>
      </c>
      <c r="BV146">
        <v>0</v>
      </c>
      <c r="BW146">
        <v>81.599999999999994</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1</v>
      </c>
      <c r="FR146">
        <v>0</v>
      </c>
      <c r="FS146">
        <v>0</v>
      </c>
      <c r="FT146">
        <v>0</v>
      </c>
      <c r="FU146">
        <v>0</v>
      </c>
      <c r="FV146">
        <v>0</v>
      </c>
      <c r="FW146">
        <v>0</v>
      </c>
      <c r="FX146">
        <v>4.4177090664478831</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0.3523</v>
      </c>
      <c r="GU146">
        <v>0</v>
      </c>
      <c r="GV146">
        <v>0</v>
      </c>
      <c r="GW146">
        <v>0</v>
      </c>
      <c r="GX146">
        <v>0</v>
      </c>
      <c r="GY146">
        <v>0</v>
      </c>
      <c r="GZ146">
        <v>0</v>
      </c>
      <c r="HA146">
        <v>0</v>
      </c>
      <c r="HB146">
        <v>0</v>
      </c>
      <c r="HC146">
        <v>0</v>
      </c>
      <c r="HD146">
        <v>0</v>
      </c>
      <c r="HE146">
        <v>0</v>
      </c>
      <c r="HF146">
        <v>0</v>
      </c>
      <c r="HG146">
        <v>0</v>
      </c>
      <c r="HH146">
        <v>1.4999999999999999E-2</v>
      </c>
      <c r="HI146">
        <v>0</v>
      </c>
      <c r="HJ146">
        <v>0</v>
      </c>
      <c r="HK146">
        <v>0</v>
      </c>
      <c r="HL146">
        <v>0</v>
      </c>
      <c r="HM146">
        <v>0</v>
      </c>
      <c r="HN146">
        <v>81.599999999999994</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0.9546</v>
      </c>
      <c r="LI146">
        <v>0.90878224149012088</v>
      </c>
      <c r="LJ146">
        <v>0</v>
      </c>
      <c r="LK146">
        <v>0</v>
      </c>
      <c r="LL146">
        <v>1</v>
      </c>
      <c r="LM146">
        <v>0.95</v>
      </c>
      <c r="LN146">
        <v>0</v>
      </c>
      <c r="LO146">
        <v>1</v>
      </c>
      <c r="LP146">
        <v>0.78</v>
      </c>
      <c r="LQ146">
        <v>0</v>
      </c>
      <c r="LR146">
        <v>0.1227364185110664</v>
      </c>
      <c r="LS146">
        <v>0</v>
      </c>
    </row>
    <row r="147" spans="1:331">
      <c r="A147" t="s">
        <v>417</v>
      </c>
      <c r="B147" t="s">
        <v>418</v>
      </c>
      <c r="C147" t="s">
        <v>441</v>
      </c>
      <c r="D147" t="s">
        <v>378</v>
      </c>
      <c r="E147" t="s">
        <v>353</v>
      </c>
      <c r="F147">
        <v>7790</v>
      </c>
      <c r="G147" t="s">
        <v>354</v>
      </c>
      <c r="H147">
        <v>7790</v>
      </c>
      <c r="I147">
        <v>1.2683165092803648</v>
      </c>
      <c r="J147">
        <v>0</v>
      </c>
      <c r="K147" t="s">
        <v>355</v>
      </c>
      <c r="L147">
        <v>1</v>
      </c>
      <c r="M147" t="s">
        <v>385</v>
      </c>
      <c r="N147" t="s">
        <v>420</v>
      </c>
      <c r="O147" t="s">
        <v>421</v>
      </c>
      <c r="P147">
        <v>4.9000000000000004</v>
      </c>
      <c r="Q147">
        <v>0.82</v>
      </c>
      <c r="R147">
        <v>0</v>
      </c>
      <c r="S147">
        <v>0.35</v>
      </c>
      <c r="T147">
        <v>6142</v>
      </c>
      <c r="U147">
        <v>0</v>
      </c>
      <c r="V147">
        <v>182</v>
      </c>
      <c r="W147">
        <v>0</v>
      </c>
      <c r="X147">
        <v>1117844</v>
      </c>
      <c r="Y147">
        <v>1</v>
      </c>
      <c r="Z147">
        <v>0</v>
      </c>
      <c r="AA147">
        <v>0</v>
      </c>
      <c r="AB147">
        <v>0</v>
      </c>
      <c r="AC147">
        <v>0</v>
      </c>
      <c r="AD147">
        <v>0</v>
      </c>
      <c r="AE147">
        <v>0</v>
      </c>
      <c r="AF147">
        <v>0</v>
      </c>
      <c r="AG147">
        <v>0</v>
      </c>
      <c r="AH147">
        <v>0</v>
      </c>
      <c r="AI147">
        <v>0</v>
      </c>
      <c r="AJ147">
        <v>0</v>
      </c>
      <c r="AK147">
        <v>0</v>
      </c>
      <c r="AL147">
        <v>0</v>
      </c>
      <c r="AM147">
        <v>13.616438356164384</v>
      </c>
      <c r="AN147">
        <v>0</v>
      </c>
      <c r="AO147">
        <v>0</v>
      </c>
      <c r="AP147">
        <v>0</v>
      </c>
      <c r="AQ147">
        <v>0</v>
      </c>
      <c r="AR147">
        <v>0</v>
      </c>
      <c r="AS147">
        <v>0</v>
      </c>
      <c r="AT147">
        <v>0</v>
      </c>
      <c r="AU147">
        <v>0</v>
      </c>
      <c r="AV147">
        <v>0</v>
      </c>
      <c r="AW147">
        <v>0</v>
      </c>
      <c r="AX147">
        <v>0</v>
      </c>
      <c r="AY147">
        <v>0</v>
      </c>
      <c r="AZ147">
        <v>0</v>
      </c>
      <c r="BA147">
        <v>0</v>
      </c>
      <c r="BB147">
        <v>0</v>
      </c>
      <c r="BC147">
        <v>0.1143</v>
      </c>
      <c r="BD147">
        <v>0</v>
      </c>
      <c r="BE147">
        <v>0</v>
      </c>
      <c r="BF147">
        <v>0</v>
      </c>
      <c r="BG147">
        <v>0</v>
      </c>
      <c r="BH147">
        <v>0</v>
      </c>
      <c r="BI147">
        <v>0</v>
      </c>
      <c r="BJ147">
        <v>0</v>
      </c>
      <c r="BK147">
        <v>0</v>
      </c>
      <c r="BL147">
        <v>0</v>
      </c>
      <c r="BM147">
        <v>0</v>
      </c>
      <c r="BN147">
        <v>0</v>
      </c>
      <c r="BO147">
        <v>0</v>
      </c>
      <c r="BP147">
        <v>0</v>
      </c>
      <c r="BQ147">
        <v>1.4999999999999999E-2</v>
      </c>
      <c r="BR147">
        <v>0</v>
      </c>
      <c r="BS147">
        <v>0</v>
      </c>
      <c r="BT147">
        <v>0</v>
      </c>
      <c r="BU147">
        <v>0</v>
      </c>
      <c r="BV147">
        <v>0</v>
      </c>
      <c r="BW147">
        <v>81.599999999999994</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1</v>
      </c>
      <c r="FR147">
        <v>0</v>
      </c>
      <c r="FS147">
        <v>0</v>
      </c>
      <c r="FT147">
        <v>0</v>
      </c>
      <c r="FU147">
        <v>0</v>
      </c>
      <c r="FV147">
        <v>0</v>
      </c>
      <c r="FW147">
        <v>0</v>
      </c>
      <c r="FX147">
        <v>4.4177090664478831</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0.3523</v>
      </c>
      <c r="GU147">
        <v>0</v>
      </c>
      <c r="GV147">
        <v>0</v>
      </c>
      <c r="GW147">
        <v>0</v>
      </c>
      <c r="GX147">
        <v>0</v>
      </c>
      <c r="GY147">
        <v>0</v>
      </c>
      <c r="GZ147">
        <v>0</v>
      </c>
      <c r="HA147">
        <v>0</v>
      </c>
      <c r="HB147">
        <v>0</v>
      </c>
      <c r="HC147">
        <v>0</v>
      </c>
      <c r="HD147">
        <v>0</v>
      </c>
      <c r="HE147">
        <v>0</v>
      </c>
      <c r="HF147">
        <v>0</v>
      </c>
      <c r="HG147">
        <v>0</v>
      </c>
      <c r="HH147">
        <v>1.4999999999999999E-2</v>
      </c>
      <c r="HI147">
        <v>0</v>
      </c>
      <c r="HJ147">
        <v>0</v>
      </c>
      <c r="HK147">
        <v>0</v>
      </c>
      <c r="HL147">
        <v>0</v>
      </c>
      <c r="HM147">
        <v>0</v>
      </c>
      <c r="HN147">
        <v>81.599999999999994</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0.9546</v>
      </c>
      <c r="LI147">
        <v>0.94801477035330217</v>
      </c>
      <c r="LJ147">
        <v>0</v>
      </c>
      <c r="LK147">
        <v>0</v>
      </c>
      <c r="LL147">
        <v>1</v>
      </c>
      <c r="LM147">
        <v>0.95</v>
      </c>
      <c r="LN147">
        <v>0</v>
      </c>
      <c r="LO147">
        <v>1</v>
      </c>
      <c r="LP147">
        <v>0.78</v>
      </c>
      <c r="LQ147">
        <v>0</v>
      </c>
      <c r="LR147">
        <v>0.1227364185110664</v>
      </c>
      <c r="LS147">
        <v>0</v>
      </c>
    </row>
    <row r="148" spans="1:331">
      <c r="A148" t="s">
        <v>417</v>
      </c>
      <c r="B148" t="s">
        <v>418</v>
      </c>
      <c r="C148" t="s">
        <v>442</v>
      </c>
      <c r="D148" t="s">
        <v>378</v>
      </c>
      <c r="E148" t="s">
        <v>353</v>
      </c>
      <c r="F148">
        <v>8107</v>
      </c>
      <c r="G148" t="s">
        <v>354</v>
      </c>
      <c r="H148">
        <v>8107</v>
      </c>
      <c r="I148">
        <v>1.3199283620970368</v>
      </c>
      <c r="J148">
        <v>0</v>
      </c>
      <c r="K148" t="s">
        <v>355</v>
      </c>
      <c r="L148">
        <v>1</v>
      </c>
      <c r="M148" t="s">
        <v>385</v>
      </c>
      <c r="N148" t="s">
        <v>420</v>
      </c>
      <c r="O148" t="s">
        <v>421</v>
      </c>
      <c r="P148">
        <v>4.9000000000000004</v>
      </c>
      <c r="Q148">
        <v>0.82</v>
      </c>
      <c r="R148">
        <v>0</v>
      </c>
      <c r="S148">
        <v>0.35</v>
      </c>
      <c r="T148">
        <v>6142</v>
      </c>
      <c r="U148">
        <v>0</v>
      </c>
      <c r="V148">
        <v>182</v>
      </c>
      <c r="W148">
        <v>0</v>
      </c>
      <c r="X148">
        <v>1117844</v>
      </c>
      <c r="Y148">
        <v>1</v>
      </c>
      <c r="Z148">
        <v>0</v>
      </c>
      <c r="AA148">
        <v>0</v>
      </c>
      <c r="AB148">
        <v>0</v>
      </c>
      <c r="AC148">
        <v>0</v>
      </c>
      <c r="AD148">
        <v>0</v>
      </c>
      <c r="AE148">
        <v>0</v>
      </c>
      <c r="AF148">
        <v>0</v>
      </c>
      <c r="AG148">
        <v>0</v>
      </c>
      <c r="AH148">
        <v>0</v>
      </c>
      <c r="AI148">
        <v>0</v>
      </c>
      <c r="AJ148">
        <v>0</v>
      </c>
      <c r="AK148">
        <v>0</v>
      </c>
      <c r="AL148">
        <v>0</v>
      </c>
      <c r="AM148">
        <v>13.616438356164384</v>
      </c>
      <c r="AN148">
        <v>0</v>
      </c>
      <c r="AO148">
        <v>0</v>
      </c>
      <c r="AP148">
        <v>0</v>
      </c>
      <c r="AQ148">
        <v>0</v>
      </c>
      <c r="AR148">
        <v>0</v>
      </c>
      <c r="AS148">
        <v>0</v>
      </c>
      <c r="AT148">
        <v>0</v>
      </c>
      <c r="AU148">
        <v>0</v>
      </c>
      <c r="AV148">
        <v>0</v>
      </c>
      <c r="AW148">
        <v>0</v>
      </c>
      <c r="AX148">
        <v>0</v>
      </c>
      <c r="AY148">
        <v>0</v>
      </c>
      <c r="AZ148">
        <v>0</v>
      </c>
      <c r="BA148">
        <v>0</v>
      </c>
      <c r="BB148">
        <v>0</v>
      </c>
      <c r="BC148">
        <v>0.1143</v>
      </c>
      <c r="BD148">
        <v>0</v>
      </c>
      <c r="BE148">
        <v>0</v>
      </c>
      <c r="BF148">
        <v>0</v>
      </c>
      <c r="BG148">
        <v>0</v>
      </c>
      <c r="BH148">
        <v>0</v>
      </c>
      <c r="BI148">
        <v>0</v>
      </c>
      <c r="BJ148">
        <v>0</v>
      </c>
      <c r="BK148">
        <v>0</v>
      </c>
      <c r="BL148">
        <v>0</v>
      </c>
      <c r="BM148">
        <v>0</v>
      </c>
      <c r="BN148">
        <v>0</v>
      </c>
      <c r="BO148">
        <v>0</v>
      </c>
      <c r="BP148">
        <v>0</v>
      </c>
      <c r="BQ148">
        <v>1.4999999999999999E-2</v>
      </c>
      <c r="BR148">
        <v>0</v>
      </c>
      <c r="BS148">
        <v>0</v>
      </c>
      <c r="BT148">
        <v>0</v>
      </c>
      <c r="BU148">
        <v>0</v>
      </c>
      <c r="BV148">
        <v>0</v>
      </c>
      <c r="BW148">
        <v>81.599999999999994</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1</v>
      </c>
      <c r="FR148">
        <v>0</v>
      </c>
      <c r="FS148">
        <v>0</v>
      </c>
      <c r="FT148">
        <v>0</v>
      </c>
      <c r="FU148">
        <v>0</v>
      </c>
      <c r="FV148">
        <v>0</v>
      </c>
      <c r="FW148">
        <v>0</v>
      </c>
      <c r="FX148">
        <v>4.4177090664478831</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0.3523</v>
      </c>
      <c r="GU148">
        <v>0</v>
      </c>
      <c r="GV148">
        <v>0</v>
      </c>
      <c r="GW148">
        <v>0</v>
      </c>
      <c r="GX148">
        <v>0</v>
      </c>
      <c r="GY148">
        <v>0</v>
      </c>
      <c r="GZ148">
        <v>0</v>
      </c>
      <c r="HA148">
        <v>0</v>
      </c>
      <c r="HB148">
        <v>0</v>
      </c>
      <c r="HC148">
        <v>0</v>
      </c>
      <c r="HD148">
        <v>0</v>
      </c>
      <c r="HE148">
        <v>0</v>
      </c>
      <c r="HF148">
        <v>0</v>
      </c>
      <c r="HG148">
        <v>0</v>
      </c>
      <c r="HH148">
        <v>1.4999999999999999E-2</v>
      </c>
      <c r="HI148">
        <v>0</v>
      </c>
      <c r="HJ148">
        <v>0</v>
      </c>
      <c r="HK148">
        <v>0</v>
      </c>
      <c r="HL148">
        <v>0</v>
      </c>
      <c r="HM148">
        <v>0</v>
      </c>
      <c r="HN148">
        <v>81.599999999999994</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0.9546</v>
      </c>
      <c r="LI148">
        <v>0.98656303166968673</v>
      </c>
      <c r="LJ148">
        <v>0</v>
      </c>
      <c r="LK148">
        <v>0</v>
      </c>
      <c r="LL148">
        <v>1</v>
      </c>
      <c r="LM148">
        <v>0.95</v>
      </c>
      <c r="LN148">
        <v>0</v>
      </c>
      <c r="LO148">
        <v>1</v>
      </c>
      <c r="LP148">
        <v>0.78</v>
      </c>
      <c r="LQ148">
        <v>0</v>
      </c>
      <c r="LR148">
        <v>0.1227364185110664</v>
      </c>
      <c r="LS148">
        <v>0</v>
      </c>
    </row>
    <row r="149" spans="1:331">
      <c r="A149" t="s">
        <v>417</v>
      </c>
      <c r="B149" t="s">
        <v>418</v>
      </c>
      <c r="C149" t="s">
        <v>419</v>
      </c>
      <c r="D149" t="s">
        <v>352</v>
      </c>
      <c r="E149" t="s">
        <v>353</v>
      </c>
      <c r="F149">
        <v>4</v>
      </c>
      <c r="G149" t="s">
        <v>354</v>
      </c>
      <c r="H149">
        <v>4</v>
      </c>
      <c r="I149">
        <v>9.7560975609756101E-2</v>
      </c>
      <c r="J149">
        <v>0</v>
      </c>
      <c r="K149" t="s">
        <v>355</v>
      </c>
      <c r="L149">
        <v>1</v>
      </c>
      <c r="M149" t="s">
        <v>385</v>
      </c>
      <c r="N149" t="s">
        <v>420</v>
      </c>
      <c r="O149" t="s">
        <v>421</v>
      </c>
      <c r="P149">
        <v>4.9000000000000004</v>
      </c>
      <c r="Q149">
        <v>0.82</v>
      </c>
      <c r="R149">
        <v>0</v>
      </c>
      <c r="S149">
        <v>0.35</v>
      </c>
      <c r="T149">
        <v>41</v>
      </c>
      <c r="U149">
        <v>0</v>
      </c>
      <c r="V149">
        <v>25</v>
      </c>
      <c r="W149">
        <v>0</v>
      </c>
      <c r="X149">
        <v>1025</v>
      </c>
      <c r="Y149">
        <v>1</v>
      </c>
      <c r="Z149">
        <v>0</v>
      </c>
      <c r="AA149">
        <v>0</v>
      </c>
      <c r="AB149">
        <v>0</v>
      </c>
      <c r="AC149">
        <v>0</v>
      </c>
      <c r="AD149">
        <v>0</v>
      </c>
      <c r="AE149">
        <v>0</v>
      </c>
      <c r="AF149">
        <v>0</v>
      </c>
      <c r="AG149">
        <v>0</v>
      </c>
      <c r="AH149">
        <v>0</v>
      </c>
      <c r="AI149">
        <v>0</v>
      </c>
      <c r="AJ149">
        <v>0</v>
      </c>
      <c r="AK149">
        <v>0</v>
      </c>
      <c r="AL149">
        <v>0</v>
      </c>
      <c r="AM149">
        <v>13.616438356164384</v>
      </c>
      <c r="AN149">
        <v>0</v>
      </c>
      <c r="AO149">
        <v>0</v>
      </c>
      <c r="AP149">
        <v>0</v>
      </c>
      <c r="AQ149">
        <v>0</v>
      </c>
      <c r="AR149">
        <v>0</v>
      </c>
      <c r="AS149">
        <v>0</v>
      </c>
      <c r="AT149">
        <v>0</v>
      </c>
      <c r="AU149">
        <v>0</v>
      </c>
      <c r="AV149">
        <v>0</v>
      </c>
      <c r="AW149">
        <v>0</v>
      </c>
      <c r="AX149">
        <v>0</v>
      </c>
      <c r="AY149">
        <v>0</v>
      </c>
      <c r="AZ149">
        <v>0</v>
      </c>
      <c r="BA149">
        <v>0</v>
      </c>
      <c r="BB149">
        <v>0</v>
      </c>
      <c r="BC149">
        <v>0.1143</v>
      </c>
      <c r="BD149">
        <v>0</v>
      </c>
      <c r="BE149">
        <v>0</v>
      </c>
      <c r="BF149">
        <v>0</v>
      </c>
      <c r="BG149">
        <v>0</v>
      </c>
      <c r="BH149">
        <v>0</v>
      </c>
      <c r="BI149">
        <v>0</v>
      </c>
      <c r="BJ149">
        <v>0</v>
      </c>
      <c r="BK149">
        <v>0</v>
      </c>
      <c r="BL149">
        <v>0</v>
      </c>
      <c r="BM149">
        <v>0</v>
      </c>
      <c r="BN149">
        <v>0</v>
      </c>
      <c r="BO149">
        <v>0</v>
      </c>
      <c r="BP149">
        <v>0</v>
      </c>
      <c r="BQ149">
        <v>1.4999999999999999E-2</v>
      </c>
      <c r="BR149">
        <v>0</v>
      </c>
      <c r="BS149">
        <v>0</v>
      </c>
      <c r="BT149">
        <v>0</v>
      </c>
      <c r="BU149">
        <v>0</v>
      </c>
      <c r="BV149">
        <v>0</v>
      </c>
      <c r="BW149">
        <v>81.599999999999994</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0</v>
      </c>
      <c r="FS149">
        <v>0</v>
      </c>
      <c r="FT149">
        <v>0</v>
      </c>
      <c r="FU149">
        <v>0</v>
      </c>
      <c r="FV149">
        <v>0</v>
      </c>
      <c r="FW149">
        <v>0</v>
      </c>
      <c r="FX149">
        <v>4.3256223015830715</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0.35980000000000001</v>
      </c>
      <c r="GU149">
        <v>0</v>
      </c>
      <c r="GV149">
        <v>0</v>
      </c>
      <c r="GW149">
        <v>0</v>
      </c>
      <c r="GX149">
        <v>0</v>
      </c>
      <c r="GY149">
        <v>0</v>
      </c>
      <c r="GZ149">
        <v>0</v>
      </c>
      <c r="HA149">
        <v>0</v>
      </c>
      <c r="HB149">
        <v>0</v>
      </c>
      <c r="HC149">
        <v>0</v>
      </c>
      <c r="HD149">
        <v>0</v>
      </c>
      <c r="HE149">
        <v>0</v>
      </c>
      <c r="HF149">
        <v>0</v>
      </c>
      <c r="HG149">
        <v>0</v>
      </c>
      <c r="HH149">
        <v>1.4999999999999999E-2</v>
      </c>
      <c r="HI149">
        <v>0</v>
      </c>
      <c r="HJ149">
        <v>0</v>
      </c>
      <c r="HK149">
        <v>0</v>
      </c>
      <c r="HL149">
        <v>0</v>
      </c>
      <c r="HM149">
        <v>0</v>
      </c>
      <c r="HN149">
        <v>81.599999999999994</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1</v>
      </c>
      <c r="LI149">
        <v>0.51079568172730805</v>
      </c>
      <c r="LJ149">
        <v>0</v>
      </c>
      <c r="LK149">
        <v>0</v>
      </c>
      <c r="LL149">
        <v>1</v>
      </c>
      <c r="LM149">
        <v>0.95</v>
      </c>
      <c r="LN149">
        <v>0</v>
      </c>
      <c r="LO149">
        <v>1</v>
      </c>
      <c r="LP149">
        <v>0.78</v>
      </c>
      <c r="LQ149">
        <v>0</v>
      </c>
      <c r="LR149">
        <v>0.12877263581488935</v>
      </c>
      <c r="LS149">
        <v>0</v>
      </c>
    </row>
    <row r="150" spans="1:331">
      <c r="A150" t="s">
        <v>417</v>
      </c>
      <c r="B150" t="s">
        <v>418</v>
      </c>
      <c r="C150" t="s">
        <v>422</v>
      </c>
      <c r="D150" t="s">
        <v>352</v>
      </c>
      <c r="E150" t="s">
        <v>353</v>
      </c>
      <c r="F150">
        <v>4</v>
      </c>
      <c r="G150" t="s">
        <v>354</v>
      </c>
      <c r="H150">
        <v>4</v>
      </c>
      <c r="I150">
        <v>8.8888888888888892E-2</v>
      </c>
      <c r="J150">
        <v>0</v>
      </c>
      <c r="K150" t="s">
        <v>355</v>
      </c>
      <c r="L150">
        <v>1</v>
      </c>
      <c r="M150" t="s">
        <v>385</v>
      </c>
      <c r="N150" t="s">
        <v>420</v>
      </c>
      <c r="O150" t="s">
        <v>421</v>
      </c>
      <c r="P150">
        <v>4.9000000000000004</v>
      </c>
      <c r="Q150">
        <v>0.82</v>
      </c>
      <c r="R150">
        <v>0</v>
      </c>
      <c r="S150">
        <v>0.35</v>
      </c>
      <c r="T150">
        <v>45</v>
      </c>
      <c r="U150">
        <v>0</v>
      </c>
      <c r="V150">
        <v>25</v>
      </c>
      <c r="W150">
        <v>0</v>
      </c>
      <c r="X150">
        <v>1125</v>
      </c>
      <c r="Y150">
        <v>1</v>
      </c>
      <c r="Z150">
        <v>0</v>
      </c>
      <c r="AA150">
        <v>0</v>
      </c>
      <c r="AB150">
        <v>0</v>
      </c>
      <c r="AC150">
        <v>0</v>
      </c>
      <c r="AD150">
        <v>0</v>
      </c>
      <c r="AE150">
        <v>0</v>
      </c>
      <c r="AF150">
        <v>0</v>
      </c>
      <c r="AG150">
        <v>0</v>
      </c>
      <c r="AH150">
        <v>0</v>
      </c>
      <c r="AI150">
        <v>0</v>
      </c>
      <c r="AJ150">
        <v>0</v>
      </c>
      <c r="AK150">
        <v>0</v>
      </c>
      <c r="AL150">
        <v>0</v>
      </c>
      <c r="AM150">
        <v>13.616438356164384</v>
      </c>
      <c r="AN150">
        <v>0</v>
      </c>
      <c r="AO150">
        <v>0</v>
      </c>
      <c r="AP150">
        <v>0</v>
      </c>
      <c r="AQ150">
        <v>0</v>
      </c>
      <c r="AR150">
        <v>0</v>
      </c>
      <c r="AS150">
        <v>0</v>
      </c>
      <c r="AT150">
        <v>0</v>
      </c>
      <c r="AU150">
        <v>0</v>
      </c>
      <c r="AV150">
        <v>0</v>
      </c>
      <c r="AW150">
        <v>0</v>
      </c>
      <c r="AX150">
        <v>0</v>
      </c>
      <c r="AY150">
        <v>0</v>
      </c>
      <c r="AZ150">
        <v>0</v>
      </c>
      <c r="BA150">
        <v>0</v>
      </c>
      <c r="BB150">
        <v>0</v>
      </c>
      <c r="BC150">
        <v>0.1143</v>
      </c>
      <c r="BD150">
        <v>0</v>
      </c>
      <c r="BE150">
        <v>0</v>
      </c>
      <c r="BF150">
        <v>0</v>
      </c>
      <c r="BG150">
        <v>0</v>
      </c>
      <c r="BH150">
        <v>0</v>
      </c>
      <c r="BI150">
        <v>0</v>
      </c>
      <c r="BJ150">
        <v>0</v>
      </c>
      <c r="BK150">
        <v>0</v>
      </c>
      <c r="BL150">
        <v>0</v>
      </c>
      <c r="BM150">
        <v>0</v>
      </c>
      <c r="BN150">
        <v>0</v>
      </c>
      <c r="BO150">
        <v>0</v>
      </c>
      <c r="BP150">
        <v>0</v>
      </c>
      <c r="BQ150">
        <v>1.4999999999999999E-2</v>
      </c>
      <c r="BR150">
        <v>0</v>
      </c>
      <c r="BS150">
        <v>0</v>
      </c>
      <c r="BT150">
        <v>0</v>
      </c>
      <c r="BU150">
        <v>0</v>
      </c>
      <c r="BV150">
        <v>0</v>
      </c>
      <c r="BW150">
        <v>81.599999999999994</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1</v>
      </c>
      <c r="FR150">
        <v>0</v>
      </c>
      <c r="FS150">
        <v>0</v>
      </c>
      <c r="FT150">
        <v>0</v>
      </c>
      <c r="FU150">
        <v>0</v>
      </c>
      <c r="FV150">
        <v>0</v>
      </c>
      <c r="FW150">
        <v>0</v>
      </c>
      <c r="FX150">
        <v>4.3256223015830715</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0.35980000000000001</v>
      </c>
      <c r="GU150">
        <v>0</v>
      </c>
      <c r="GV150">
        <v>0</v>
      </c>
      <c r="GW150">
        <v>0</v>
      </c>
      <c r="GX150">
        <v>0</v>
      </c>
      <c r="GY150">
        <v>0</v>
      </c>
      <c r="GZ150">
        <v>0</v>
      </c>
      <c r="HA150">
        <v>0</v>
      </c>
      <c r="HB150">
        <v>0</v>
      </c>
      <c r="HC150">
        <v>0</v>
      </c>
      <c r="HD150">
        <v>0</v>
      </c>
      <c r="HE150">
        <v>0</v>
      </c>
      <c r="HF150">
        <v>0</v>
      </c>
      <c r="HG150">
        <v>0</v>
      </c>
      <c r="HH150">
        <v>1.4999999999999999E-2</v>
      </c>
      <c r="HI150">
        <v>0</v>
      </c>
      <c r="HJ150">
        <v>0</v>
      </c>
      <c r="HK150">
        <v>0</v>
      </c>
      <c r="HL150">
        <v>0</v>
      </c>
      <c r="HM150">
        <v>0</v>
      </c>
      <c r="HN150">
        <v>81.599999999999994</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1</v>
      </c>
      <c r="LI150">
        <v>0.46805100182149195</v>
      </c>
      <c r="LJ150">
        <v>0</v>
      </c>
      <c r="LK150">
        <v>0</v>
      </c>
      <c r="LL150">
        <v>1</v>
      </c>
      <c r="LM150">
        <v>0.95</v>
      </c>
      <c r="LN150">
        <v>0</v>
      </c>
      <c r="LO150">
        <v>1</v>
      </c>
      <c r="LP150">
        <v>0.78</v>
      </c>
      <c r="LQ150">
        <v>0</v>
      </c>
      <c r="LR150">
        <v>0.12877263581488935</v>
      </c>
      <c r="LS150">
        <v>0</v>
      </c>
    </row>
    <row r="151" spans="1:331">
      <c r="A151" t="s">
        <v>417</v>
      </c>
      <c r="B151" t="s">
        <v>418</v>
      </c>
      <c r="C151" t="s">
        <v>423</v>
      </c>
      <c r="D151" t="s">
        <v>352</v>
      </c>
      <c r="E151" t="s">
        <v>353</v>
      </c>
      <c r="F151">
        <v>4</v>
      </c>
      <c r="G151" t="s">
        <v>354</v>
      </c>
      <c r="H151">
        <v>4</v>
      </c>
      <c r="I151">
        <v>8.8888888888888892E-2</v>
      </c>
      <c r="J151">
        <v>0</v>
      </c>
      <c r="K151" t="s">
        <v>355</v>
      </c>
      <c r="L151">
        <v>1</v>
      </c>
      <c r="M151" t="s">
        <v>385</v>
      </c>
      <c r="N151" t="s">
        <v>420</v>
      </c>
      <c r="O151" t="s">
        <v>421</v>
      </c>
      <c r="P151">
        <v>4.9000000000000004</v>
      </c>
      <c r="Q151">
        <v>0.82</v>
      </c>
      <c r="R151">
        <v>0</v>
      </c>
      <c r="S151">
        <v>0.35</v>
      </c>
      <c r="T151">
        <v>45</v>
      </c>
      <c r="U151">
        <v>0</v>
      </c>
      <c r="V151">
        <v>25</v>
      </c>
      <c r="W151">
        <v>0</v>
      </c>
      <c r="X151">
        <v>1125</v>
      </c>
      <c r="Y151">
        <v>1</v>
      </c>
      <c r="Z151">
        <v>0</v>
      </c>
      <c r="AA151">
        <v>0</v>
      </c>
      <c r="AB151">
        <v>0</v>
      </c>
      <c r="AC151">
        <v>0</v>
      </c>
      <c r="AD151">
        <v>0</v>
      </c>
      <c r="AE151">
        <v>0</v>
      </c>
      <c r="AF151">
        <v>0</v>
      </c>
      <c r="AG151">
        <v>0</v>
      </c>
      <c r="AH151">
        <v>0</v>
      </c>
      <c r="AI151">
        <v>0</v>
      </c>
      <c r="AJ151">
        <v>0</v>
      </c>
      <c r="AK151">
        <v>0</v>
      </c>
      <c r="AL151">
        <v>0</v>
      </c>
      <c r="AM151">
        <v>13.616438356164384</v>
      </c>
      <c r="AN151">
        <v>0</v>
      </c>
      <c r="AO151">
        <v>0</v>
      </c>
      <c r="AP151">
        <v>0</v>
      </c>
      <c r="AQ151">
        <v>0</v>
      </c>
      <c r="AR151">
        <v>0</v>
      </c>
      <c r="AS151">
        <v>0</v>
      </c>
      <c r="AT151">
        <v>0</v>
      </c>
      <c r="AU151">
        <v>0</v>
      </c>
      <c r="AV151">
        <v>0</v>
      </c>
      <c r="AW151">
        <v>0</v>
      </c>
      <c r="AX151">
        <v>0</v>
      </c>
      <c r="AY151">
        <v>0</v>
      </c>
      <c r="AZ151">
        <v>0</v>
      </c>
      <c r="BA151">
        <v>0</v>
      </c>
      <c r="BB151">
        <v>0</v>
      </c>
      <c r="BC151">
        <v>0.1143</v>
      </c>
      <c r="BD151">
        <v>0</v>
      </c>
      <c r="BE151">
        <v>0</v>
      </c>
      <c r="BF151">
        <v>0</v>
      </c>
      <c r="BG151">
        <v>0</v>
      </c>
      <c r="BH151">
        <v>0</v>
      </c>
      <c r="BI151">
        <v>0</v>
      </c>
      <c r="BJ151">
        <v>0</v>
      </c>
      <c r="BK151">
        <v>0</v>
      </c>
      <c r="BL151">
        <v>0</v>
      </c>
      <c r="BM151">
        <v>0</v>
      </c>
      <c r="BN151">
        <v>0</v>
      </c>
      <c r="BO151">
        <v>0</v>
      </c>
      <c r="BP151">
        <v>0</v>
      </c>
      <c r="BQ151">
        <v>1.4999999999999999E-2</v>
      </c>
      <c r="BR151">
        <v>0</v>
      </c>
      <c r="BS151">
        <v>0</v>
      </c>
      <c r="BT151">
        <v>0</v>
      </c>
      <c r="BU151">
        <v>0</v>
      </c>
      <c r="BV151">
        <v>0</v>
      </c>
      <c r="BW151">
        <v>81.599999999999994</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1</v>
      </c>
      <c r="FR151">
        <v>0</v>
      </c>
      <c r="FS151">
        <v>0</v>
      </c>
      <c r="FT151">
        <v>0</v>
      </c>
      <c r="FU151">
        <v>0</v>
      </c>
      <c r="FV151">
        <v>0</v>
      </c>
      <c r="FW151">
        <v>0</v>
      </c>
      <c r="FX151">
        <v>4.3256223015830715</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0.35980000000000001</v>
      </c>
      <c r="GU151">
        <v>0</v>
      </c>
      <c r="GV151">
        <v>0</v>
      </c>
      <c r="GW151">
        <v>0</v>
      </c>
      <c r="GX151">
        <v>0</v>
      </c>
      <c r="GY151">
        <v>0</v>
      </c>
      <c r="GZ151">
        <v>0</v>
      </c>
      <c r="HA151">
        <v>0</v>
      </c>
      <c r="HB151">
        <v>0</v>
      </c>
      <c r="HC151">
        <v>0</v>
      </c>
      <c r="HD151">
        <v>0</v>
      </c>
      <c r="HE151">
        <v>0</v>
      </c>
      <c r="HF151">
        <v>0</v>
      </c>
      <c r="HG151">
        <v>0</v>
      </c>
      <c r="HH151">
        <v>1.4999999999999999E-2</v>
      </c>
      <c r="HI151">
        <v>0</v>
      </c>
      <c r="HJ151">
        <v>0</v>
      </c>
      <c r="HK151">
        <v>0</v>
      </c>
      <c r="HL151">
        <v>0</v>
      </c>
      <c r="HM151">
        <v>0</v>
      </c>
      <c r="HN151">
        <v>81.599999999999994</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1</v>
      </c>
      <c r="LI151">
        <v>0.46805100182149195</v>
      </c>
      <c r="LJ151">
        <v>0</v>
      </c>
      <c r="LK151">
        <v>0</v>
      </c>
      <c r="LL151">
        <v>1</v>
      </c>
      <c r="LM151">
        <v>0.95</v>
      </c>
      <c r="LN151">
        <v>0</v>
      </c>
      <c r="LO151">
        <v>1</v>
      </c>
      <c r="LP151">
        <v>0.78</v>
      </c>
      <c r="LQ151">
        <v>0</v>
      </c>
      <c r="LR151">
        <v>0.12877263581488935</v>
      </c>
      <c r="LS151">
        <v>0</v>
      </c>
    </row>
    <row r="152" spans="1:331">
      <c r="A152" t="s">
        <v>417</v>
      </c>
      <c r="B152" t="s">
        <v>418</v>
      </c>
      <c r="C152" t="s">
        <v>424</v>
      </c>
      <c r="D152" t="s">
        <v>352</v>
      </c>
      <c r="E152" t="s">
        <v>353</v>
      </c>
      <c r="F152">
        <v>4</v>
      </c>
      <c r="G152" t="s">
        <v>354</v>
      </c>
      <c r="H152">
        <v>4</v>
      </c>
      <c r="I152">
        <v>8.8888888888888892E-2</v>
      </c>
      <c r="J152">
        <v>0</v>
      </c>
      <c r="K152" t="s">
        <v>355</v>
      </c>
      <c r="L152">
        <v>1</v>
      </c>
      <c r="M152" t="s">
        <v>385</v>
      </c>
      <c r="N152" t="s">
        <v>420</v>
      </c>
      <c r="O152" t="s">
        <v>421</v>
      </c>
      <c r="P152">
        <v>4.9000000000000004</v>
      </c>
      <c r="Q152">
        <v>0.82</v>
      </c>
      <c r="R152">
        <v>0</v>
      </c>
      <c r="S152">
        <v>0.35</v>
      </c>
      <c r="T152">
        <v>45</v>
      </c>
      <c r="U152">
        <v>0</v>
      </c>
      <c r="V152">
        <v>25</v>
      </c>
      <c r="W152">
        <v>0</v>
      </c>
      <c r="X152">
        <v>1125</v>
      </c>
      <c r="Y152">
        <v>1</v>
      </c>
      <c r="Z152">
        <v>0</v>
      </c>
      <c r="AA152">
        <v>0</v>
      </c>
      <c r="AB152">
        <v>0</v>
      </c>
      <c r="AC152">
        <v>0</v>
      </c>
      <c r="AD152">
        <v>0</v>
      </c>
      <c r="AE152">
        <v>0</v>
      </c>
      <c r="AF152">
        <v>0</v>
      </c>
      <c r="AG152">
        <v>0</v>
      </c>
      <c r="AH152">
        <v>0</v>
      </c>
      <c r="AI152">
        <v>0</v>
      </c>
      <c r="AJ152">
        <v>0</v>
      </c>
      <c r="AK152">
        <v>0</v>
      </c>
      <c r="AL152">
        <v>0</v>
      </c>
      <c r="AM152">
        <v>13.616438356164384</v>
      </c>
      <c r="AN152">
        <v>0</v>
      </c>
      <c r="AO152">
        <v>0</v>
      </c>
      <c r="AP152">
        <v>0</v>
      </c>
      <c r="AQ152">
        <v>0</v>
      </c>
      <c r="AR152">
        <v>0</v>
      </c>
      <c r="AS152">
        <v>0</v>
      </c>
      <c r="AT152">
        <v>0</v>
      </c>
      <c r="AU152">
        <v>0</v>
      </c>
      <c r="AV152">
        <v>0</v>
      </c>
      <c r="AW152">
        <v>0</v>
      </c>
      <c r="AX152">
        <v>0</v>
      </c>
      <c r="AY152">
        <v>0</v>
      </c>
      <c r="AZ152">
        <v>0</v>
      </c>
      <c r="BA152">
        <v>0</v>
      </c>
      <c r="BB152">
        <v>0</v>
      </c>
      <c r="BC152">
        <v>0.1143</v>
      </c>
      <c r="BD152">
        <v>0</v>
      </c>
      <c r="BE152">
        <v>0</v>
      </c>
      <c r="BF152">
        <v>0</v>
      </c>
      <c r="BG152">
        <v>0</v>
      </c>
      <c r="BH152">
        <v>0</v>
      </c>
      <c r="BI152">
        <v>0</v>
      </c>
      <c r="BJ152">
        <v>0</v>
      </c>
      <c r="BK152">
        <v>0</v>
      </c>
      <c r="BL152">
        <v>0</v>
      </c>
      <c r="BM152">
        <v>0</v>
      </c>
      <c r="BN152">
        <v>0</v>
      </c>
      <c r="BO152">
        <v>0</v>
      </c>
      <c r="BP152">
        <v>0</v>
      </c>
      <c r="BQ152">
        <v>1.4999999999999999E-2</v>
      </c>
      <c r="BR152">
        <v>0</v>
      </c>
      <c r="BS152">
        <v>0</v>
      </c>
      <c r="BT152">
        <v>0</v>
      </c>
      <c r="BU152">
        <v>0</v>
      </c>
      <c r="BV152">
        <v>0</v>
      </c>
      <c r="BW152">
        <v>81.599999999999994</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1</v>
      </c>
      <c r="FR152">
        <v>0</v>
      </c>
      <c r="FS152">
        <v>0</v>
      </c>
      <c r="FT152">
        <v>0</v>
      </c>
      <c r="FU152">
        <v>0</v>
      </c>
      <c r="FV152">
        <v>0</v>
      </c>
      <c r="FW152">
        <v>0</v>
      </c>
      <c r="FX152">
        <v>4.3256223015830715</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0.35980000000000001</v>
      </c>
      <c r="GU152">
        <v>0</v>
      </c>
      <c r="GV152">
        <v>0</v>
      </c>
      <c r="GW152">
        <v>0</v>
      </c>
      <c r="GX152">
        <v>0</v>
      </c>
      <c r="GY152">
        <v>0</v>
      </c>
      <c r="GZ152">
        <v>0</v>
      </c>
      <c r="HA152">
        <v>0</v>
      </c>
      <c r="HB152">
        <v>0</v>
      </c>
      <c r="HC152">
        <v>0</v>
      </c>
      <c r="HD152">
        <v>0</v>
      </c>
      <c r="HE152">
        <v>0</v>
      </c>
      <c r="HF152">
        <v>0</v>
      </c>
      <c r="HG152">
        <v>0</v>
      </c>
      <c r="HH152">
        <v>1.4999999999999999E-2</v>
      </c>
      <c r="HI152">
        <v>0</v>
      </c>
      <c r="HJ152">
        <v>0</v>
      </c>
      <c r="HK152">
        <v>0</v>
      </c>
      <c r="HL152">
        <v>0</v>
      </c>
      <c r="HM152">
        <v>0</v>
      </c>
      <c r="HN152">
        <v>81.599999999999994</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1</v>
      </c>
      <c r="LI152">
        <v>0.46805100182149195</v>
      </c>
      <c r="LJ152">
        <v>0</v>
      </c>
      <c r="LK152">
        <v>0</v>
      </c>
      <c r="LL152">
        <v>1</v>
      </c>
      <c r="LM152">
        <v>0.95</v>
      </c>
      <c r="LN152">
        <v>0</v>
      </c>
      <c r="LO152">
        <v>1</v>
      </c>
      <c r="LP152">
        <v>0.78</v>
      </c>
      <c r="LQ152">
        <v>0</v>
      </c>
      <c r="LR152">
        <v>0.12877263581488935</v>
      </c>
      <c r="LS152">
        <v>0</v>
      </c>
    </row>
    <row r="153" spans="1:331">
      <c r="A153" t="s">
        <v>417</v>
      </c>
      <c r="B153" t="s">
        <v>418</v>
      </c>
      <c r="C153" t="s">
        <v>425</v>
      </c>
      <c r="D153" t="s">
        <v>352</v>
      </c>
      <c r="E153" t="s">
        <v>353</v>
      </c>
      <c r="F153">
        <v>4</v>
      </c>
      <c r="G153" t="s">
        <v>354</v>
      </c>
      <c r="H153">
        <v>4</v>
      </c>
      <c r="I153">
        <v>8.8888888888888892E-2</v>
      </c>
      <c r="J153">
        <v>0</v>
      </c>
      <c r="K153" t="s">
        <v>355</v>
      </c>
      <c r="L153">
        <v>1</v>
      </c>
      <c r="M153" t="s">
        <v>385</v>
      </c>
      <c r="N153" t="s">
        <v>420</v>
      </c>
      <c r="O153" t="s">
        <v>421</v>
      </c>
      <c r="P153">
        <v>4.9000000000000004</v>
      </c>
      <c r="Q153">
        <v>0.82</v>
      </c>
      <c r="R153">
        <v>0</v>
      </c>
      <c r="S153">
        <v>0.35</v>
      </c>
      <c r="T153">
        <v>45</v>
      </c>
      <c r="U153">
        <v>0</v>
      </c>
      <c r="V153">
        <v>25</v>
      </c>
      <c r="W153">
        <v>0</v>
      </c>
      <c r="X153">
        <v>1125</v>
      </c>
      <c r="Y153">
        <v>1</v>
      </c>
      <c r="Z153">
        <v>0</v>
      </c>
      <c r="AA153">
        <v>0</v>
      </c>
      <c r="AB153">
        <v>0</v>
      </c>
      <c r="AC153">
        <v>0</v>
      </c>
      <c r="AD153">
        <v>0</v>
      </c>
      <c r="AE153">
        <v>0</v>
      </c>
      <c r="AF153">
        <v>0</v>
      </c>
      <c r="AG153">
        <v>0</v>
      </c>
      <c r="AH153">
        <v>0</v>
      </c>
      <c r="AI153">
        <v>0</v>
      </c>
      <c r="AJ153">
        <v>0</v>
      </c>
      <c r="AK153">
        <v>0</v>
      </c>
      <c r="AL153">
        <v>0</v>
      </c>
      <c r="AM153">
        <v>13.616438356164384</v>
      </c>
      <c r="AN153">
        <v>0</v>
      </c>
      <c r="AO153">
        <v>0</v>
      </c>
      <c r="AP153">
        <v>0</v>
      </c>
      <c r="AQ153">
        <v>0</v>
      </c>
      <c r="AR153">
        <v>0</v>
      </c>
      <c r="AS153">
        <v>0</v>
      </c>
      <c r="AT153">
        <v>0</v>
      </c>
      <c r="AU153">
        <v>0</v>
      </c>
      <c r="AV153">
        <v>0</v>
      </c>
      <c r="AW153">
        <v>0</v>
      </c>
      <c r="AX153">
        <v>0</v>
      </c>
      <c r="AY153">
        <v>0</v>
      </c>
      <c r="AZ153">
        <v>0</v>
      </c>
      <c r="BA153">
        <v>0</v>
      </c>
      <c r="BB153">
        <v>0</v>
      </c>
      <c r="BC153">
        <v>0.1143</v>
      </c>
      <c r="BD153">
        <v>0</v>
      </c>
      <c r="BE153">
        <v>0</v>
      </c>
      <c r="BF153">
        <v>0</v>
      </c>
      <c r="BG153">
        <v>0</v>
      </c>
      <c r="BH153">
        <v>0</v>
      </c>
      <c r="BI153">
        <v>0</v>
      </c>
      <c r="BJ153">
        <v>0</v>
      </c>
      <c r="BK153">
        <v>0</v>
      </c>
      <c r="BL153">
        <v>0</v>
      </c>
      <c r="BM153">
        <v>0</v>
      </c>
      <c r="BN153">
        <v>0</v>
      </c>
      <c r="BO153">
        <v>0</v>
      </c>
      <c r="BP153">
        <v>0</v>
      </c>
      <c r="BQ153">
        <v>1.4999999999999999E-2</v>
      </c>
      <c r="BR153">
        <v>0</v>
      </c>
      <c r="BS153">
        <v>0</v>
      </c>
      <c r="BT153">
        <v>0</v>
      </c>
      <c r="BU153">
        <v>0</v>
      </c>
      <c r="BV153">
        <v>0</v>
      </c>
      <c r="BW153">
        <v>81.599999999999994</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1</v>
      </c>
      <c r="FR153">
        <v>0</v>
      </c>
      <c r="FS153">
        <v>0</v>
      </c>
      <c r="FT153">
        <v>0</v>
      </c>
      <c r="FU153">
        <v>0</v>
      </c>
      <c r="FV153">
        <v>0</v>
      </c>
      <c r="FW153">
        <v>0</v>
      </c>
      <c r="FX153">
        <v>4.3256223015830715</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0.35980000000000001</v>
      </c>
      <c r="GU153">
        <v>0</v>
      </c>
      <c r="GV153">
        <v>0</v>
      </c>
      <c r="GW153">
        <v>0</v>
      </c>
      <c r="GX153">
        <v>0</v>
      </c>
      <c r="GY153">
        <v>0</v>
      </c>
      <c r="GZ153">
        <v>0</v>
      </c>
      <c r="HA153">
        <v>0</v>
      </c>
      <c r="HB153">
        <v>0</v>
      </c>
      <c r="HC153">
        <v>0</v>
      </c>
      <c r="HD153">
        <v>0</v>
      </c>
      <c r="HE153">
        <v>0</v>
      </c>
      <c r="HF153">
        <v>0</v>
      </c>
      <c r="HG153">
        <v>0</v>
      </c>
      <c r="HH153">
        <v>1.4999999999999999E-2</v>
      </c>
      <c r="HI153">
        <v>0</v>
      </c>
      <c r="HJ153">
        <v>0</v>
      </c>
      <c r="HK153">
        <v>0</v>
      </c>
      <c r="HL153">
        <v>0</v>
      </c>
      <c r="HM153">
        <v>0</v>
      </c>
      <c r="HN153">
        <v>81.599999999999994</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1</v>
      </c>
      <c r="LI153">
        <v>0.46805100182149195</v>
      </c>
      <c r="LJ153">
        <v>0</v>
      </c>
      <c r="LK153">
        <v>0</v>
      </c>
      <c r="LL153">
        <v>1</v>
      </c>
      <c r="LM153">
        <v>0.95</v>
      </c>
      <c r="LN153">
        <v>0</v>
      </c>
      <c r="LO153">
        <v>1</v>
      </c>
      <c r="LP153">
        <v>0.78</v>
      </c>
      <c r="LQ153">
        <v>0</v>
      </c>
      <c r="LR153">
        <v>0.12877263581488935</v>
      </c>
      <c r="LS153">
        <v>0</v>
      </c>
    </row>
    <row r="154" spans="1:331">
      <c r="A154" t="s">
        <v>417</v>
      </c>
      <c r="B154" t="s">
        <v>418</v>
      </c>
      <c r="C154" t="s">
        <v>426</v>
      </c>
      <c r="D154" t="s">
        <v>352</v>
      </c>
      <c r="E154" t="s">
        <v>353</v>
      </c>
      <c r="F154">
        <v>4</v>
      </c>
      <c r="G154" t="s">
        <v>354</v>
      </c>
      <c r="H154">
        <v>4</v>
      </c>
      <c r="I154">
        <v>8.8888888888888892E-2</v>
      </c>
      <c r="J154">
        <v>0</v>
      </c>
      <c r="K154" t="s">
        <v>355</v>
      </c>
      <c r="L154">
        <v>1</v>
      </c>
      <c r="M154" t="s">
        <v>385</v>
      </c>
      <c r="N154" t="s">
        <v>420</v>
      </c>
      <c r="O154" t="s">
        <v>421</v>
      </c>
      <c r="P154">
        <v>4.9000000000000004</v>
      </c>
      <c r="Q154">
        <v>0.82</v>
      </c>
      <c r="R154">
        <v>0</v>
      </c>
      <c r="S154">
        <v>0.35</v>
      </c>
      <c r="T154">
        <v>45</v>
      </c>
      <c r="U154">
        <v>0</v>
      </c>
      <c r="V154">
        <v>25</v>
      </c>
      <c r="W154">
        <v>0</v>
      </c>
      <c r="X154">
        <v>1125</v>
      </c>
      <c r="Y154">
        <v>1</v>
      </c>
      <c r="Z154">
        <v>0</v>
      </c>
      <c r="AA154">
        <v>0</v>
      </c>
      <c r="AB154">
        <v>0</v>
      </c>
      <c r="AC154">
        <v>0</v>
      </c>
      <c r="AD154">
        <v>0</v>
      </c>
      <c r="AE154">
        <v>0</v>
      </c>
      <c r="AF154">
        <v>0</v>
      </c>
      <c r="AG154">
        <v>0</v>
      </c>
      <c r="AH154">
        <v>0</v>
      </c>
      <c r="AI154">
        <v>0</v>
      </c>
      <c r="AJ154">
        <v>0</v>
      </c>
      <c r="AK154">
        <v>0</v>
      </c>
      <c r="AL154">
        <v>0</v>
      </c>
      <c r="AM154">
        <v>13.616438356164384</v>
      </c>
      <c r="AN154">
        <v>0</v>
      </c>
      <c r="AO154">
        <v>0</v>
      </c>
      <c r="AP154">
        <v>0</v>
      </c>
      <c r="AQ154">
        <v>0</v>
      </c>
      <c r="AR154">
        <v>0</v>
      </c>
      <c r="AS154">
        <v>0</v>
      </c>
      <c r="AT154">
        <v>0</v>
      </c>
      <c r="AU154">
        <v>0</v>
      </c>
      <c r="AV154">
        <v>0</v>
      </c>
      <c r="AW154">
        <v>0</v>
      </c>
      <c r="AX154">
        <v>0</v>
      </c>
      <c r="AY154">
        <v>0</v>
      </c>
      <c r="AZ154">
        <v>0</v>
      </c>
      <c r="BA154">
        <v>0</v>
      </c>
      <c r="BB154">
        <v>0</v>
      </c>
      <c r="BC154">
        <v>0.1143</v>
      </c>
      <c r="BD154">
        <v>0</v>
      </c>
      <c r="BE154">
        <v>0</v>
      </c>
      <c r="BF154">
        <v>0</v>
      </c>
      <c r="BG154">
        <v>0</v>
      </c>
      <c r="BH154">
        <v>0</v>
      </c>
      <c r="BI154">
        <v>0</v>
      </c>
      <c r="BJ154">
        <v>0</v>
      </c>
      <c r="BK154">
        <v>0</v>
      </c>
      <c r="BL154">
        <v>0</v>
      </c>
      <c r="BM154">
        <v>0</v>
      </c>
      <c r="BN154">
        <v>0</v>
      </c>
      <c r="BO154">
        <v>0</v>
      </c>
      <c r="BP154">
        <v>0</v>
      </c>
      <c r="BQ154">
        <v>1.4999999999999999E-2</v>
      </c>
      <c r="BR154">
        <v>0</v>
      </c>
      <c r="BS154">
        <v>0</v>
      </c>
      <c r="BT154">
        <v>0</v>
      </c>
      <c r="BU154">
        <v>0</v>
      </c>
      <c r="BV154">
        <v>0</v>
      </c>
      <c r="BW154">
        <v>81.599999999999994</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1</v>
      </c>
      <c r="FR154">
        <v>0</v>
      </c>
      <c r="FS154">
        <v>0</v>
      </c>
      <c r="FT154">
        <v>0</v>
      </c>
      <c r="FU154">
        <v>0</v>
      </c>
      <c r="FV154">
        <v>0</v>
      </c>
      <c r="FW154">
        <v>0</v>
      </c>
      <c r="FX154">
        <v>4.3256223015830715</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0.35980000000000001</v>
      </c>
      <c r="GU154">
        <v>0</v>
      </c>
      <c r="GV154">
        <v>0</v>
      </c>
      <c r="GW154">
        <v>0</v>
      </c>
      <c r="GX154">
        <v>0</v>
      </c>
      <c r="GY154">
        <v>0</v>
      </c>
      <c r="GZ154">
        <v>0</v>
      </c>
      <c r="HA154">
        <v>0</v>
      </c>
      <c r="HB154">
        <v>0</v>
      </c>
      <c r="HC154">
        <v>0</v>
      </c>
      <c r="HD154">
        <v>0</v>
      </c>
      <c r="HE154">
        <v>0</v>
      </c>
      <c r="HF154">
        <v>0</v>
      </c>
      <c r="HG154">
        <v>0</v>
      </c>
      <c r="HH154">
        <v>1.4999999999999999E-2</v>
      </c>
      <c r="HI154">
        <v>0</v>
      </c>
      <c r="HJ154">
        <v>0</v>
      </c>
      <c r="HK154">
        <v>0</v>
      </c>
      <c r="HL154">
        <v>0</v>
      </c>
      <c r="HM154">
        <v>0</v>
      </c>
      <c r="HN154">
        <v>81.599999999999994</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1</v>
      </c>
      <c r="LI154">
        <v>0.46805100182149195</v>
      </c>
      <c r="LJ154">
        <v>0</v>
      </c>
      <c r="LK154">
        <v>0</v>
      </c>
      <c r="LL154">
        <v>1</v>
      </c>
      <c r="LM154">
        <v>0.95</v>
      </c>
      <c r="LN154">
        <v>0</v>
      </c>
      <c r="LO154">
        <v>1</v>
      </c>
      <c r="LP154">
        <v>0.78</v>
      </c>
      <c r="LQ154">
        <v>0</v>
      </c>
      <c r="LR154">
        <v>0.12877263581488935</v>
      </c>
      <c r="LS154">
        <v>0</v>
      </c>
    </row>
    <row r="155" spans="1:331">
      <c r="A155" t="s">
        <v>417</v>
      </c>
      <c r="B155" t="s">
        <v>418</v>
      </c>
      <c r="C155" t="s">
        <v>427</v>
      </c>
      <c r="D155" t="s">
        <v>352</v>
      </c>
      <c r="E155" t="s">
        <v>353</v>
      </c>
      <c r="F155">
        <v>4</v>
      </c>
      <c r="G155" t="s">
        <v>354</v>
      </c>
      <c r="H155">
        <v>4</v>
      </c>
      <c r="I155">
        <v>8.8888888888888892E-2</v>
      </c>
      <c r="J155">
        <v>0</v>
      </c>
      <c r="K155" t="s">
        <v>355</v>
      </c>
      <c r="L155">
        <v>1</v>
      </c>
      <c r="M155" t="s">
        <v>385</v>
      </c>
      <c r="N155" t="s">
        <v>420</v>
      </c>
      <c r="O155" t="s">
        <v>421</v>
      </c>
      <c r="P155">
        <v>4.9000000000000004</v>
      </c>
      <c r="Q155">
        <v>0.82</v>
      </c>
      <c r="R155">
        <v>0</v>
      </c>
      <c r="S155">
        <v>0.35</v>
      </c>
      <c r="T155">
        <v>45</v>
      </c>
      <c r="U155">
        <v>0</v>
      </c>
      <c r="V155">
        <v>25</v>
      </c>
      <c r="W155">
        <v>0</v>
      </c>
      <c r="X155">
        <v>1125</v>
      </c>
      <c r="Y155">
        <v>1</v>
      </c>
      <c r="Z155">
        <v>0</v>
      </c>
      <c r="AA155">
        <v>0</v>
      </c>
      <c r="AB155">
        <v>0</v>
      </c>
      <c r="AC155">
        <v>0</v>
      </c>
      <c r="AD155">
        <v>0</v>
      </c>
      <c r="AE155">
        <v>0</v>
      </c>
      <c r="AF155">
        <v>0</v>
      </c>
      <c r="AG155">
        <v>0</v>
      </c>
      <c r="AH155">
        <v>0</v>
      </c>
      <c r="AI155">
        <v>0</v>
      </c>
      <c r="AJ155">
        <v>0</v>
      </c>
      <c r="AK155">
        <v>0</v>
      </c>
      <c r="AL155">
        <v>0</v>
      </c>
      <c r="AM155">
        <v>13.616438356164384</v>
      </c>
      <c r="AN155">
        <v>0</v>
      </c>
      <c r="AO155">
        <v>0</v>
      </c>
      <c r="AP155">
        <v>0</v>
      </c>
      <c r="AQ155">
        <v>0</v>
      </c>
      <c r="AR155">
        <v>0</v>
      </c>
      <c r="AS155">
        <v>0</v>
      </c>
      <c r="AT155">
        <v>0</v>
      </c>
      <c r="AU155">
        <v>0</v>
      </c>
      <c r="AV155">
        <v>0</v>
      </c>
      <c r="AW155">
        <v>0</v>
      </c>
      <c r="AX155">
        <v>0</v>
      </c>
      <c r="AY155">
        <v>0</v>
      </c>
      <c r="AZ155">
        <v>0</v>
      </c>
      <c r="BA155">
        <v>0</v>
      </c>
      <c r="BB155">
        <v>0</v>
      </c>
      <c r="BC155">
        <v>0.1143</v>
      </c>
      <c r="BD155">
        <v>0</v>
      </c>
      <c r="BE155">
        <v>0</v>
      </c>
      <c r="BF155">
        <v>0</v>
      </c>
      <c r="BG155">
        <v>0</v>
      </c>
      <c r="BH155">
        <v>0</v>
      </c>
      <c r="BI155">
        <v>0</v>
      </c>
      <c r="BJ155">
        <v>0</v>
      </c>
      <c r="BK155">
        <v>0</v>
      </c>
      <c r="BL155">
        <v>0</v>
      </c>
      <c r="BM155">
        <v>0</v>
      </c>
      <c r="BN155">
        <v>0</v>
      </c>
      <c r="BO155">
        <v>0</v>
      </c>
      <c r="BP155">
        <v>0</v>
      </c>
      <c r="BQ155">
        <v>1.4999999999999999E-2</v>
      </c>
      <c r="BR155">
        <v>0</v>
      </c>
      <c r="BS155">
        <v>0</v>
      </c>
      <c r="BT155">
        <v>0</v>
      </c>
      <c r="BU155">
        <v>0</v>
      </c>
      <c r="BV155">
        <v>0</v>
      </c>
      <c r="BW155">
        <v>81.599999999999994</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1</v>
      </c>
      <c r="FR155">
        <v>0</v>
      </c>
      <c r="FS155">
        <v>0</v>
      </c>
      <c r="FT155">
        <v>0</v>
      </c>
      <c r="FU155">
        <v>0</v>
      </c>
      <c r="FV155">
        <v>0</v>
      </c>
      <c r="FW155">
        <v>0</v>
      </c>
      <c r="FX155">
        <v>4.3256223015830715</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0.35980000000000001</v>
      </c>
      <c r="GU155">
        <v>0</v>
      </c>
      <c r="GV155">
        <v>0</v>
      </c>
      <c r="GW155">
        <v>0</v>
      </c>
      <c r="GX155">
        <v>0</v>
      </c>
      <c r="GY155">
        <v>0</v>
      </c>
      <c r="GZ155">
        <v>0</v>
      </c>
      <c r="HA155">
        <v>0</v>
      </c>
      <c r="HB155">
        <v>0</v>
      </c>
      <c r="HC155">
        <v>0</v>
      </c>
      <c r="HD155">
        <v>0</v>
      </c>
      <c r="HE155">
        <v>0</v>
      </c>
      <c r="HF155">
        <v>0</v>
      </c>
      <c r="HG155">
        <v>0</v>
      </c>
      <c r="HH155">
        <v>1.4999999999999999E-2</v>
      </c>
      <c r="HI155">
        <v>0</v>
      </c>
      <c r="HJ155">
        <v>0</v>
      </c>
      <c r="HK155">
        <v>0</v>
      </c>
      <c r="HL155">
        <v>0</v>
      </c>
      <c r="HM155">
        <v>0</v>
      </c>
      <c r="HN155">
        <v>81.599999999999994</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1</v>
      </c>
      <c r="LI155">
        <v>0.46805100182149195</v>
      </c>
      <c r="LJ155">
        <v>0</v>
      </c>
      <c r="LK155">
        <v>0</v>
      </c>
      <c r="LL155">
        <v>1</v>
      </c>
      <c r="LM155">
        <v>0.95</v>
      </c>
      <c r="LN155">
        <v>0</v>
      </c>
      <c r="LO155">
        <v>1</v>
      </c>
      <c r="LP155">
        <v>0.78</v>
      </c>
      <c r="LQ155">
        <v>0</v>
      </c>
      <c r="LR155">
        <v>0.12877263581488935</v>
      </c>
      <c r="LS155">
        <v>0</v>
      </c>
    </row>
    <row r="156" spans="1:331">
      <c r="A156" t="s">
        <v>417</v>
      </c>
      <c r="B156" t="s">
        <v>418</v>
      </c>
      <c r="C156" t="s">
        <v>428</v>
      </c>
      <c r="D156" t="s">
        <v>352</v>
      </c>
      <c r="E156" t="s">
        <v>353</v>
      </c>
      <c r="F156">
        <v>4</v>
      </c>
      <c r="G156" t="s">
        <v>354</v>
      </c>
      <c r="H156">
        <v>4</v>
      </c>
      <c r="I156">
        <v>8.8888888888888892E-2</v>
      </c>
      <c r="J156">
        <v>0</v>
      </c>
      <c r="K156" t="s">
        <v>355</v>
      </c>
      <c r="L156">
        <v>1</v>
      </c>
      <c r="M156" t="s">
        <v>385</v>
      </c>
      <c r="N156" t="s">
        <v>420</v>
      </c>
      <c r="O156" t="s">
        <v>421</v>
      </c>
      <c r="P156">
        <v>4.9000000000000004</v>
      </c>
      <c r="Q156">
        <v>0.82</v>
      </c>
      <c r="R156">
        <v>0</v>
      </c>
      <c r="S156">
        <v>0.35</v>
      </c>
      <c r="T156">
        <v>45</v>
      </c>
      <c r="U156">
        <v>0</v>
      </c>
      <c r="V156">
        <v>25</v>
      </c>
      <c r="W156">
        <v>0</v>
      </c>
      <c r="X156">
        <v>1125</v>
      </c>
      <c r="Y156">
        <v>1</v>
      </c>
      <c r="Z156">
        <v>0</v>
      </c>
      <c r="AA156">
        <v>0</v>
      </c>
      <c r="AB156">
        <v>0</v>
      </c>
      <c r="AC156">
        <v>0</v>
      </c>
      <c r="AD156">
        <v>0</v>
      </c>
      <c r="AE156">
        <v>0</v>
      </c>
      <c r="AF156">
        <v>0</v>
      </c>
      <c r="AG156">
        <v>0</v>
      </c>
      <c r="AH156">
        <v>0</v>
      </c>
      <c r="AI156">
        <v>0</v>
      </c>
      <c r="AJ156">
        <v>0</v>
      </c>
      <c r="AK156">
        <v>0</v>
      </c>
      <c r="AL156">
        <v>0</v>
      </c>
      <c r="AM156">
        <v>13.616438356164384</v>
      </c>
      <c r="AN156">
        <v>0</v>
      </c>
      <c r="AO156">
        <v>0</v>
      </c>
      <c r="AP156">
        <v>0</v>
      </c>
      <c r="AQ156">
        <v>0</v>
      </c>
      <c r="AR156">
        <v>0</v>
      </c>
      <c r="AS156">
        <v>0</v>
      </c>
      <c r="AT156">
        <v>0</v>
      </c>
      <c r="AU156">
        <v>0</v>
      </c>
      <c r="AV156">
        <v>0</v>
      </c>
      <c r="AW156">
        <v>0</v>
      </c>
      <c r="AX156">
        <v>0</v>
      </c>
      <c r="AY156">
        <v>0</v>
      </c>
      <c r="AZ156">
        <v>0</v>
      </c>
      <c r="BA156">
        <v>0</v>
      </c>
      <c r="BB156">
        <v>0</v>
      </c>
      <c r="BC156">
        <v>0.1143</v>
      </c>
      <c r="BD156">
        <v>0</v>
      </c>
      <c r="BE156">
        <v>0</v>
      </c>
      <c r="BF156">
        <v>0</v>
      </c>
      <c r="BG156">
        <v>0</v>
      </c>
      <c r="BH156">
        <v>0</v>
      </c>
      <c r="BI156">
        <v>0</v>
      </c>
      <c r="BJ156">
        <v>0</v>
      </c>
      <c r="BK156">
        <v>0</v>
      </c>
      <c r="BL156">
        <v>0</v>
      </c>
      <c r="BM156">
        <v>0</v>
      </c>
      <c r="BN156">
        <v>0</v>
      </c>
      <c r="BO156">
        <v>0</v>
      </c>
      <c r="BP156">
        <v>0</v>
      </c>
      <c r="BQ156">
        <v>1.4999999999999999E-2</v>
      </c>
      <c r="BR156">
        <v>0</v>
      </c>
      <c r="BS156">
        <v>0</v>
      </c>
      <c r="BT156">
        <v>0</v>
      </c>
      <c r="BU156">
        <v>0</v>
      </c>
      <c r="BV156">
        <v>0</v>
      </c>
      <c r="BW156">
        <v>81.599999999999994</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1</v>
      </c>
      <c r="FR156">
        <v>0</v>
      </c>
      <c r="FS156">
        <v>0</v>
      </c>
      <c r="FT156">
        <v>0</v>
      </c>
      <c r="FU156">
        <v>0</v>
      </c>
      <c r="FV156">
        <v>0</v>
      </c>
      <c r="FW156">
        <v>0</v>
      </c>
      <c r="FX156">
        <v>4.3256223015830715</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0.35980000000000001</v>
      </c>
      <c r="GU156">
        <v>0</v>
      </c>
      <c r="GV156">
        <v>0</v>
      </c>
      <c r="GW156">
        <v>0</v>
      </c>
      <c r="GX156">
        <v>0</v>
      </c>
      <c r="GY156">
        <v>0</v>
      </c>
      <c r="GZ156">
        <v>0</v>
      </c>
      <c r="HA156">
        <v>0</v>
      </c>
      <c r="HB156">
        <v>0</v>
      </c>
      <c r="HC156">
        <v>0</v>
      </c>
      <c r="HD156">
        <v>0</v>
      </c>
      <c r="HE156">
        <v>0</v>
      </c>
      <c r="HF156">
        <v>0</v>
      </c>
      <c r="HG156">
        <v>0</v>
      </c>
      <c r="HH156">
        <v>1.4999999999999999E-2</v>
      </c>
      <c r="HI156">
        <v>0</v>
      </c>
      <c r="HJ156">
        <v>0</v>
      </c>
      <c r="HK156">
        <v>0</v>
      </c>
      <c r="HL156">
        <v>0</v>
      </c>
      <c r="HM156">
        <v>0</v>
      </c>
      <c r="HN156">
        <v>81.599999999999994</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1</v>
      </c>
      <c r="LI156">
        <v>0.46805100182149195</v>
      </c>
      <c r="LJ156">
        <v>0</v>
      </c>
      <c r="LK156">
        <v>0</v>
      </c>
      <c r="LL156">
        <v>1</v>
      </c>
      <c r="LM156">
        <v>0.95</v>
      </c>
      <c r="LN156">
        <v>0</v>
      </c>
      <c r="LO156">
        <v>1</v>
      </c>
      <c r="LP156">
        <v>0.78</v>
      </c>
      <c r="LQ156">
        <v>0</v>
      </c>
      <c r="LR156">
        <v>0.12877263581488935</v>
      </c>
      <c r="LS156">
        <v>0</v>
      </c>
    </row>
    <row r="157" spans="1:331">
      <c r="A157" t="s">
        <v>417</v>
      </c>
      <c r="B157" t="s">
        <v>418</v>
      </c>
      <c r="C157" t="s">
        <v>429</v>
      </c>
      <c r="D157" t="s">
        <v>352</v>
      </c>
      <c r="E157" t="s">
        <v>353</v>
      </c>
      <c r="F157">
        <v>4</v>
      </c>
      <c r="G157" t="s">
        <v>354</v>
      </c>
      <c r="H157">
        <v>4</v>
      </c>
      <c r="I157">
        <v>8.8888888888888892E-2</v>
      </c>
      <c r="J157">
        <v>0</v>
      </c>
      <c r="K157" t="s">
        <v>355</v>
      </c>
      <c r="L157">
        <v>1</v>
      </c>
      <c r="M157" t="s">
        <v>385</v>
      </c>
      <c r="N157" t="s">
        <v>420</v>
      </c>
      <c r="O157" t="s">
        <v>421</v>
      </c>
      <c r="P157">
        <v>4.9000000000000004</v>
      </c>
      <c r="Q157">
        <v>0.82</v>
      </c>
      <c r="R157">
        <v>0</v>
      </c>
      <c r="S157">
        <v>0.35</v>
      </c>
      <c r="T157">
        <v>45</v>
      </c>
      <c r="U157">
        <v>0</v>
      </c>
      <c r="V157">
        <v>25</v>
      </c>
      <c r="W157">
        <v>0</v>
      </c>
      <c r="X157">
        <v>1125</v>
      </c>
      <c r="Y157">
        <v>1</v>
      </c>
      <c r="Z157">
        <v>0</v>
      </c>
      <c r="AA157">
        <v>0</v>
      </c>
      <c r="AB157">
        <v>0</v>
      </c>
      <c r="AC157">
        <v>0</v>
      </c>
      <c r="AD157">
        <v>0</v>
      </c>
      <c r="AE157">
        <v>0</v>
      </c>
      <c r="AF157">
        <v>0</v>
      </c>
      <c r="AG157">
        <v>0</v>
      </c>
      <c r="AH157">
        <v>0</v>
      </c>
      <c r="AI157">
        <v>0</v>
      </c>
      <c r="AJ157">
        <v>0</v>
      </c>
      <c r="AK157">
        <v>0</v>
      </c>
      <c r="AL157">
        <v>0</v>
      </c>
      <c r="AM157">
        <v>13.616438356164384</v>
      </c>
      <c r="AN157">
        <v>0</v>
      </c>
      <c r="AO157">
        <v>0</v>
      </c>
      <c r="AP157">
        <v>0</v>
      </c>
      <c r="AQ157">
        <v>0</v>
      </c>
      <c r="AR157">
        <v>0</v>
      </c>
      <c r="AS157">
        <v>0</v>
      </c>
      <c r="AT157">
        <v>0</v>
      </c>
      <c r="AU157">
        <v>0</v>
      </c>
      <c r="AV157">
        <v>0</v>
      </c>
      <c r="AW157">
        <v>0</v>
      </c>
      <c r="AX157">
        <v>0</v>
      </c>
      <c r="AY157">
        <v>0</v>
      </c>
      <c r="AZ157">
        <v>0</v>
      </c>
      <c r="BA157">
        <v>0</v>
      </c>
      <c r="BB157">
        <v>0</v>
      </c>
      <c r="BC157">
        <v>0.1143</v>
      </c>
      <c r="BD157">
        <v>0</v>
      </c>
      <c r="BE157">
        <v>0</v>
      </c>
      <c r="BF157">
        <v>0</v>
      </c>
      <c r="BG157">
        <v>0</v>
      </c>
      <c r="BH157">
        <v>0</v>
      </c>
      <c r="BI157">
        <v>0</v>
      </c>
      <c r="BJ157">
        <v>0</v>
      </c>
      <c r="BK157">
        <v>0</v>
      </c>
      <c r="BL157">
        <v>0</v>
      </c>
      <c r="BM157">
        <v>0</v>
      </c>
      <c r="BN157">
        <v>0</v>
      </c>
      <c r="BO157">
        <v>0</v>
      </c>
      <c r="BP157">
        <v>0</v>
      </c>
      <c r="BQ157">
        <v>1.4999999999999999E-2</v>
      </c>
      <c r="BR157">
        <v>0</v>
      </c>
      <c r="BS157">
        <v>0</v>
      </c>
      <c r="BT157">
        <v>0</v>
      </c>
      <c r="BU157">
        <v>0</v>
      </c>
      <c r="BV157">
        <v>0</v>
      </c>
      <c r="BW157">
        <v>81.599999999999994</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1</v>
      </c>
      <c r="FR157">
        <v>0</v>
      </c>
      <c r="FS157">
        <v>0</v>
      </c>
      <c r="FT157">
        <v>0</v>
      </c>
      <c r="FU157">
        <v>0</v>
      </c>
      <c r="FV157">
        <v>0</v>
      </c>
      <c r="FW157">
        <v>0</v>
      </c>
      <c r="FX157">
        <v>4.3256223015830715</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0.35980000000000001</v>
      </c>
      <c r="GU157">
        <v>0</v>
      </c>
      <c r="GV157">
        <v>0</v>
      </c>
      <c r="GW157">
        <v>0</v>
      </c>
      <c r="GX157">
        <v>0</v>
      </c>
      <c r="GY157">
        <v>0</v>
      </c>
      <c r="GZ157">
        <v>0</v>
      </c>
      <c r="HA157">
        <v>0</v>
      </c>
      <c r="HB157">
        <v>0</v>
      </c>
      <c r="HC157">
        <v>0</v>
      </c>
      <c r="HD157">
        <v>0</v>
      </c>
      <c r="HE157">
        <v>0</v>
      </c>
      <c r="HF157">
        <v>0</v>
      </c>
      <c r="HG157">
        <v>0</v>
      </c>
      <c r="HH157">
        <v>1.4999999999999999E-2</v>
      </c>
      <c r="HI157">
        <v>0</v>
      </c>
      <c r="HJ157">
        <v>0</v>
      </c>
      <c r="HK157">
        <v>0</v>
      </c>
      <c r="HL157">
        <v>0</v>
      </c>
      <c r="HM157">
        <v>0</v>
      </c>
      <c r="HN157">
        <v>81.599999999999994</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1</v>
      </c>
      <c r="LI157">
        <v>0.46805100182149195</v>
      </c>
      <c r="LJ157">
        <v>0</v>
      </c>
      <c r="LK157">
        <v>0</v>
      </c>
      <c r="LL157">
        <v>1</v>
      </c>
      <c r="LM157">
        <v>0.95</v>
      </c>
      <c r="LN157">
        <v>0</v>
      </c>
      <c r="LO157">
        <v>1</v>
      </c>
      <c r="LP157">
        <v>0.78</v>
      </c>
      <c r="LQ157">
        <v>0</v>
      </c>
      <c r="LR157">
        <v>0.12877263581488935</v>
      </c>
      <c r="LS157">
        <v>0</v>
      </c>
    </row>
    <row r="158" spans="1:331">
      <c r="A158" t="s">
        <v>417</v>
      </c>
      <c r="B158" t="s">
        <v>418</v>
      </c>
      <c r="C158" t="s">
        <v>430</v>
      </c>
      <c r="D158" t="s">
        <v>352</v>
      </c>
      <c r="E158" t="s">
        <v>353</v>
      </c>
      <c r="F158">
        <v>4</v>
      </c>
      <c r="G158" t="s">
        <v>354</v>
      </c>
      <c r="H158">
        <v>4</v>
      </c>
      <c r="I158">
        <v>8.8888888888888892E-2</v>
      </c>
      <c r="J158">
        <v>0</v>
      </c>
      <c r="K158" t="s">
        <v>355</v>
      </c>
      <c r="L158">
        <v>1</v>
      </c>
      <c r="M158" t="s">
        <v>385</v>
      </c>
      <c r="N158" t="s">
        <v>420</v>
      </c>
      <c r="O158" t="s">
        <v>421</v>
      </c>
      <c r="P158">
        <v>4.9000000000000004</v>
      </c>
      <c r="Q158">
        <v>0.82</v>
      </c>
      <c r="R158">
        <v>0</v>
      </c>
      <c r="S158">
        <v>0.35</v>
      </c>
      <c r="T158">
        <v>45</v>
      </c>
      <c r="U158">
        <v>0</v>
      </c>
      <c r="V158">
        <v>25</v>
      </c>
      <c r="W158">
        <v>0</v>
      </c>
      <c r="X158">
        <v>1125</v>
      </c>
      <c r="Y158">
        <v>1</v>
      </c>
      <c r="Z158">
        <v>0</v>
      </c>
      <c r="AA158">
        <v>0</v>
      </c>
      <c r="AB158">
        <v>0</v>
      </c>
      <c r="AC158">
        <v>0</v>
      </c>
      <c r="AD158">
        <v>0</v>
      </c>
      <c r="AE158">
        <v>0</v>
      </c>
      <c r="AF158">
        <v>0</v>
      </c>
      <c r="AG158">
        <v>0</v>
      </c>
      <c r="AH158">
        <v>0</v>
      </c>
      <c r="AI158">
        <v>0</v>
      </c>
      <c r="AJ158">
        <v>0</v>
      </c>
      <c r="AK158">
        <v>0</v>
      </c>
      <c r="AL158">
        <v>0</v>
      </c>
      <c r="AM158">
        <v>13.616438356164384</v>
      </c>
      <c r="AN158">
        <v>0</v>
      </c>
      <c r="AO158">
        <v>0</v>
      </c>
      <c r="AP158">
        <v>0</v>
      </c>
      <c r="AQ158">
        <v>0</v>
      </c>
      <c r="AR158">
        <v>0</v>
      </c>
      <c r="AS158">
        <v>0</v>
      </c>
      <c r="AT158">
        <v>0</v>
      </c>
      <c r="AU158">
        <v>0</v>
      </c>
      <c r="AV158">
        <v>0</v>
      </c>
      <c r="AW158">
        <v>0</v>
      </c>
      <c r="AX158">
        <v>0</v>
      </c>
      <c r="AY158">
        <v>0</v>
      </c>
      <c r="AZ158">
        <v>0</v>
      </c>
      <c r="BA158">
        <v>0</v>
      </c>
      <c r="BB158">
        <v>0</v>
      </c>
      <c r="BC158">
        <v>0.1143</v>
      </c>
      <c r="BD158">
        <v>0</v>
      </c>
      <c r="BE158">
        <v>0</v>
      </c>
      <c r="BF158">
        <v>0</v>
      </c>
      <c r="BG158">
        <v>0</v>
      </c>
      <c r="BH158">
        <v>0</v>
      </c>
      <c r="BI158">
        <v>0</v>
      </c>
      <c r="BJ158">
        <v>0</v>
      </c>
      <c r="BK158">
        <v>0</v>
      </c>
      <c r="BL158">
        <v>0</v>
      </c>
      <c r="BM158">
        <v>0</v>
      </c>
      <c r="BN158">
        <v>0</v>
      </c>
      <c r="BO158">
        <v>0</v>
      </c>
      <c r="BP158">
        <v>0</v>
      </c>
      <c r="BQ158">
        <v>1.4999999999999999E-2</v>
      </c>
      <c r="BR158">
        <v>0</v>
      </c>
      <c r="BS158">
        <v>0</v>
      </c>
      <c r="BT158">
        <v>0</v>
      </c>
      <c r="BU158">
        <v>0</v>
      </c>
      <c r="BV158">
        <v>0</v>
      </c>
      <c r="BW158">
        <v>81.599999999999994</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1</v>
      </c>
      <c r="FR158">
        <v>0</v>
      </c>
      <c r="FS158">
        <v>0</v>
      </c>
      <c r="FT158">
        <v>0</v>
      </c>
      <c r="FU158">
        <v>0</v>
      </c>
      <c r="FV158">
        <v>0</v>
      </c>
      <c r="FW158">
        <v>0</v>
      </c>
      <c r="FX158">
        <v>4.3256223015830715</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0.35980000000000001</v>
      </c>
      <c r="GU158">
        <v>0</v>
      </c>
      <c r="GV158">
        <v>0</v>
      </c>
      <c r="GW158">
        <v>0</v>
      </c>
      <c r="GX158">
        <v>0</v>
      </c>
      <c r="GY158">
        <v>0</v>
      </c>
      <c r="GZ158">
        <v>0</v>
      </c>
      <c r="HA158">
        <v>0</v>
      </c>
      <c r="HB158">
        <v>0</v>
      </c>
      <c r="HC158">
        <v>0</v>
      </c>
      <c r="HD158">
        <v>0</v>
      </c>
      <c r="HE158">
        <v>0</v>
      </c>
      <c r="HF158">
        <v>0</v>
      </c>
      <c r="HG158">
        <v>0</v>
      </c>
      <c r="HH158">
        <v>1.4999999999999999E-2</v>
      </c>
      <c r="HI158">
        <v>0</v>
      </c>
      <c r="HJ158">
        <v>0</v>
      </c>
      <c r="HK158">
        <v>0</v>
      </c>
      <c r="HL158">
        <v>0</v>
      </c>
      <c r="HM158">
        <v>0</v>
      </c>
      <c r="HN158">
        <v>81.599999999999994</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1</v>
      </c>
      <c r="LI158">
        <v>0.46805100182149195</v>
      </c>
      <c r="LJ158">
        <v>0</v>
      </c>
      <c r="LK158">
        <v>0</v>
      </c>
      <c r="LL158">
        <v>1</v>
      </c>
      <c r="LM158">
        <v>0.95</v>
      </c>
      <c r="LN158">
        <v>0</v>
      </c>
      <c r="LO158">
        <v>1</v>
      </c>
      <c r="LP158">
        <v>0.78</v>
      </c>
      <c r="LQ158">
        <v>0</v>
      </c>
      <c r="LR158">
        <v>0.12877263581488935</v>
      </c>
      <c r="LS158">
        <v>0</v>
      </c>
    </row>
    <row r="159" spans="1:331">
      <c r="A159" t="s">
        <v>417</v>
      </c>
      <c r="B159" t="s">
        <v>418</v>
      </c>
      <c r="C159" t="s">
        <v>431</v>
      </c>
      <c r="D159" t="s">
        <v>352</v>
      </c>
      <c r="E159" t="s">
        <v>353</v>
      </c>
      <c r="F159">
        <v>4</v>
      </c>
      <c r="G159" t="s">
        <v>354</v>
      </c>
      <c r="H159">
        <v>4</v>
      </c>
      <c r="I159">
        <v>8.8888888888888892E-2</v>
      </c>
      <c r="J159">
        <v>0</v>
      </c>
      <c r="K159" t="s">
        <v>355</v>
      </c>
      <c r="L159">
        <v>1</v>
      </c>
      <c r="M159" t="s">
        <v>385</v>
      </c>
      <c r="N159" t="s">
        <v>420</v>
      </c>
      <c r="O159" t="s">
        <v>421</v>
      </c>
      <c r="P159">
        <v>4.9000000000000004</v>
      </c>
      <c r="Q159">
        <v>0.82</v>
      </c>
      <c r="R159">
        <v>0</v>
      </c>
      <c r="S159">
        <v>0.35</v>
      </c>
      <c r="T159">
        <v>45</v>
      </c>
      <c r="U159">
        <v>0</v>
      </c>
      <c r="V159">
        <v>25</v>
      </c>
      <c r="W159">
        <v>0</v>
      </c>
      <c r="X159">
        <v>1125</v>
      </c>
      <c r="Y159">
        <v>1</v>
      </c>
      <c r="Z159">
        <v>0</v>
      </c>
      <c r="AA159">
        <v>0</v>
      </c>
      <c r="AB159">
        <v>0</v>
      </c>
      <c r="AC159">
        <v>0</v>
      </c>
      <c r="AD159">
        <v>0</v>
      </c>
      <c r="AE159">
        <v>0</v>
      </c>
      <c r="AF159">
        <v>0</v>
      </c>
      <c r="AG159">
        <v>0</v>
      </c>
      <c r="AH159">
        <v>0</v>
      </c>
      <c r="AI159">
        <v>0</v>
      </c>
      <c r="AJ159">
        <v>0</v>
      </c>
      <c r="AK159">
        <v>0</v>
      </c>
      <c r="AL159">
        <v>0</v>
      </c>
      <c r="AM159">
        <v>13.616438356164384</v>
      </c>
      <c r="AN159">
        <v>0</v>
      </c>
      <c r="AO159">
        <v>0</v>
      </c>
      <c r="AP159">
        <v>0</v>
      </c>
      <c r="AQ159">
        <v>0</v>
      </c>
      <c r="AR159">
        <v>0</v>
      </c>
      <c r="AS159">
        <v>0</v>
      </c>
      <c r="AT159">
        <v>0</v>
      </c>
      <c r="AU159">
        <v>0</v>
      </c>
      <c r="AV159">
        <v>0</v>
      </c>
      <c r="AW159">
        <v>0</v>
      </c>
      <c r="AX159">
        <v>0</v>
      </c>
      <c r="AY159">
        <v>0</v>
      </c>
      <c r="AZ159">
        <v>0</v>
      </c>
      <c r="BA159">
        <v>0</v>
      </c>
      <c r="BB159">
        <v>0</v>
      </c>
      <c r="BC159">
        <v>0.1143</v>
      </c>
      <c r="BD159">
        <v>0</v>
      </c>
      <c r="BE159">
        <v>0</v>
      </c>
      <c r="BF159">
        <v>0</v>
      </c>
      <c r="BG159">
        <v>0</v>
      </c>
      <c r="BH159">
        <v>0</v>
      </c>
      <c r="BI159">
        <v>0</v>
      </c>
      <c r="BJ159">
        <v>0</v>
      </c>
      <c r="BK159">
        <v>0</v>
      </c>
      <c r="BL159">
        <v>0</v>
      </c>
      <c r="BM159">
        <v>0</v>
      </c>
      <c r="BN159">
        <v>0</v>
      </c>
      <c r="BO159">
        <v>0</v>
      </c>
      <c r="BP159">
        <v>0</v>
      </c>
      <c r="BQ159">
        <v>1.4999999999999999E-2</v>
      </c>
      <c r="BR159">
        <v>0</v>
      </c>
      <c r="BS159">
        <v>0</v>
      </c>
      <c r="BT159">
        <v>0</v>
      </c>
      <c r="BU159">
        <v>0</v>
      </c>
      <c r="BV159">
        <v>0</v>
      </c>
      <c r="BW159">
        <v>81.599999999999994</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1</v>
      </c>
      <c r="FR159">
        <v>0</v>
      </c>
      <c r="FS159">
        <v>0</v>
      </c>
      <c r="FT159">
        <v>0</v>
      </c>
      <c r="FU159">
        <v>0</v>
      </c>
      <c r="FV159">
        <v>0</v>
      </c>
      <c r="FW159">
        <v>0</v>
      </c>
      <c r="FX159">
        <v>4.3256223015830715</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0.35980000000000001</v>
      </c>
      <c r="GU159">
        <v>0</v>
      </c>
      <c r="GV159">
        <v>0</v>
      </c>
      <c r="GW159">
        <v>0</v>
      </c>
      <c r="GX159">
        <v>0</v>
      </c>
      <c r="GY159">
        <v>0</v>
      </c>
      <c r="GZ159">
        <v>0</v>
      </c>
      <c r="HA159">
        <v>0</v>
      </c>
      <c r="HB159">
        <v>0</v>
      </c>
      <c r="HC159">
        <v>0</v>
      </c>
      <c r="HD159">
        <v>0</v>
      </c>
      <c r="HE159">
        <v>0</v>
      </c>
      <c r="HF159">
        <v>0</v>
      </c>
      <c r="HG159">
        <v>0</v>
      </c>
      <c r="HH159">
        <v>1.4999999999999999E-2</v>
      </c>
      <c r="HI159">
        <v>0</v>
      </c>
      <c r="HJ159">
        <v>0</v>
      </c>
      <c r="HK159">
        <v>0</v>
      </c>
      <c r="HL159">
        <v>0</v>
      </c>
      <c r="HM159">
        <v>0</v>
      </c>
      <c r="HN159">
        <v>81.599999999999994</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1</v>
      </c>
      <c r="LI159">
        <v>0.46805100182149195</v>
      </c>
      <c r="LJ159">
        <v>0</v>
      </c>
      <c r="LK159">
        <v>0</v>
      </c>
      <c r="LL159">
        <v>1</v>
      </c>
      <c r="LM159">
        <v>0.95</v>
      </c>
      <c r="LN159">
        <v>0</v>
      </c>
      <c r="LO159">
        <v>1</v>
      </c>
      <c r="LP159">
        <v>0.78</v>
      </c>
      <c r="LQ159">
        <v>0</v>
      </c>
      <c r="LR159">
        <v>0.12877263581488935</v>
      </c>
      <c r="LS159">
        <v>0</v>
      </c>
    </row>
    <row r="160" spans="1:331">
      <c r="A160" t="s">
        <v>417</v>
      </c>
      <c r="B160" t="s">
        <v>418</v>
      </c>
      <c r="C160" t="s">
        <v>432</v>
      </c>
      <c r="D160" t="s">
        <v>352</v>
      </c>
      <c r="E160" t="s">
        <v>353</v>
      </c>
      <c r="F160">
        <v>4</v>
      </c>
      <c r="G160" t="s">
        <v>354</v>
      </c>
      <c r="H160">
        <v>4</v>
      </c>
      <c r="I160">
        <v>8.8888888888888892E-2</v>
      </c>
      <c r="J160">
        <v>0</v>
      </c>
      <c r="K160" t="s">
        <v>355</v>
      </c>
      <c r="L160">
        <v>1</v>
      </c>
      <c r="M160" t="s">
        <v>385</v>
      </c>
      <c r="N160" t="s">
        <v>420</v>
      </c>
      <c r="O160" t="s">
        <v>421</v>
      </c>
      <c r="P160">
        <v>4.9000000000000004</v>
      </c>
      <c r="Q160">
        <v>0.82</v>
      </c>
      <c r="R160">
        <v>0</v>
      </c>
      <c r="S160">
        <v>0.35</v>
      </c>
      <c r="T160">
        <v>45</v>
      </c>
      <c r="U160">
        <v>0</v>
      </c>
      <c r="V160">
        <v>25</v>
      </c>
      <c r="W160">
        <v>0</v>
      </c>
      <c r="X160">
        <v>1125</v>
      </c>
      <c r="Y160">
        <v>1</v>
      </c>
      <c r="Z160">
        <v>0</v>
      </c>
      <c r="AA160">
        <v>0</v>
      </c>
      <c r="AB160">
        <v>0</v>
      </c>
      <c r="AC160">
        <v>0</v>
      </c>
      <c r="AD160">
        <v>0</v>
      </c>
      <c r="AE160">
        <v>0</v>
      </c>
      <c r="AF160">
        <v>0</v>
      </c>
      <c r="AG160">
        <v>0</v>
      </c>
      <c r="AH160">
        <v>0</v>
      </c>
      <c r="AI160">
        <v>0</v>
      </c>
      <c r="AJ160">
        <v>0</v>
      </c>
      <c r="AK160">
        <v>0</v>
      </c>
      <c r="AL160">
        <v>0</v>
      </c>
      <c r="AM160">
        <v>13.616438356164384</v>
      </c>
      <c r="AN160">
        <v>0</v>
      </c>
      <c r="AO160">
        <v>0</v>
      </c>
      <c r="AP160">
        <v>0</v>
      </c>
      <c r="AQ160">
        <v>0</v>
      </c>
      <c r="AR160">
        <v>0</v>
      </c>
      <c r="AS160">
        <v>0</v>
      </c>
      <c r="AT160">
        <v>0</v>
      </c>
      <c r="AU160">
        <v>0</v>
      </c>
      <c r="AV160">
        <v>0</v>
      </c>
      <c r="AW160">
        <v>0</v>
      </c>
      <c r="AX160">
        <v>0</v>
      </c>
      <c r="AY160">
        <v>0</v>
      </c>
      <c r="AZ160">
        <v>0</v>
      </c>
      <c r="BA160">
        <v>0</v>
      </c>
      <c r="BB160">
        <v>0</v>
      </c>
      <c r="BC160">
        <v>0.1143</v>
      </c>
      <c r="BD160">
        <v>0</v>
      </c>
      <c r="BE160">
        <v>0</v>
      </c>
      <c r="BF160">
        <v>0</v>
      </c>
      <c r="BG160">
        <v>0</v>
      </c>
      <c r="BH160">
        <v>0</v>
      </c>
      <c r="BI160">
        <v>0</v>
      </c>
      <c r="BJ160">
        <v>0</v>
      </c>
      <c r="BK160">
        <v>0</v>
      </c>
      <c r="BL160">
        <v>0</v>
      </c>
      <c r="BM160">
        <v>0</v>
      </c>
      <c r="BN160">
        <v>0</v>
      </c>
      <c r="BO160">
        <v>0</v>
      </c>
      <c r="BP160">
        <v>0</v>
      </c>
      <c r="BQ160">
        <v>1.4999999999999999E-2</v>
      </c>
      <c r="BR160">
        <v>0</v>
      </c>
      <c r="BS160">
        <v>0</v>
      </c>
      <c r="BT160">
        <v>0</v>
      </c>
      <c r="BU160">
        <v>0</v>
      </c>
      <c r="BV160">
        <v>0</v>
      </c>
      <c r="BW160">
        <v>81.599999999999994</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1</v>
      </c>
      <c r="FR160">
        <v>0</v>
      </c>
      <c r="FS160">
        <v>0</v>
      </c>
      <c r="FT160">
        <v>0</v>
      </c>
      <c r="FU160">
        <v>0</v>
      </c>
      <c r="FV160">
        <v>0</v>
      </c>
      <c r="FW160">
        <v>0</v>
      </c>
      <c r="FX160">
        <v>4.3256223015830715</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0.35980000000000001</v>
      </c>
      <c r="GU160">
        <v>0</v>
      </c>
      <c r="GV160">
        <v>0</v>
      </c>
      <c r="GW160">
        <v>0</v>
      </c>
      <c r="GX160">
        <v>0</v>
      </c>
      <c r="GY160">
        <v>0</v>
      </c>
      <c r="GZ160">
        <v>0</v>
      </c>
      <c r="HA160">
        <v>0</v>
      </c>
      <c r="HB160">
        <v>0</v>
      </c>
      <c r="HC160">
        <v>0</v>
      </c>
      <c r="HD160">
        <v>0</v>
      </c>
      <c r="HE160">
        <v>0</v>
      </c>
      <c r="HF160">
        <v>0</v>
      </c>
      <c r="HG160">
        <v>0</v>
      </c>
      <c r="HH160">
        <v>1.4999999999999999E-2</v>
      </c>
      <c r="HI160">
        <v>0</v>
      </c>
      <c r="HJ160">
        <v>0</v>
      </c>
      <c r="HK160">
        <v>0</v>
      </c>
      <c r="HL160">
        <v>0</v>
      </c>
      <c r="HM160">
        <v>0</v>
      </c>
      <c r="HN160">
        <v>81.599999999999994</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1</v>
      </c>
      <c r="LI160">
        <v>0.46805100182149195</v>
      </c>
      <c r="LJ160">
        <v>0</v>
      </c>
      <c r="LK160">
        <v>0</v>
      </c>
      <c r="LL160">
        <v>1</v>
      </c>
      <c r="LM160">
        <v>0.95</v>
      </c>
      <c r="LN160">
        <v>0</v>
      </c>
      <c r="LO160">
        <v>1</v>
      </c>
      <c r="LP160">
        <v>0.78</v>
      </c>
      <c r="LQ160">
        <v>0</v>
      </c>
      <c r="LR160">
        <v>0.12877263581488935</v>
      </c>
      <c r="LS160">
        <v>0</v>
      </c>
    </row>
    <row r="161" spans="1:331">
      <c r="A161" t="s">
        <v>417</v>
      </c>
      <c r="B161" t="s">
        <v>418</v>
      </c>
      <c r="C161" t="s">
        <v>433</v>
      </c>
      <c r="D161" t="s">
        <v>352</v>
      </c>
      <c r="E161" t="s">
        <v>353</v>
      </c>
      <c r="F161">
        <v>12</v>
      </c>
      <c r="G161" t="s">
        <v>354</v>
      </c>
      <c r="H161">
        <v>12</v>
      </c>
      <c r="I161">
        <v>1.2E-2</v>
      </c>
      <c r="J161">
        <v>0</v>
      </c>
      <c r="K161" t="s">
        <v>355</v>
      </c>
      <c r="L161">
        <v>1</v>
      </c>
      <c r="M161" t="s">
        <v>385</v>
      </c>
      <c r="N161" t="s">
        <v>420</v>
      </c>
      <c r="O161" t="s">
        <v>421</v>
      </c>
      <c r="P161">
        <v>4.9000000000000004</v>
      </c>
      <c r="Q161">
        <v>0.82</v>
      </c>
      <c r="R161">
        <v>0</v>
      </c>
      <c r="S161">
        <v>0.35</v>
      </c>
      <c r="T161">
        <v>1000</v>
      </c>
      <c r="U161">
        <v>0</v>
      </c>
      <c r="V161">
        <v>25</v>
      </c>
      <c r="W161">
        <v>0</v>
      </c>
      <c r="X161">
        <v>25000</v>
      </c>
      <c r="Y161">
        <v>1</v>
      </c>
      <c r="Z161">
        <v>0</v>
      </c>
      <c r="AA161">
        <v>0</v>
      </c>
      <c r="AB161">
        <v>0</v>
      </c>
      <c r="AC161">
        <v>0</v>
      </c>
      <c r="AD161">
        <v>0</v>
      </c>
      <c r="AE161">
        <v>0</v>
      </c>
      <c r="AF161">
        <v>0</v>
      </c>
      <c r="AG161">
        <v>0</v>
      </c>
      <c r="AH161">
        <v>0</v>
      </c>
      <c r="AI161">
        <v>0</v>
      </c>
      <c r="AJ161">
        <v>0</v>
      </c>
      <c r="AK161">
        <v>0</v>
      </c>
      <c r="AL161">
        <v>0</v>
      </c>
      <c r="AM161">
        <v>13.616438356164384</v>
      </c>
      <c r="AN161">
        <v>0</v>
      </c>
      <c r="AO161">
        <v>0</v>
      </c>
      <c r="AP161">
        <v>0</v>
      </c>
      <c r="AQ161">
        <v>0</v>
      </c>
      <c r="AR161">
        <v>0</v>
      </c>
      <c r="AS161">
        <v>0</v>
      </c>
      <c r="AT161">
        <v>0</v>
      </c>
      <c r="AU161">
        <v>0</v>
      </c>
      <c r="AV161">
        <v>0</v>
      </c>
      <c r="AW161">
        <v>0</v>
      </c>
      <c r="AX161">
        <v>0</v>
      </c>
      <c r="AY161">
        <v>0</v>
      </c>
      <c r="AZ161">
        <v>0</v>
      </c>
      <c r="BA161">
        <v>0</v>
      </c>
      <c r="BB161">
        <v>0</v>
      </c>
      <c r="BC161">
        <v>0.1143</v>
      </c>
      <c r="BD161">
        <v>0</v>
      </c>
      <c r="BE161">
        <v>0</v>
      </c>
      <c r="BF161">
        <v>0</v>
      </c>
      <c r="BG161">
        <v>0</v>
      </c>
      <c r="BH161">
        <v>0</v>
      </c>
      <c r="BI161">
        <v>0</v>
      </c>
      <c r="BJ161">
        <v>0</v>
      </c>
      <c r="BK161">
        <v>0</v>
      </c>
      <c r="BL161">
        <v>0</v>
      </c>
      <c r="BM161">
        <v>0</v>
      </c>
      <c r="BN161">
        <v>0</v>
      </c>
      <c r="BO161">
        <v>0</v>
      </c>
      <c r="BP161">
        <v>0</v>
      </c>
      <c r="BQ161">
        <v>1.4999999999999999E-2</v>
      </c>
      <c r="BR161">
        <v>0</v>
      </c>
      <c r="BS161">
        <v>0</v>
      </c>
      <c r="BT161">
        <v>0</v>
      </c>
      <c r="BU161">
        <v>0</v>
      </c>
      <c r="BV161">
        <v>0</v>
      </c>
      <c r="BW161">
        <v>81.599999999999994</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1</v>
      </c>
      <c r="FR161">
        <v>0</v>
      </c>
      <c r="FS161">
        <v>0</v>
      </c>
      <c r="FT161">
        <v>0</v>
      </c>
      <c r="FU161">
        <v>0</v>
      </c>
      <c r="FV161">
        <v>0</v>
      </c>
      <c r="FW161">
        <v>0</v>
      </c>
      <c r="FX161">
        <v>4.3256223015830715</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0.35980000000000001</v>
      </c>
      <c r="GU161">
        <v>0</v>
      </c>
      <c r="GV161">
        <v>0</v>
      </c>
      <c r="GW161">
        <v>0</v>
      </c>
      <c r="GX161">
        <v>0</v>
      </c>
      <c r="GY161">
        <v>0</v>
      </c>
      <c r="GZ161">
        <v>0</v>
      </c>
      <c r="HA161">
        <v>0</v>
      </c>
      <c r="HB161">
        <v>0</v>
      </c>
      <c r="HC161">
        <v>0</v>
      </c>
      <c r="HD161">
        <v>0</v>
      </c>
      <c r="HE161">
        <v>0</v>
      </c>
      <c r="HF161">
        <v>0</v>
      </c>
      <c r="HG161">
        <v>0</v>
      </c>
      <c r="HH161">
        <v>1.4999999999999999E-2</v>
      </c>
      <c r="HI161">
        <v>0</v>
      </c>
      <c r="HJ161">
        <v>0</v>
      </c>
      <c r="HK161">
        <v>0</v>
      </c>
      <c r="HL161">
        <v>0</v>
      </c>
      <c r="HM161">
        <v>0</v>
      </c>
      <c r="HN161">
        <v>81.599999999999994</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1</v>
      </c>
      <c r="LI161">
        <v>6.3067213114753995E-2</v>
      </c>
      <c r="LJ161">
        <v>0</v>
      </c>
      <c r="LK161">
        <v>0</v>
      </c>
      <c r="LL161">
        <v>1</v>
      </c>
      <c r="LM161">
        <v>0.95</v>
      </c>
      <c r="LN161">
        <v>0</v>
      </c>
      <c r="LO161">
        <v>1</v>
      </c>
      <c r="LP161">
        <v>0.78</v>
      </c>
      <c r="LQ161">
        <v>0</v>
      </c>
      <c r="LR161">
        <v>0.12877263581488935</v>
      </c>
      <c r="LS161">
        <v>0</v>
      </c>
    </row>
    <row r="162" spans="1:331">
      <c r="A162" t="s">
        <v>417</v>
      </c>
      <c r="B162" t="s">
        <v>418</v>
      </c>
      <c r="C162" t="s">
        <v>434</v>
      </c>
      <c r="D162" t="s">
        <v>352</v>
      </c>
      <c r="E162" t="s">
        <v>353</v>
      </c>
      <c r="F162">
        <v>24</v>
      </c>
      <c r="G162" t="s">
        <v>354</v>
      </c>
      <c r="H162">
        <v>24</v>
      </c>
      <c r="I162">
        <v>2.4E-2</v>
      </c>
      <c r="J162">
        <v>0</v>
      </c>
      <c r="K162" t="s">
        <v>355</v>
      </c>
      <c r="L162">
        <v>1</v>
      </c>
      <c r="M162" t="s">
        <v>385</v>
      </c>
      <c r="N162" t="s">
        <v>420</v>
      </c>
      <c r="O162" t="s">
        <v>421</v>
      </c>
      <c r="P162">
        <v>4.9000000000000004</v>
      </c>
      <c r="Q162">
        <v>0.82</v>
      </c>
      <c r="R162">
        <v>0</v>
      </c>
      <c r="S162">
        <v>0.35</v>
      </c>
      <c r="T162">
        <v>1000</v>
      </c>
      <c r="U162">
        <v>0</v>
      </c>
      <c r="V162">
        <v>25</v>
      </c>
      <c r="W162">
        <v>0</v>
      </c>
      <c r="X162">
        <v>25000</v>
      </c>
      <c r="Y162">
        <v>1</v>
      </c>
      <c r="Z162">
        <v>0</v>
      </c>
      <c r="AA162">
        <v>0</v>
      </c>
      <c r="AB162">
        <v>0</v>
      </c>
      <c r="AC162">
        <v>0</v>
      </c>
      <c r="AD162">
        <v>0</v>
      </c>
      <c r="AE162">
        <v>0</v>
      </c>
      <c r="AF162">
        <v>0</v>
      </c>
      <c r="AG162">
        <v>0</v>
      </c>
      <c r="AH162">
        <v>0</v>
      </c>
      <c r="AI162">
        <v>0</v>
      </c>
      <c r="AJ162">
        <v>0</v>
      </c>
      <c r="AK162">
        <v>0</v>
      </c>
      <c r="AL162">
        <v>0</v>
      </c>
      <c r="AM162">
        <v>13.616438356164384</v>
      </c>
      <c r="AN162">
        <v>0</v>
      </c>
      <c r="AO162">
        <v>0</v>
      </c>
      <c r="AP162">
        <v>0</v>
      </c>
      <c r="AQ162">
        <v>0</v>
      </c>
      <c r="AR162">
        <v>0</v>
      </c>
      <c r="AS162">
        <v>0</v>
      </c>
      <c r="AT162">
        <v>0</v>
      </c>
      <c r="AU162">
        <v>0</v>
      </c>
      <c r="AV162">
        <v>0</v>
      </c>
      <c r="AW162">
        <v>0</v>
      </c>
      <c r="AX162">
        <v>0</v>
      </c>
      <c r="AY162">
        <v>0</v>
      </c>
      <c r="AZ162">
        <v>0</v>
      </c>
      <c r="BA162">
        <v>0</v>
      </c>
      <c r="BB162">
        <v>0</v>
      </c>
      <c r="BC162">
        <v>0.1143</v>
      </c>
      <c r="BD162">
        <v>0</v>
      </c>
      <c r="BE162">
        <v>0</v>
      </c>
      <c r="BF162">
        <v>0</v>
      </c>
      <c r="BG162">
        <v>0</v>
      </c>
      <c r="BH162">
        <v>0</v>
      </c>
      <c r="BI162">
        <v>0</v>
      </c>
      <c r="BJ162">
        <v>0</v>
      </c>
      <c r="BK162">
        <v>0</v>
      </c>
      <c r="BL162">
        <v>0</v>
      </c>
      <c r="BM162">
        <v>0</v>
      </c>
      <c r="BN162">
        <v>0</v>
      </c>
      <c r="BO162">
        <v>0</v>
      </c>
      <c r="BP162">
        <v>0</v>
      </c>
      <c r="BQ162">
        <v>1.4999999999999999E-2</v>
      </c>
      <c r="BR162">
        <v>0</v>
      </c>
      <c r="BS162">
        <v>0</v>
      </c>
      <c r="BT162">
        <v>0</v>
      </c>
      <c r="BU162">
        <v>0</v>
      </c>
      <c r="BV162">
        <v>0</v>
      </c>
      <c r="BW162">
        <v>81.599999999999994</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1</v>
      </c>
      <c r="FR162">
        <v>0</v>
      </c>
      <c r="FS162">
        <v>0</v>
      </c>
      <c r="FT162">
        <v>0</v>
      </c>
      <c r="FU162">
        <v>0</v>
      </c>
      <c r="FV162">
        <v>0</v>
      </c>
      <c r="FW162">
        <v>0</v>
      </c>
      <c r="FX162">
        <v>4.3256223015830715</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0.35980000000000001</v>
      </c>
      <c r="GU162">
        <v>0</v>
      </c>
      <c r="GV162">
        <v>0</v>
      </c>
      <c r="GW162">
        <v>0</v>
      </c>
      <c r="GX162">
        <v>0</v>
      </c>
      <c r="GY162">
        <v>0</v>
      </c>
      <c r="GZ162">
        <v>0</v>
      </c>
      <c r="HA162">
        <v>0</v>
      </c>
      <c r="HB162">
        <v>0</v>
      </c>
      <c r="HC162">
        <v>0</v>
      </c>
      <c r="HD162">
        <v>0</v>
      </c>
      <c r="HE162">
        <v>0</v>
      </c>
      <c r="HF162">
        <v>0</v>
      </c>
      <c r="HG162">
        <v>0</v>
      </c>
      <c r="HH162">
        <v>1.4999999999999999E-2</v>
      </c>
      <c r="HI162">
        <v>0</v>
      </c>
      <c r="HJ162">
        <v>0</v>
      </c>
      <c r="HK162">
        <v>0</v>
      </c>
      <c r="HL162">
        <v>0</v>
      </c>
      <c r="HM162">
        <v>0</v>
      </c>
      <c r="HN162">
        <v>81.599999999999994</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1</v>
      </c>
      <c r="LI162">
        <v>0.1293655737704916</v>
      </c>
      <c r="LJ162">
        <v>0</v>
      </c>
      <c r="LK162">
        <v>0</v>
      </c>
      <c r="LL162">
        <v>1</v>
      </c>
      <c r="LM162">
        <v>0.95</v>
      </c>
      <c r="LN162">
        <v>0</v>
      </c>
      <c r="LO162">
        <v>1</v>
      </c>
      <c r="LP162">
        <v>0.78</v>
      </c>
      <c r="LQ162">
        <v>0</v>
      </c>
      <c r="LR162">
        <v>0.12877263581488935</v>
      </c>
      <c r="LS162">
        <v>0</v>
      </c>
    </row>
    <row r="163" spans="1:331">
      <c r="A163" t="s">
        <v>417</v>
      </c>
      <c r="B163" t="s">
        <v>418</v>
      </c>
      <c r="C163" t="s">
        <v>435</v>
      </c>
      <c r="D163" t="s">
        <v>352</v>
      </c>
      <c r="E163" t="s">
        <v>353</v>
      </c>
      <c r="F163">
        <v>45</v>
      </c>
      <c r="G163" t="s">
        <v>354</v>
      </c>
      <c r="H163">
        <v>45</v>
      </c>
      <c r="I163">
        <v>4.4999999999999998E-2</v>
      </c>
      <c r="J163">
        <v>0</v>
      </c>
      <c r="K163" t="s">
        <v>355</v>
      </c>
      <c r="L163">
        <v>1</v>
      </c>
      <c r="M163" t="s">
        <v>385</v>
      </c>
      <c r="N163" t="s">
        <v>420</v>
      </c>
      <c r="O163" t="s">
        <v>421</v>
      </c>
      <c r="P163">
        <v>4.9000000000000004</v>
      </c>
      <c r="Q163">
        <v>0.82</v>
      </c>
      <c r="R163">
        <v>0</v>
      </c>
      <c r="S163">
        <v>0.35</v>
      </c>
      <c r="T163">
        <v>1000</v>
      </c>
      <c r="U163">
        <v>0</v>
      </c>
      <c r="V163">
        <v>25</v>
      </c>
      <c r="W163">
        <v>0</v>
      </c>
      <c r="X163">
        <v>25000</v>
      </c>
      <c r="Y163">
        <v>1</v>
      </c>
      <c r="Z163">
        <v>0</v>
      </c>
      <c r="AA163">
        <v>0</v>
      </c>
      <c r="AB163">
        <v>0</v>
      </c>
      <c r="AC163">
        <v>0</v>
      </c>
      <c r="AD163">
        <v>0</v>
      </c>
      <c r="AE163">
        <v>0</v>
      </c>
      <c r="AF163">
        <v>0</v>
      </c>
      <c r="AG163">
        <v>0</v>
      </c>
      <c r="AH163">
        <v>0</v>
      </c>
      <c r="AI163">
        <v>0</v>
      </c>
      <c r="AJ163">
        <v>0</v>
      </c>
      <c r="AK163">
        <v>0</v>
      </c>
      <c r="AL163">
        <v>0</v>
      </c>
      <c r="AM163">
        <v>13.616438356164384</v>
      </c>
      <c r="AN163">
        <v>0</v>
      </c>
      <c r="AO163">
        <v>0</v>
      </c>
      <c r="AP163">
        <v>0</v>
      </c>
      <c r="AQ163">
        <v>0</v>
      </c>
      <c r="AR163">
        <v>0</v>
      </c>
      <c r="AS163">
        <v>0</v>
      </c>
      <c r="AT163">
        <v>0</v>
      </c>
      <c r="AU163">
        <v>0</v>
      </c>
      <c r="AV163">
        <v>0</v>
      </c>
      <c r="AW163">
        <v>0</v>
      </c>
      <c r="AX163">
        <v>0</v>
      </c>
      <c r="AY163">
        <v>0</v>
      </c>
      <c r="AZ163">
        <v>0</v>
      </c>
      <c r="BA163">
        <v>0</v>
      </c>
      <c r="BB163">
        <v>0</v>
      </c>
      <c r="BC163">
        <v>0.1143</v>
      </c>
      <c r="BD163">
        <v>0</v>
      </c>
      <c r="BE163">
        <v>0</v>
      </c>
      <c r="BF163">
        <v>0</v>
      </c>
      <c r="BG163">
        <v>0</v>
      </c>
      <c r="BH163">
        <v>0</v>
      </c>
      <c r="BI163">
        <v>0</v>
      </c>
      <c r="BJ163">
        <v>0</v>
      </c>
      <c r="BK163">
        <v>0</v>
      </c>
      <c r="BL163">
        <v>0</v>
      </c>
      <c r="BM163">
        <v>0</v>
      </c>
      <c r="BN163">
        <v>0</v>
      </c>
      <c r="BO163">
        <v>0</v>
      </c>
      <c r="BP163">
        <v>0</v>
      </c>
      <c r="BQ163">
        <v>1.4999999999999999E-2</v>
      </c>
      <c r="BR163">
        <v>0</v>
      </c>
      <c r="BS163">
        <v>0</v>
      </c>
      <c r="BT163">
        <v>0</v>
      </c>
      <c r="BU163">
        <v>0</v>
      </c>
      <c r="BV163">
        <v>0</v>
      </c>
      <c r="BW163">
        <v>81.599999999999994</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1</v>
      </c>
      <c r="FR163">
        <v>0</v>
      </c>
      <c r="FS163">
        <v>0</v>
      </c>
      <c r="FT163">
        <v>0</v>
      </c>
      <c r="FU163">
        <v>0</v>
      </c>
      <c r="FV163">
        <v>0</v>
      </c>
      <c r="FW163">
        <v>0</v>
      </c>
      <c r="FX163">
        <v>4.3256223015830715</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0.35980000000000001</v>
      </c>
      <c r="GU163">
        <v>0</v>
      </c>
      <c r="GV163">
        <v>0</v>
      </c>
      <c r="GW163">
        <v>0</v>
      </c>
      <c r="GX163">
        <v>0</v>
      </c>
      <c r="GY163">
        <v>0</v>
      </c>
      <c r="GZ163">
        <v>0</v>
      </c>
      <c r="HA163">
        <v>0</v>
      </c>
      <c r="HB163">
        <v>0</v>
      </c>
      <c r="HC163">
        <v>0</v>
      </c>
      <c r="HD163">
        <v>0</v>
      </c>
      <c r="HE163">
        <v>0</v>
      </c>
      <c r="HF163">
        <v>0</v>
      </c>
      <c r="HG163">
        <v>0</v>
      </c>
      <c r="HH163">
        <v>1.4999999999999999E-2</v>
      </c>
      <c r="HI163">
        <v>0</v>
      </c>
      <c r="HJ163">
        <v>0</v>
      </c>
      <c r="HK163">
        <v>0</v>
      </c>
      <c r="HL163">
        <v>0</v>
      </c>
      <c r="HM163">
        <v>0</v>
      </c>
      <c r="HN163">
        <v>81.599999999999994</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1</v>
      </c>
      <c r="LI163">
        <v>0.2339590163934428</v>
      </c>
      <c r="LJ163">
        <v>0</v>
      </c>
      <c r="LK163">
        <v>0</v>
      </c>
      <c r="LL163">
        <v>1</v>
      </c>
      <c r="LM163">
        <v>0.95</v>
      </c>
      <c r="LN163">
        <v>0</v>
      </c>
      <c r="LO163">
        <v>1</v>
      </c>
      <c r="LP163">
        <v>0.78</v>
      </c>
      <c r="LQ163">
        <v>0</v>
      </c>
      <c r="LR163">
        <v>0.12877263581488935</v>
      </c>
      <c r="LS163">
        <v>0</v>
      </c>
    </row>
    <row r="164" spans="1:331">
      <c r="A164" t="s">
        <v>417</v>
      </c>
      <c r="B164" t="s">
        <v>418</v>
      </c>
      <c r="C164" t="s">
        <v>436</v>
      </c>
      <c r="D164" t="s">
        <v>352</v>
      </c>
      <c r="E164" t="s">
        <v>353</v>
      </c>
      <c r="F164">
        <v>67</v>
      </c>
      <c r="G164" t="s">
        <v>354</v>
      </c>
      <c r="H164">
        <v>67</v>
      </c>
      <c r="I164">
        <v>6.7000000000000004E-2</v>
      </c>
      <c r="J164">
        <v>0</v>
      </c>
      <c r="K164" t="s">
        <v>355</v>
      </c>
      <c r="L164">
        <v>1</v>
      </c>
      <c r="M164" t="s">
        <v>385</v>
      </c>
      <c r="N164" t="s">
        <v>420</v>
      </c>
      <c r="O164" t="s">
        <v>421</v>
      </c>
      <c r="P164">
        <v>4.9000000000000004</v>
      </c>
      <c r="Q164">
        <v>0.82</v>
      </c>
      <c r="R164">
        <v>0</v>
      </c>
      <c r="S164">
        <v>0.35</v>
      </c>
      <c r="T164">
        <v>1000</v>
      </c>
      <c r="U164">
        <v>0</v>
      </c>
      <c r="V164">
        <v>25</v>
      </c>
      <c r="W164">
        <v>0</v>
      </c>
      <c r="X164">
        <v>25000</v>
      </c>
      <c r="Y164">
        <v>1</v>
      </c>
      <c r="Z164">
        <v>0</v>
      </c>
      <c r="AA164">
        <v>0</v>
      </c>
      <c r="AB164">
        <v>0</v>
      </c>
      <c r="AC164">
        <v>0</v>
      </c>
      <c r="AD164">
        <v>0</v>
      </c>
      <c r="AE164">
        <v>0</v>
      </c>
      <c r="AF164">
        <v>0</v>
      </c>
      <c r="AG164">
        <v>0</v>
      </c>
      <c r="AH164">
        <v>0</v>
      </c>
      <c r="AI164">
        <v>0</v>
      </c>
      <c r="AJ164">
        <v>0</v>
      </c>
      <c r="AK164">
        <v>0</v>
      </c>
      <c r="AL164">
        <v>0</v>
      </c>
      <c r="AM164">
        <v>13.616438356164384</v>
      </c>
      <c r="AN164">
        <v>0</v>
      </c>
      <c r="AO164">
        <v>0</v>
      </c>
      <c r="AP164">
        <v>0</v>
      </c>
      <c r="AQ164">
        <v>0</v>
      </c>
      <c r="AR164">
        <v>0</v>
      </c>
      <c r="AS164">
        <v>0</v>
      </c>
      <c r="AT164">
        <v>0</v>
      </c>
      <c r="AU164">
        <v>0</v>
      </c>
      <c r="AV164">
        <v>0</v>
      </c>
      <c r="AW164">
        <v>0</v>
      </c>
      <c r="AX164">
        <v>0</v>
      </c>
      <c r="AY164">
        <v>0</v>
      </c>
      <c r="AZ164">
        <v>0</v>
      </c>
      <c r="BA164">
        <v>0</v>
      </c>
      <c r="BB164">
        <v>0</v>
      </c>
      <c r="BC164">
        <v>0.1143</v>
      </c>
      <c r="BD164">
        <v>0</v>
      </c>
      <c r="BE164">
        <v>0</v>
      </c>
      <c r="BF164">
        <v>0</v>
      </c>
      <c r="BG164">
        <v>0</v>
      </c>
      <c r="BH164">
        <v>0</v>
      </c>
      <c r="BI164">
        <v>0</v>
      </c>
      <c r="BJ164">
        <v>0</v>
      </c>
      <c r="BK164">
        <v>0</v>
      </c>
      <c r="BL164">
        <v>0</v>
      </c>
      <c r="BM164">
        <v>0</v>
      </c>
      <c r="BN164">
        <v>0</v>
      </c>
      <c r="BO164">
        <v>0</v>
      </c>
      <c r="BP164">
        <v>0</v>
      </c>
      <c r="BQ164">
        <v>1.4999999999999999E-2</v>
      </c>
      <c r="BR164">
        <v>0</v>
      </c>
      <c r="BS164">
        <v>0</v>
      </c>
      <c r="BT164">
        <v>0</v>
      </c>
      <c r="BU164">
        <v>0</v>
      </c>
      <c r="BV164">
        <v>0</v>
      </c>
      <c r="BW164">
        <v>81.599999999999994</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1</v>
      </c>
      <c r="FR164">
        <v>0</v>
      </c>
      <c r="FS164">
        <v>0</v>
      </c>
      <c r="FT164">
        <v>0</v>
      </c>
      <c r="FU164">
        <v>0</v>
      </c>
      <c r="FV164">
        <v>0</v>
      </c>
      <c r="FW164">
        <v>0</v>
      </c>
      <c r="FX164">
        <v>4.3256223015830715</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0.35980000000000001</v>
      </c>
      <c r="GU164">
        <v>0</v>
      </c>
      <c r="GV164">
        <v>0</v>
      </c>
      <c r="GW164">
        <v>0</v>
      </c>
      <c r="GX164">
        <v>0</v>
      </c>
      <c r="GY164">
        <v>0</v>
      </c>
      <c r="GZ164">
        <v>0</v>
      </c>
      <c r="HA164">
        <v>0</v>
      </c>
      <c r="HB164">
        <v>0</v>
      </c>
      <c r="HC164">
        <v>0</v>
      </c>
      <c r="HD164">
        <v>0</v>
      </c>
      <c r="HE164">
        <v>0</v>
      </c>
      <c r="HF164">
        <v>0</v>
      </c>
      <c r="HG164">
        <v>0</v>
      </c>
      <c r="HH164">
        <v>1.4999999999999999E-2</v>
      </c>
      <c r="HI164">
        <v>0</v>
      </c>
      <c r="HJ164">
        <v>0</v>
      </c>
      <c r="HK164">
        <v>0</v>
      </c>
      <c r="HL164">
        <v>0</v>
      </c>
      <c r="HM164">
        <v>0</v>
      </c>
      <c r="HN164">
        <v>81.599999999999994</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1</v>
      </c>
      <c r="LI164">
        <v>0.34816612021857923</v>
      </c>
      <c r="LJ164">
        <v>0</v>
      </c>
      <c r="LK164">
        <v>0</v>
      </c>
      <c r="LL164">
        <v>1</v>
      </c>
      <c r="LM164">
        <v>0.95</v>
      </c>
      <c r="LN164">
        <v>0</v>
      </c>
      <c r="LO164">
        <v>1</v>
      </c>
      <c r="LP164">
        <v>0.78</v>
      </c>
      <c r="LQ164">
        <v>0</v>
      </c>
      <c r="LR164">
        <v>0.12877263581488935</v>
      </c>
      <c r="LS164">
        <v>0</v>
      </c>
    </row>
    <row r="165" spans="1:331">
      <c r="A165" t="s">
        <v>417</v>
      </c>
      <c r="B165" t="s">
        <v>418</v>
      </c>
      <c r="C165" t="s">
        <v>437</v>
      </c>
      <c r="D165" t="s">
        <v>352</v>
      </c>
      <c r="E165" t="s">
        <v>353</v>
      </c>
      <c r="F165">
        <v>82</v>
      </c>
      <c r="G165" t="s">
        <v>354</v>
      </c>
      <c r="H165">
        <v>82</v>
      </c>
      <c r="I165">
        <v>8.2000000000000003E-2</v>
      </c>
      <c r="J165">
        <v>0</v>
      </c>
      <c r="K165" t="s">
        <v>355</v>
      </c>
      <c r="L165">
        <v>1</v>
      </c>
      <c r="M165" t="s">
        <v>385</v>
      </c>
      <c r="N165" t="s">
        <v>420</v>
      </c>
      <c r="O165" t="s">
        <v>421</v>
      </c>
      <c r="P165">
        <v>4.9000000000000004</v>
      </c>
      <c r="Q165">
        <v>0.82</v>
      </c>
      <c r="R165">
        <v>0</v>
      </c>
      <c r="S165">
        <v>0.35</v>
      </c>
      <c r="T165">
        <v>1000</v>
      </c>
      <c r="U165">
        <v>0</v>
      </c>
      <c r="V165">
        <v>25</v>
      </c>
      <c r="W165">
        <v>0</v>
      </c>
      <c r="X165">
        <v>25000</v>
      </c>
      <c r="Y165">
        <v>1</v>
      </c>
      <c r="Z165">
        <v>0</v>
      </c>
      <c r="AA165">
        <v>0</v>
      </c>
      <c r="AB165">
        <v>0</v>
      </c>
      <c r="AC165">
        <v>0</v>
      </c>
      <c r="AD165">
        <v>0</v>
      </c>
      <c r="AE165">
        <v>0</v>
      </c>
      <c r="AF165">
        <v>0</v>
      </c>
      <c r="AG165">
        <v>0</v>
      </c>
      <c r="AH165">
        <v>0</v>
      </c>
      <c r="AI165">
        <v>0</v>
      </c>
      <c r="AJ165">
        <v>0</v>
      </c>
      <c r="AK165">
        <v>0</v>
      </c>
      <c r="AL165">
        <v>0</v>
      </c>
      <c r="AM165">
        <v>13.616438356164384</v>
      </c>
      <c r="AN165">
        <v>0</v>
      </c>
      <c r="AO165">
        <v>0</v>
      </c>
      <c r="AP165">
        <v>0</v>
      </c>
      <c r="AQ165">
        <v>0</v>
      </c>
      <c r="AR165">
        <v>0</v>
      </c>
      <c r="AS165">
        <v>0</v>
      </c>
      <c r="AT165">
        <v>0</v>
      </c>
      <c r="AU165">
        <v>0</v>
      </c>
      <c r="AV165">
        <v>0</v>
      </c>
      <c r="AW165">
        <v>0</v>
      </c>
      <c r="AX165">
        <v>0</v>
      </c>
      <c r="AY165">
        <v>0</v>
      </c>
      <c r="AZ165">
        <v>0</v>
      </c>
      <c r="BA165">
        <v>0</v>
      </c>
      <c r="BB165">
        <v>0</v>
      </c>
      <c r="BC165">
        <v>0.1143</v>
      </c>
      <c r="BD165">
        <v>0</v>
      </c>
      <c r="BE165">
        <v>0</v>
      </c>
      <c r="BF165">
        <v>0</v>
      </c>
      <c r="BG165">
        <v>0</v>
      </c>
      <c r="BH165">
        <v>0</v>
      </c>
      <c r="BI165">
        <v>0</v>
      </c>
      <c r="BJ165">
        <v>0</v>
      </c>
      <c r="BK165">
        <v>0</v>
      </c>
      <c r="BL165">
        <v>0</v>
      </c>
      <c r="BM165">
        <v>0</v>
      </c>
      <c r="BN165">
        <v>0</v>
      </c>
      <c r="BO165">
        <v>0</v>
      </c>
      <c r="BP165">
        <v>0</v>
      </c>
      <c r="BQ165">
        <v>1.4999999999999999E-2</v>
      </c>
      <c r="BR165">
        <v>0</v>
      </c>
      <c r="BS165">
        <v>0</v>
      </c>
      <c r="BT165">
        <v>0</v>
      </c>
      <c r="BU165">
        <v>0</v>
      </c>
      <c r="BV165">
        <v>0</v>
      </c>
      <c r="BW165">
        <v>81.599999999999994</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1</v>
      </c>
      <c r="FR165">
        <v>0</v>
      </c>
      <c r="FS165">
        <v>0</v>
      </c>
      <c r="FT165">
        <v>0</v>
      </c>
      <c r="FU165">
        <v>0</v>
      </c>
      <c r="FV165">
        <v>0</v>
      </c>
      <c r="FW165">
        <v>0</v>
      </c>
      <c r="FX165">
        <v>4.3256223015830715</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0.35980000000000001</v>
      </c>
      <c r="GU165">
        <v>0</v>
      </c>
      <c r="GV165">
        <v>0</v>
      </c>
      <c r="GW165">
        <v>0</v>
      </c>
      <c r="GX165">
        <v>0</v>
      </c>
      <c r="GY165">
        <v>0</v>
      </c>
      <c r="GZ165">
        <v>0</v>
      </c>
      <c r="HA165">
        <v>0</v>
      </c>
      <c r="HB165">
        <v>0</v>
      </c>
      <c r="HC165">
        <v>0</v>
      </c>
      <c r="HD165">
        <v>0</v>
      </c>
      <c r="HE165">
        <v>0</v>
      </c>
      <c r="HF165">
        <v>0</v>
      </c>
      <c r="HG165">
        <v>0</v>
      </c>
      <c r="HH165">
        <v>1.4999999999999999E-2</v>
      </c>
      <c r="HI165">
        <v>0</v>
      </c>
      <c r="HJ165">
        <v>0</v>
      </c>
      <c r="HK165">
        <v>0</v>
      </c>
      <c r="HL165">
        <v>0</v>
      </c>
      <c r="HM165">
        <v>0</v>
      </c>
      <c r="HN165">
        <v>81.599999999999994</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1</v>
      </c>
      <c r="LI165">
        <v>0.426950273224044</v>
      </c>
      <c r="LJ165">
        <v>0</v>
      </c>
      <c r="LK165">
        <v>0</v>
      </c>
      <c r="LL165">
        <v>1</v>
      </c>
      <c r="LM165">
        <v>0.95</v>
      </c>
      <c r="LN165">
        <v>0</v>
      </c>
      <c r="LO165">
        <v>1</v>
      </c>
      <c r="LP165">
        <v>0.78</v>
      </c>
      <c r="LQ165">
        <v>0</v>
      </c>
      <c r="LR165">
        <v>0.12877263581488935</v>
      </c>
      <c r="LS165">
        <v>0</v>
      </c>
    </row>
    <row r="166" spans="1:331">
      <c r="A166" t="s">
        <v>417</v>
      </c>
      <c r="B166" t="s">
        <v>418</v>
      </c>
      <c r="C166" t="s">
        <v>438</v>
      </c>
      <c r="D166" t="s">
        <v>352</v>
      </c>
      <c r="E166" t="s">
        <v>353</v>
      </c>
      <c r="F166">
        <v>101</v>
      </c>
      <c r="G166" t="s">
        <v>354</v>
      </c>
      <c r="H166">
        <v>101</v>
      </c>
      <c r="I166">
        <v>0.10100000000000001</v>
      </c>
      <c r="J166">
        <v>0</v>
      </c>
      <c r="K166" t="s">
        <v>355</v>
      </c>
      <c r="L166">
        <v>1</v>
      </c>
      <c r="M166" t="s">
        <v>385</v>
      </c>
      <c r="N166" t="s">
        <v>420</v>
      </c>
      <c r="O166" t="s">
        <v>421</v>
      </c>
      <c r="P166">
        <v>4.9000000000000004</v>
      </c>
      <c r="Q166">
        <v>0.82</v>
      </c>
      <c r="R166">
        <v>0</v>
      </c>
      <c r="S166">
        <v>0.35</v>
      </c>
      <c r="T166">
        <v>1000</v>
      </c>
      <c r="U166">
        <v>0</v>
      </c>
      <c r="V166">
        <v>25</v>
      </c>
      <c r="W166">
        <v>0</v>
      </c>
      <c r="X166">
        <v>25000</v>
      </c>
      <c r="Y166">
        <v>1</v>
      </c>
      <c r="Z166">
        <v>0</v>
      </c>
      <c r="AA166">
        <v>0</v>
      </c>
      <c r="AB166">
        <v>0</v>
      </c>
      <c r="AC166">
        <v>0</v>
      </c>
      <c r="AD166">
        <v>0</v>
      </c>
      <c r="AE166">
        <v>0</v>
      </c>
      <c r="AF166">
        <v>0</v>
      </c>
      <c r="AG166">
        <v>0</v>
      </c>
      <c r="AH166">
        <v>0</v>
      </c>
      <c r="AI166">
        <v>0</v>
      </c>
      <c r="AJ166">
        <v>0</v>
      </c>
      <c r="AK166">
        <v>0</v>
      </c>
      <c r="AL166">
        <v>0</v>
      </c>
      <c r="AM166">
        <v>13.616438356164384</v>
      </c>
      <c r="AN166">
        <v>0</v>
      </c>
      <c r="AO166">
        <v>0</v>
      </c>
      <c r="AP166">
        <v>0</v>
      </c>
      <c r="AQ166">
        <v>0</v>
      </c>
      <c r="AR166">
        <v>0</v>
      </c>
      <c r="AS166">
        <v>0</v>
      </c>
      <c r="AT166">
        <v>0</v>
      </c>
      <c r="AU166">
        <v>0</v>
      </c>
      <c r="AV166">
        <v>0</v>
      </c>
      <c r="AW166">
        <v>0</v>
      </c>
      <c r="AX166">
        <v>0</v>
      </c>
      <c r="AY166">
        <v>0</v>
      </c>
      <c r="AZ166">
        <v>0</v>
      </c>
      <c r="BA166">
        <v>0</v>
      </c>
      <c r="BB166">
        <v>0</v>
      </c>
      <c r="BC166">
        <v>0.1143</v>
      </c>
      <c r="BD166">
        <v>0</v>
      </c>
      <c r="BE166">
        <v>0</v>
      </c>
      <c r="BF166">
        <v>0</v>
      </c>
      <c r="BG166">
        <v>0</v>
      </c>
      <c r="BH166">
        <v>0</v>
      </c>
      <c r="BI166">
        <v>0</v>
      </c>
      <c r="BJ166">
        <v>0</v>
      </c>
      <c r="BK166">
        <v>0</v>
      </c>
      <c r="BL166">
        <v>0</v>
      </c>
      <c r="BM166">
        <v>0</v>
      </c>
      <c r="BN166">
        <v>0</v>
      </c>
      <c r="BO166">
        <v>0</v>
      </c>
      <c r="BP166">
        <v>0</v>
      </c>
      <c r="BQ166">
        <v>1.4999999999999999E-2</v>
      </c>
      <c r="BR166">
        <v>0</v>
      </c>
      <c r="BS166">
        <v>0</v>
      </c>
      <c r="BT166">
        <v>0</v>
      </c>
      <c r="BU166">
        <v>0</v>
      </c>
      <c r="BV166">
        <v>0</v>
      </c>
      <c r="BW166">
        <v>81.599999999999994</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1</v>
      </c>
      <c r="FR166">
        <v>0</v>
      </c>
      <c r="FS166">
        <v>0</v>
      </c>
      <c r="FT166">
        <v>0</v>
      </c>
      <c r="FU166">
        <v>0</v>
      </c>
      <c r="FV166">
        <v>0</v>
      </c>
      <c r="FW166">
        <v>0</v>
      </c>
      <c r="FX166">
        <v>4.3256223015830715</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0.35980000000000001</v>
      </c>
      <c r="GU166">
        <v>0</v>
      </c>
      <c r="GV166">
        <v>0</v>
      </c>
      <c r="GW166">
        <v>0</v>
      </c>
      <c r="GX166">
        <v>0</v>
      </c>
      <c r="GY166">
        <v>0</v>
      </c>
      <c r="GZ166">
        <v>0</v>
      </c>
      <c r="HA166">
        <v>0</v>
      </c>
      <c r="HB166">
        <v>0</v>
      </c>
      <c r="HC166">
        <v>0</v>
      </c>
      <c r="HD166">
        <v>0</v>
      </c>
      <c r="HE166">
        <v>0</v>
      </c>
      <c r="HF166">
        <v>0</v>
      </c>
      <c r="HG166">
        <v>0</v>
      </c>
      <c r="HH166">
        <v>1.4999999999999999E-2</v>
      </c>
      <c r="HI166">
        <v>0</v>
      </c>
      <c r="HJ166">
        <v>0</v>
      </c>
      <c r="HK166">
        <v>0</v>
      </c>
      <c r="HL166">
        <v>0</v>
      </c>
      <c r="HM166">
        <v>0</v>
      </c>
      <c r="HN166">
        <v>81.599999999999994</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1</v>
      </c>
      <c r="LI166">
        <v>0.52615846994535598</v>
      </c>
      <c r="LJ166">
        <v>0</v>
      </c>
      <c r="LK166">
        <v>0</v>
      </c>
      <c r="LL166">
        <v>1</v>
      </c>
      <c r="LM166">
        <v>0.95</v>
      </c>
      <c r="LN166">
        <v>0</v>
      </c>
      <c r="LO166">
        <v>1</v>
      </c>
      <c r="LP166">
        <v>0.78</v>
      </c>
      <c r="LQ166">
        <v>0</v>
      </c>
      <c r="LR166">
        <v>0.12877263581488935</v>
      </c>
      <c r="LS166">
        <v>0</v>
      </c>
    </row>
    <row r="167" spans="1:331">
      <c r="A167" t="s">
        <v>417</v>
      </c>
      <c r="B167" t="s">
        <v>418</v>
      </c>
      <c r="C167" t="s">
        <v>439</v>
      </c>
      <c r="D167" t="s">
        <v>352</v>
      </c>
      <c r="E167" t="s">
        <v>353</v>
      </c>
      <c r="F167">
        <v>119</v>
      </c>
      <c r="G167" t="s">
        <v>354</v>
      </c>
      <c r="H167">
        <v>119</v>
      </c>
      <c r="I167">
        <v>0.11899999999999999</v>
      </c>
      <c r="J167">
        <v>0</v>
      </c>
      <c r="K167" t="s">
        <v>355</v>
      </c>
      <c r="L167">
        <v>1</v>
      </c>
      <c r="M167" t="s">
        <v>385</v>
      </c>
      <c r="N167" t="s">
        <v>420</v>
      </c>
      <c r="O167" t="s">
        <v>421</v>
      </c>
      <c r="P167">
        <v>4.9000000000000004</v>
      </c>
      <c r="Q167">
        <v>0.82</v>
      </c>
      <c r="R167">
        <v>0</v>
      </c>
      <c r="S167">
        <v>0.35</v>
      </c>
      <c r="T167">
        <v>1000</v>
      </c>
      <c r="U167">
        <v>0</v>
      </c>
      <c r="V167">
        <v>25</v>
      </c>
      <c r="W167">
        <v>0</v>
      </c>
      <c r="X167">
        <v>25000</v>
      </c>
      <c r="Y167">
        <v>1</v>
      </c>
      <c r="Z167">
        <v>0</v>
      </c>
      <c r="AA167">
        <v>0</v>
      </c>
      <c r="AB167">
        <v>0</v>
      </c>
      <c r="AC167">
        <v>0</v>
      </c>
      <c r="AD167">
        <v>0</v>
      </c>
      <c r="AE167">
        <v>0</v>
      </c>
      <c r="AF167">
        <v>0</v>
      </c>
      <c r="AG167">
        <v>0</v>
      </c>
      <c r="AH167">
        <v>0</v>
      </c>
      <c r="AI167">
        <v>0</v>
      </c>
      <c r="AJ167">
        <v>0</v>
      </c>
      <c r="AK167">
        <v>0</v>
      </c>
      <c r="AL167">
        <v>0</v>
      </c>
      <c r="AM167">
        <v>13.616438356164384</v>
      </c>
      <c r="AN167">
        <v>0</v>
      </c>
      <c r="AO167">
        <v>0</v>
      </c>
      <c r="AP167">
        <v>0</v>
      </c>
      <c r="AQ167">
        <v>0</v>
      </c>
      <c r="AR167">
        <v>0</v>
      </c>
      <c r="AS167">
        <v>0</v>
      </c>
      <c r="AT167">
        <v>0</v>
      </c>
      <c r="AU167">
        <v>0</v>
      </c>
      <c r="AV167">
        <v>0</v>
      </c>
      <c r="AW167">
        <v>0</v>
      </c>
      <c r="AX167">
        <v>0</v>
      </c>
      <c r="AY167">
        <v>0</v>
      </c>
      <c r="AZ167">
        <v>0</v>
      </c>
      <c r="BA167">
        <v>0</v>
      </c>
      <c r="BB167">
        <v>0</v>
      </c>
      <c r="BC167">
        <v>0.1143</v>
      </c>
      <c r="BD167">
        <v>0</v>
      </c>
      <c r="BE167">
        <v>0</v>
      </c>
      <c r="BF167">
        <v>0</v>
      </c>
      <c r="BG167">
        <v>0</v>
      </c>
      <c r="BH167">
        <v>0</v>
      </c>
      <c r="BI167">
        <v>0</v>
      </c>
      <c r="BJ167">
        <v>0</v>
      </c>
      <c r="BK167">
        <v>0</v>
      </c>
      <c r="BL167">
        <v>0</v>
      </c>
      <c r="BM167">
        <v>0</v>
      </c>
      <c r="BN167">
        <v>0</v>
      </c>
      <c r="BO167">
        <v>0</v>
      </c>
      <c r="BP167">
        <v>0</v>
      </c>
      <c r="BQ167">
        <v>1.4999999999999999E-2</v>
      </c>
      <c r="BR167">
        <v>0</v>
      </c>
      <c r="BS167">
        <v>0</v>
      </c>
      <c r="BT167">
        <v>0</v>
      </c>
      <c r="BU167">
        <v>0</v>
      </c>
      <c r="BV167">
        <v>0</v>
      </c>
      <c r="BW167">
        <v>81.599999999999994</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1</v>
      </c>
      <c r="FR167">
        <v>0</v>
      </c>
      <c r="FS167">
        <v>0</v>
      </c>
      <c r="FT167">
        <v>0</v>
      </c>
      <c r="FU167">
        <v>0</v>
      </c>
      <c r="FV167">
        <v>0</v>
      </c>
      <c r="FW167">
        <v>0</v>
      </c>
      <c r="FX167">
        <v>4.3256223015830715</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0.35980000000000001</v>
      </c>
      <c r="GU167">
        <v>0</v>
      </c>
      <c r="GV167">
        <v>0</v>
      </c>
      <c r="GW167">
        <v>0</v>
      </c>
      <c r="GX167">
        <v>0</v>
      </c>
      <c r="GY167">
        <v>0</v>
      </c>
      <c r="GZ167">
        <v>0</v>
      </c>
      <c r="HA167">
        <v>0</v>
      </c>
      <c r="HB167">
        <v>0</v>
      </c>
      <c r="HC167">
        <v>0</v>
      </c>
      <c r="HD167">
        <v>0</v>
      </c>
      <c r="HE167">
        <v>0</v>
      </c>
      <c r="HF167">
        <v>0</v>
      </c>
      <c r="HG167">
        <v>0</v>
      </c>
      <c r="HH167">
        <v>1.4999999999999999E-2</v>
      </c>
      <c r="HI167">
        <v>0</v>
      </c>
      <c r="HJ167">
        <v>0</v>
      </c>
      <c r="HK167">
        <v>0</v>
      </c>
      <c r="HL167">
        <v>0</v>
      </c>
      <c r="HM167">
        <v>0</v>
      </c>
      <c r="HN167">
        <v>81.599999999999994</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1</v>
      </c>
      <c r="LI167">
        <v>0.61738852459016402</v>
      </c>
      <c r="LJ167">
        <v>0</v>
      </c>
      <c r="LK167">
        <v>0</v>
      </c>
      <c r="LL167">
        <v>1</v>
      </c>
      <c r="LM167">
        <v>0.95</v>
      </c>
      <c r="LN167">
        <v>0</v>
      </c>
      <c r="LO167">
        <v>1</v>
      </c>
      <c r="LP167">
        <v>0.78</v>
      </c>
      <c r="LQ167">
        <v>0</v>
      </c>
      <c r="LR167">
        <v>0.12877263581488935</v>
      </c>
      <c r="LS167">
        <v>0</v>
      </c>
    </row>
    <row r="168" spans="1:331">
      <c r="A168" t="s">
        <v>417</v>
      </c>
      <c r="B168" t="s">
        <v>418</v>
      </c>
      <c r="C168" t="s">
        <v>440</v>
      </c>
      <c r="D168" t="s">
        <v>352</v>
      </c>
      <c r="E168" t="s">
        <v>353</v>
      </c>
      <c r="F168">
        <v>134</v>
      </c>
      <c r="G168" t="s">
        <v>354</v>
      </c>
      <c r="H168">
        <v>134</v>
      </c>
      <c r="I168">
        <v>0.13400000000000001</v>
      </c>
      <c r="J168">
        <v>0</v>
      </c>
      <c r="K168" t="s">
        <v>355</v>
      </c>
      <c r="L168">
        <v>1</v>
      </c>
      <c r="M168" t="s">
        <v>385</v>
      </c>
      <c r="N168" t="s">
        <v>420</v>
      </c>
      <c r="O168" t="s">
        <v>421</v>
      </c>
      <c r="P168">
        <v>4.9000000000000004</v>
      </c>
      <c r="Q168">
        <v>0.82</v>
      </c>
      <c r="R168">
        <v>0</v>
      </c>
      <c r="S168">
        <v>0.35</v>
      </c>
      <c r="T168">
        <v>1000</v>
      </c>
      <c r="U168">
        <v>0</v>
      </c>
      <c r="V168">
        <v>25</v>
      </c>
      <c r="W168">
        <v>0</v>
      </c>
      <c r="X168">
        <v>25000</v>
      </c>
      <c r="Y168">
        <v>1</v>
      </c>
      <c r="Z168">
        <v>0</v>
      </c>
      <c r="AA168">
        <v>0</v>
      </c>
      <c r="AB168">
        <v>0</v>
      </c>
      <c r="AC168">
        <v>0</v>
      </c>
      <c r="AD168">
        <v>0</v>
      </c>
      <c r="AE168">
        <v>0</v>
      </c>
      <c r="AF168">
        <v>0</v>
      </c>
      <c r="AG168">
        <v>0</v>
      </c>
      <c r="AH168">
        <v>0</v>
      </c>
      <c r="AI168">
        <v>0</v>
      </c>
      <c r="AJ168">
        <v>0</v>
      </c>
      <c r="AK168">
        <v>0</v>
      </c>
      <c r="AL168">
        <v>0</v>
      </c>
      <c r="AM168">
        <v>13.616438356164384</v>
      </c>
      <c r="AN168">
        <v>0</v>
      </c>
      <c r="AO168">
        <v>0</v>
      </c>
      <c r="AP168">
        <v>0</v>
      </c>
      <c r="AQ168">
        <v>0</v>
      </c>
      <c r="AR168">
        <v>0</v>
      </c>
      <c r="AS168">
        <v>0</v>
      </c>
      <c r="AT168">
        <v>0</v>
      </c>
      <c r="AU168">
        <v>0</v>
      </c>
      <c r="AV168">
        <v>0</v>
      </c>
      <c r="AW168">
        <v>0</v>
      </c>
      <c r="AX168">
        <v>0</v>
      </c>
      <c r="AY168">
        <v>0</v>
      </c>
      <c r="AZ168">
        <v>0</v>
      </c>
      <c r="BA168">
        <v>0</v>
      </c>
      <c r="BB168">
        <v>0</v>
      </c>
      <c r="BC168">
        <v>0.1143</v>
      </c>
      <c r="BD168">
        <v>0</v>
      </c>
      <c r="BE168">
        <v>0</v>
      </c>
      <c r="BF168">
        <v>0</v>
      </c>
      <c r="BG168">
        <v>0</v>
      </c>
      <c r="BH168">
        <v>0</v>
      </c>
      <c r="BI168">
        <v>0</v>
      </c>
      <c r="BJ168">
        <v>0</v>
      </c>
      <c r="BK168">
        <v>0</v>
      </c>
      <c r="BL168">
        <v>0</v>
      </c>
      <c r="BM168">
        <v>0</v>
      </c>
      <c r="BN168">
        <v>0</v>
      </c>
      <c r="BO168">
        <v>0</v>
      </c>
      <c r="BP168">
        <v>0</v>
      </c>
      <c r="BQ168">
        <v>1.4999999999999999E-2</v>
      </c>
      <c r="BR168">
        <v>0</v>
      </c>
      <c r="BS168">
        <v>0</v>
      </c>
      <c r="BT168">
        <v>0</v>
      </c>
      <c r="BU168">
        <v>0</v>
      </c>
      <c r="BV168">
        <v>0</v>
      </c>
      <c r="BW168">
        <v>81.599999999999994</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1</v>
      </c>
      <c r="FR168">
        <v>0</v>
      </c>
      <c r="FS168">
        <v>0</v>
      </c>
      <c r="FT168">
        <v>0</v>
      </c>
      <c r="FU168">
        <v>0</v>
      </c>
      <c r="FV168">
        <v>0</v>
      </c>
      <c r="FW168">
        <v>0</v>
      </c>
      <c r="FX168">
        <v>4.3256223015830715</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0.35980000000000001</v>
      </c>
      <c r="GU168">
        <v>0</v>
      </c>
      <c r="GV168">
        <v>0</v>
      </c>
      <c r="GW168">
        <v>0</v>
      </c>
      <c r="GX168">
        <v>0</v>
      </c>
      <c r="GY168">
        <v>0</v>
      </c>
      <c r="GZ168">
        <v>0</v>
      </c>
      <c r="HA168">
        <v>0</v>
      </c>
      <c r="HB168">
        <v>0</v>
      </c>
      <c r="HC168">
        <v>0</v>
      </c>
      <c r="HD168">
        <v>0</v>
      </c>
      <c r="HE168">
        <v>0</v>
      </c>
      <c r="HF168">
        <v>0</v>
      </c>
      <c r="HG168">
        <v>0</v>
      </c>
      <c r="HH168">
        <v>1.4999999999999999E-2</v>
      </c>
      <c r="HI168">
        <v>0</v>
      </c>
      <c r="HJ168">
        <v>0</v>
      </c>
      <c r="HK168">
        <v>0</v>
      </c>
      <c r="HL168">
        <v>0</v>
      </c>
      <c r="HM168">
        <v>0</v>
      </c>
      <c r="HN168">
        <v>81.599999999999994</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1</v>
      </c>
      <c r="LI168">
        <v>0.69485628415300393</v>
      </c>
      <c r="LJ168">
        <v>0</v>
      </c>
      <c r="LK168">
        <v>0</v>
      </c>
      <c r="LL168">
        <v>1</v>
      </c>
      <c r="LM168">
        <v>0.95</v>
      </c>
      <c r="LN168">
        <v>0</v>
      </c>
      <c r="LO168">
        <v>1</v>
      </c>
      <c r="LP168">
        <v>0.78</v>
      </c>
      <c r="LQ168">
        <v>0</v>
      </c>
      <c r="LR168">
        <v>0.12877263581488935</v>
      </c>
      <c r="LS168">
        <v>0</v>
      </c>
    </row>
    <row r="169" spans="1:331">
      <c r="A169" t="s">
        <v>417</v>
      </c>
      <c r="B169" t="s">
        <v>418</v>
      </c>
      <c r="C169" t="s">
        <v>441</v>
      </c>
      <c r="D169" t="s">
        <v>352</v>
      </c>
      <c r="E169" t="s">
        <v>353</v>
      </c>
      <c r="F169">
        <v>157</v>
      </c>
      <c r="G169" t="s">
        <v>354</v>
      </c>
      <c r="H169">
        <v>157</v>
      </c>
      <c r="I169">
        <v>0.157</v>
      </c>
      <c r="J169">
        <v>0</v>
      </c>
      <c r="K169" t="s">
        <v>355</v>
      </c>
      <c r="L169">
        <v>1</v>
      </c>
      <c r="M169" t="s">
        <v>385</v>
      </c>
      <c r="N169" t="s">
        <v>420</v>
      </c>
      <c r="O169" t="s">
        <v>421</v>
      </c>
      <c r="P169">
        <v>4.9000000000000004</v>
      </c>
      <c r="Q169">
        <v>0.82</v>
      </c>
      <c r="R169">
        <v>0</v>
      </c>
      <c r="S169">
        <v>0.35</v>
      </c>
      <c r="T169">
        <v>1000</v>
      </c>
      <c r="U169">
        <v>0</v>
      </c>
      <c r="V169">
        <v>25</v>
      </c>
      <c r="W169">
        <v>0</v>
      </c>
      <c r="X169">
        <v>25000</v>
      </c>
      <c r="Y169">
        <v>1</v>
      </c>
      <c r="Z169">
        <v>0</v>
      </c>
      <c r="AA169">
        <v>0</v>
      </c>
      <c r="AB169">
        <v>0</v>
      </c>
      <c r="AC169">
        <v>0</v>
      </c>
      <c r="AD169">
        <v>0</v>
      </c>
      <c r="AE169">
        <v>0</v>
      </c>
      <c r="AF169">
        <v>0</v>
      </c>
      <c r="AG169">
        <v>0</v>
      </c>
      <c r="AH169">
        <v>0</v>
      </c>
      <c r="AI169">
        <v>0</v>
      </c>
      <c r="AJ169">
        <v>0</v>
      </c>
      <c r="AK169">
        <v>0</v>
      </c>
      <c r="AL169">
        <v>0</v>
      </c>
      <c r="AM169">
        <v>13.616438356164384</v>
      </c>
      <c r="AN169">
        <v>0</v>
      </c>
      <c r="AO169">
        <v>0</v>
      </c>
      <c r="AP169">
        <v>0</v>
      </c>
      <c r="AQ169">
        <v>0</v>
      </c>
      <c r="AR169">
        <v>0</v>
      </c>
      <c r="AS169">
        <v>0</v>
      </c>
      <c r="AT169">
        <v>0</v>
      </c>
      <c r="AU169">
        <v>0</v>
      </c>
      <c r="AV169">
        <v>0</v>
      </c>
      <c r="AW169">
        <v>0</v>
      </c>
      <c r="AX169">
        <v>0</v>
      </c>
      <c r="AY169">
        <v>0</v>
      </c>
      <c r="AZ169">
        <v>0</v>
      </c>
      <c r="BA169">
        <v>0</v>
      </c>
      <c r="BB169">
        <v>0</v>
      </c>
      <c r="BC169">
        <v>0.1143</v>
      </c>
      <c r="BD169">
        <v>0</v>
      </c>
      <c r="BE169">
        <v>0</v>
      </c>
      <c r="BF169">
        <v>0</v>
      </c>
      <c r="BG169">
        <v>0</v>
      </c>
      <c r="BH169">
        <v>0</v>
      </c>
      <c r="BI169">
        <v>0</v>
      </c>
      <c r="BJ169">
        <v>0</v>
      </c>
      <c r="BK169">
        <v>0</v>
      </c>
      <c r="BL169">
        <v>0</v>
      </c>
      <c r="BM169">
        <v>0</v>
      </c>
      <c r="BN169">
        <v>0</v>
      </c>
      <c r="BO169">
        <v>0</v>
      </c>
      <c r="BP169">
        <v>0</v>
      </c>
      <c r="BQ169">
        <v>1.4999999999999999E-2</v>
      </c>
      <c r="BR169">
        <v>0</v>
      </c>
      <c r="BS169">
        <v>0</v>
      </c>
      <c r="BT169">
        <v>0</v>
      </c>
      <c r="BU169">
        <v>0</v>
      </c>
      <c r="BV169">
        <v>0</v>
      </c>
      <c r="BW169">
        <v>81.599999999999994</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1</v>
      </c>
      <c r="FR169">
        <v>0</v>
      </c>
      <c r="FS169">
        <v>0</v>
      </c>
      <c r="FT169">
        <v>0</v>
      </c>
      <c r="FU169">
        <v>0</v>
      </c>
      <c r="FV169">
        <v>0</v>
      </c>
      <c r="FW169">
        <v>0</v>
      </c>
      <c r="FX169">
        <v>4.3256223015830715</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0.35980000000000001</v>
      </c>
      <c r="GU169">
        <v>0</v>
      </c>
      <c r="GV169">
        <v>0</v>
      </c>
      <c r="GW169">
        <v>0</v>
      </c>
      <c r="GX169">
        <v>0</v>
      </c>
      <c r="GY169">
        <v>0</v>
      </c>
      <c r="GZ169">
        <v>0</v>
      </c>
      <c r="HA169">
        <v>0</v>
      </c>
      <c r="HB169">
        <v>0</v>
      </c>
      <c r="HC169">
        <v>0</v>
      </c>
      <c r="HD169">
        <v>0</v>
      </c>
      <c r="HE169">
        <v>0</v>
      </c>
      <c r="HF169">
        <v>0</v>
      </c>
      <c r="HG169">
        <v>0</v>
      </c>
      <c r="HH169">
        <v>1.4999999999999999E-2</v>
      </c>
      <c r="HI169">
        <v>0</v>
      </c>
      <c r="HJ169">
        <v>0</v>
      </c>
      <c r="HK169">
        <v>0</v>
      </c>
      <c r="HL169">
        <v>0</v>
      </c>
      <c r="HM169">
        <v>0</v>
      </c>
      <c r="HN169">
        <v>81.599999999999994</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1</v>
      </c>
      <c r="LI169">
        <v>0.81664262295082002</v>
      </c>
      <c r="LJ169">
        <v>0</v>
      </c>
      <c r="LK169">
        <v>0</v>
      </c>
      <c r="LL169">
        <v>1</v>
      </c>
      <c r="LM169">
        <v>0.95</v>
      </c>
      <c r="LN169">
        <v>0</v>
      </c>
      <c r="LO169">
        <v>1</v>
      </c>
      <c r="LP169">
        <v>0.78</v>
      </c>
      <c r="LQ169">
        <v>0</v>
      </c>
      <c r="LR169">
        <v>0.12877263581488935</v>
      </c>
      <c r="LS169">
        <v>0</v>
      </c>
    </row>
    <row r="170" spans="1:331">
      <c r="A170" t="s">
        <v>417</v>
      </c>
      <c r="B170" t="s">
        <v>418</v>
      </c>
      <c r="C170" t="s">
        <v>442</v>
      </c>
      <c r="D170" t="s">
        <v>352</v>
      </c>
      <c r="E170" t="s">
        <v>353</v>
      </c>
      <c r="F170">
        <v>173</v>
      </c>
      <c r="G170" t="s">
        <v>354</v>
      </c>
      <c r="H170">
        <v>173</v>
      </c>
      <c r="I170">
        <v>0.17299999999999999</v>
      </c>
      <c r="J170">
        <v>0</v>
      </c>
      <c r="K170" t="s">
        <v>355</v>
      </c>
      <c r="L170">
        <v>1</v>
      </c>
      <c r="M170" t="s">
        <v>385</v>
      </c>
      <c r="N170" t="s">
        <v>420</v>
      </c>
      <c r="O170" t="s">
        <v>421</v>
      </c>
      <c r="P170">
        <v>4.9000000000000004</v>
      </c>
      <c r="Q170">
        <v>0.82</v>
      </c>
      <c r="R170">
        <v>0</v>
      </c>
      <c r="S170">
        <v>0.35</v>
      </c>
      <c r="T170">
        <v>1000</v>
      </c>
      <c r="U170">
        <v>0</v>
      </c>
      <c r="V170">
        <v>25</v>
      </c>
      <c r="W170">
        <v>0</v>
      </c>
      <c r="X170">
        <v>25000</v>
      </c>
      <c r="Y170">
        <v>1</v>
      </c>
      <c r="Z170">
        <v>0</v>
      </c>
      <c r="AA170">
        <v>0</v>
      </c>
      <c r="AB170">
        <v>0</v>
      </c>
      <c r="AC170">
        <v>0</v>
      </c>
      <c r="AD170">
        <v>0</v>
      </c>
      <c r="AE170">
        <v>0</v>
      </c>
      <c r="AF170">
        <v>0</v>
      </c>
      <c r="AG170">
        <v>0</v>
      </c>
      <c r="AH170">
        <v>0</v>
      </c>
      <c r="AI170">
        <v>0</v>
      </c>
      <c r="AJ170">
        <v>0</v>
      </c>
      <c r="AK170">
        <v>0</v>
      </c>
      <c r="AL170">
        <v>0</v>
      </c>
      <c r="AM170">
        <v>13.616438356164384</v>
      </c>
      <c r="AN170">
        <v>0</v>
      </c>
      <c r="AO170">
        <v>0</v>
      </c>
      <c r="AP170">
        <v>0</v>
      </c>
      <c r="AQ170">
        <v>0</v>
      </c>
      <c r="AR170">
        <v>0</v>
      </c>
      <c r="AS170">
        <v>0</v>
      </c>
      <c r="AT170">
        <v>0</v>
      </c>
      <c r="AU170">
        <v>0</v>
      </c>
      <c r="AV170">
        <v>0</v>
      </c>
      <c r="AW170">
        <v>0</v>
      </c>
      <c r="AX170">
        <v>0</v>
      </c>
      <c r="AY170">
        <v>0</v>
      </c>
      <c r="AZ170">
        <v>0</v>
      </c>
      <c r="BA170">
        <v>0</v>
      </c>
      <c r="BB170">
        <v>0</v>
      </c>
      <c r="BC170">
        <v>0.1143</v>
      </c>
      <c r="BD170">
        <v>0</v>
      </c>
      <c r="BE170">
        <v>0</v>
      </c>
      <c r="BF170">
        <v>0</v>
      </c>
      <c r="BG170">
        <v>0</v>
      </c>
      <c r="BH170">
        <v>0</v>
      </c>
      <c r="BI170">
        <v>0</v>
      </c>
      <c r="BJ170">
        <v>0</v>
      </c>
      <c r="BK170">
        <v>0</v>
      </c>
      <c r="BL170">
        <v>0</v>
      </c>
      <c r="BM170">
        <v>0</v>
      </c>
      <c r="BN170">
        <v>0</v>
      </c>
      <c r="BO170">
        <v>0</v>
      </c>
      <c r="BP170">
        <v>0</v>
      </c>
      <c r="BQ170">
        <v>1.4999999999999999E-2</v>
      </c>
      <c r="BR170">
        <v>0</v>
      </c>
      <c r="BS170">
        <v>0</v>
      </c>
      <c r="BT170">
        <v>0</v>
      </c>
      <c r="BU170">
        <v>0</v>
      </c>
      <c r="BV170">
        <v>0</v>
      </c>
      <c r="BW170">
        <v>81.599999999999994</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1</v>
      </c>
      <c r="FR170">
        <v>0</v>
      </c>
      <c r="FS170">
        <v>0</v>
      </c>
      <c r="FT170">
        <v>0</v>
      </c>
      <c r="FU170">
        <v>0</v>
      </c>
      <c r="FV170">
        <v>0</v>
      </c>
      <c r="FW170">
        <v>0</v>
      </c>
      <c r="FX170">
        <v>4.3256223015830715</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0.35980000000000001</v>
      </c>
      <c r="GU170">
        <v>0</v>
      </c>
      <c r="GV170">
        <v>0</v>
      </c>
      <c r="GW170">
        <v>0</v>
      </c>
      <c r="GX170">
        <v>0</v>
      </c>
      <c r="GY170">
        <v>0</v>
      </c>
      <c r="GZ170">
        <v>0</v>
      </c>
      <c r="HA170">
        <v>0</v>
      </c>
      <c r="HB170">
        <v>0</v>
      </c>
      <c r="HC170">
        <v>0</v>
      </c>
      <c r="HD170">
        <v>0</v>
      </c>
      <c r="HE170">
        <v>0</v>
      </c>
      <c r="HF170">
        <v>0</v>
      </c>
      <c r="HG170">
        <v>0</v>
      </c>
      <c r="HH170">
        <v>1.4999999999999999E-2</v>
      </c>
      <c r="HI170">
        <v>0</v>
      </c>
      <c r="HJ170">
        <v>0</v>
      </c>
      <c r="HK170">
        <v>0</v>
      </c>
      <c r="HL170">
        <v>0</v>
      </c>
      <c r="HM170">
        <v>0</v>
      </c>
      <c r="HN170">
        <v>81.599999999999994</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1</v>
      </c>
      <c r="LI170">
        <v>0.899854644808744</v>
      </c>
      <c r="LJ170">
        <v>0</v>
      </c>
      <c r="LK170">
        <v>0</v>
      </c>
      <c r="LL170">
        <v>1</v>
      </c>
      <c r="LM170">
        <v>0.95</v>
      </c>
      <c r="LN170">
        <v>0</v>
      </c>
      <c r="LO170">
        <v>1</v>
      </c>
      <c r="LP170">
        <v>0.78</v>
      </c>
      <c r="LQ170">
        <v>0</v>
      </c>
      <c r="LR170">
        <v>0.12877263581488935</v>
      </c>
      <c r="LS170">
        <v>0</v>
      </c>
    </row>
    <row r="171" spans="1:331">
      <c r="A171" t="s">
        <v>417</v>
      </c>
      <c r="B171" t="s">
        <v>443</v>
      </c>
      <c r="C171" t="s">
        <v>444</v>
      </c>
      <c r="D171" t="s">
        <v>352</v>
      </c>
      <c r="E171" t="s">
        <v>374</v>
      </c>
      <c r="F171">
        <v>339</v>
      </c>
      <c r="G171" t="s">
        <v>354</v>
      </c>
      <c r="H171">
        <v>339</v>
      </c>
      <c r="I171">
        <v>0.33900000000000002</v>
      </c>
      <c r="J171">
        <v>0</v>
      </c>
      <c r="K171" t="s">
        <v>355</v>
      </c>
      <c r="L171">
        <v>1</v>
      </c>
      <c r="M171" t="s">
        <v>385</v>
      </c>
      <c r="N171" t="s">
        <v>393</v>
      </c>
      <c r="O171" t="s">
        <v>445</v>
      </c>
      <c r="P171">
        <v>4.7</v>
      </c>
      <c r="Q171">
        <v>0.93</v>
      </c>
      <c r="R171">
        <v>0</v>
      </c>
      <c r="S171">
        <v>0.17899999999999999</v>
      </c>
      <c r="T171">
        <v>1000</v>
      </c>
      <c r="U171">
        <v>0</v>
      </c>
      <c r="V171">
        <v>45</v>
      </c>
      <c r="W171">
        <v>0</v>
      </c>
      <c r="X171">
        <v>45000</v>
      </c>
      <c r="Y171">
        <v>1</v>
      </c>
      <c r="Z171">
        <v>0</v>
      </c>
      <c r="AA171">
        <v>0</v>
      </c>
      <c r="AB171">
        <v>0</v>
      </c>
      <c r="AC171">
        <v>0</v>
      </c>
      <c r="AD171">
        <v>0</v>
      </c>
      <c r="AE171">
        <v>0</v>
      </c>
      <c r="AF171">
        <v>0</v>
      </c>
      <c r="AG171">
        <v>0</v>
      </c>
      <c r="AH171">
        <v>0</v>
      </c>
      <c r="AI171">
        <v>0</v>
      </c>
      <c r="AJ171">
        <v>0</v>
      </c>
      <c r="AK171">
        <v>0</v>
      </c>
      <c r="AL171">
        <v>0</v>
      </c>
      <c r="AM171">
        <v>14.009863013698631</v>
      </c>
      <c r="AN171">
        <v>0</v>
      </c>
      <c r="AO171">
        <v>0</v>
      </c>
      <c r="AP171">
        <v>0</v>
      </c>
      <c r="AQ171">
        <v>0</v>
      </c>
      <c r="AR171">
        <v>0</v>
      </c>
      <c r="AS171">
        <v>0</v>
      </c>
      <c r="AT171">
        <v>0</v>
      </c>
      <c r="AU171">
        <v>0</v>
      </c>
      <c r="AV171">
        <v>0</v>
      </c>
      <c r="AW171">
        <v>0</v>
      </c>
      <c r="AX171">
        <v>0</v>
      </c>
      <c r="AY171">
        <v>0</v>
      </c>
      <c r="AZ171">
        <v>0</v>
      </c>
      <c r="BA171">
        <v>0</v>
      </c>
      <c r="BB171">
        <v>0</v>
      </c>
      <c r="BC171">
        <v>0.1</v>
      </c>
      <c r="BD171">
        <v>0</v>
      </c>
      <c r="BE171">
        <v>0</v>
      </c>
      <c r="BF171">
        <v>0</v>
      </c>
      <c r="BG171">
        <v>0</v>
      </c>
      <c r="BH171">
        <v>0</v>
      </c>
      <c r="BI171">
        <v>0</v>
      </c>
      <c r="BJ171">
        <v>0</v>
      </c>
      <c r="BK171">
        <v>0</v>
      </c>
      <c r="BL171">
        <v>0</v>
      </c>
      <c r="BM171">
        <v>0</v>
      </c>
      <c r="BN171">
        <v>0</v>
      </c>
      <c r="BO171">
        <v>0</v>
      </c>
      <c r="BP171">
        <v>0</v>
      </c>
      <c r="BQ171">
        <v>1.4999999999999999E-2</v>
      </c>
      <c r="BR171">
        <v>0</v>
      </c>
      <c r="BS171">
        <v>0</v>
      </c>
      <c r="BT171">
        <v>0</v>
      </c>
      <c r="BU171">
        <v>0</v>
      </c>
      <c r="BV171">
        <v>0</v>
      </c>
      <c r="BW171">
        <v>81.599999999999994</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1</v>
      </c>
      <c r="FR171">
        <v>0</v>
      </c>
      <c r="FS171">
        <v>0</v>
      </c>
      <c r="FT171">
        <v>0</v>
      </c>
      <c r="FU171">
        <v>0</v>
      </c>
      <c r="FV171">
        <v>0</v>
      </c>
      <c r="FW171">
        <v>0</v>
      </c>
      <c r="FX171">
        <v>4.6871405198054976</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0.2989</v>
      </c>
      <c r="GU171">
        <v>0</v>
      </c>
      <c r="GV171">
        <v>0</v>
      </c>
      <c r="GW171">
        <v>0</v>
      </c>
      <c r="GX171">
        <v>0</v>
      </c>
      <c r="GY171">
        <v>0</v>
      </c>
      <c r="GZ171">
        <v>0</v>
      </c>
      <c r="HA171">
        <v>0</v>
      </c>
      <c r="HB171">
        <v>0</v>
      </c>
      <c r="HC171">
        <v>0</v>
      </c>
      <c r="HD171">
        <v>0</v>
      </c>
      <c r="HE171">
        <v>0</v>
      </c>
      <c r="HF171">
        <v>0</v>
      </c>
      <c r="HG171">
        <v>0</v>
      </c>
      <c r="HH171">
        <v>1.4999999999999999E-2</v>
      </c>
      <c r="HI171">
        <v>0</v>
      </c>
      <c r="HJ171">
        <v>0</v>
      </c>
      <c r="HK171">
        <v>0</v>
      </c>
      <c r="HL171">
        <v>0</v>
      </c>
      <c r="HM171">
        <v>0</v>
      </c>
      <c r="HN171">
        <v>81.599999999999994</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1</v>
      </c>
      <c r="LI171">
        <v>0.748</v>
      </c>
      <c r="LJ171">
        <v>0</v>
      </c>
      <c r="LK171">
        <v>0</v>
      </c>
      <c r="LL171">
        <v>1</v>
      </c>
      <c r="LM171">
        <v>0.95</v>
      </c>
      <c r="LN171">
        <v>0</v>
      </c>
      <c r="LO171">
        <v>1</v>
      </c>
      <c r="LP171">
        <v>0.78</v>
      </c>
      <c r="LQ171">
        <v>0</v>
      </c>
      <c r="LR171">
        <v>0</v>
      </c>
      <c r="LS171">
        <v>0</v>
      </c>
    </row>
    <row r="172" spans="1:331">
      <c r="A172" t="s">
        <v>417</v>
      </c>
      <c r="B172" t="s">
        <v>443</v>
      </c>
      <c r="C172" t="s">
        <v>446</v>
      </c>
      <c r="D172" t="s">
        <v>352</v>
      </c>
      <c r="E172" t="s">
        <v>374</v>
      </c>
      <c r="F172">
        <v>748</v>
      </c>
      <c r="G172" t="s">
        <v>354</v>
      </c>
      <c r="H172">
        <v>748</v>
      </c>
      <c r="I172">
        <v>0.25981243487321987</v>
      </c>
      <c r="J172">
        <v>0</v>
      </c>
      <c r="K172" t="s">
        <v>355</v>
      </c>
      <c r="L172">
        <v>1</v>
      </c>
      <c r="M172" t="s">
        <v>385</v>
      </c>
      <c r="N172" t="s">
        <v>447</v>
      </c>
      <c r="O172" t="s">
        <v>448</v>
      </c>
      <c r="P172">
        <v>4.3</v>
      </c>
      <c r="Q172">
        <v>0.94</v>
      </c>
      <c r="R172">
        <v>0</v>
      </c>
      <c r="S172">
        <v>0.49</v>
      </c>
      <c r="T172">
        <v>2879</v>
      </c>
      <c r="U172">
        <v>0</v>
      </c>
      <c r="V172">
        <v>45</v>
      </c>
      <c r="W172">
        <v>0</v>
      </c>
      <c r="X172">
        <v>129555</v>
      </c>
      <c r="Y172">
        <v>1</v>
      </c>
      <c r="Z172">
        <v>0</v>
      </c>
      <c r="AA172">
        <v>0</v>
      </c>
      <c r="AB172">
        <v>0</v>
      </c>
      <c r="AC172">
        <v>0</v>
      </c>
      <c r="AD172">
        <v>0</v>
      </c>
      <c r="AE172">
        <v>0</v>
      </c>
      <c r="AF172">
        <v>0</v>
      </c>
      <c r="AG172">
        <v>0</v>
      </c>
      <c r="AH172">
        <v>0</v>
      </c>
      <c r="AI172">
        <v>0</v>
      </c>
      <c r="AJ172">
        <v>0</v>
      </c>
      <c r="AK172">
        <v>0</v>
      </c>
      <c r="AL172">
        <v>0</v>
      </c>
      <c r="AM172">
        <v>8.92</v>
      </c>
      <c r="AN172">
        <v>0</v>
      </c>
      <c r="AO172">
        <v>0</v>
      </c>
      <c r="AP172">
        <v>0</v>
      </c>
      <c r="AQ172">
        <v>0</v>
      </c>
      <c r="AR172">
        <v>0</v>
      </c>
      <c r="AS172">
        <v>0</v>
      </c>
      <c r="AT172">
        <v>0</v>
      </c>
      <c r="AU172">
        <v>0</v>
      </c>
      <c r="AV172">
        <v>0</v>
      </c>
      <c r="AW172">
        <v>0</v>
      </c>
      <c r="AX172">
        <v>0</v>
      </c>
      <c r="AY172">
        <v>0</v>
      </c>
      <c r="AZ172">
        <v>0</v>
      </c>
      <c r="BA172">
        <v>0</v>
      </c>
      <c r="BB172">
        <v>0</v>
      </c>
      <c r="BC172">
        <v>0.1</v>
      </c>
      <c r="BD172">
        <v>0</v>
      </c>
      <c r="BE172">
        <v>0</v>
      </c>
      <c r="BF172">
        <v>0</v>
      </c>
      <c r="BG172">
        <v>0</v>
      </c>
      <c r="BH172">
        <v>0</v>
      </c>
      <c r="BI172">
        <v>0</v>
      </c>
      <c r="BJ172">
        <v>0</v>
      </c>
      <c r="BK172">
        <v>0</v>
      </c>
      <c r="BL172">
        <v>0</v>
      </c>
      <c r="BM172">
        <v>0</v>
      </c>
      <c r="BN172">
        <v>0</v>
      </c>
      <c r="BO172">
        <v>0</v>
      </c>
      <c r="BP172">
        <v>0</v>
      </c>
      <c r="BQ172">
        <v>1.4999999999999999E-2</v>
      </c>
      <c r="BR172">
        <v>0</v>
      </c>
      <c r="BS172">
        <v>0</v>
      </c>
      <c r="BT172">
        <v>0</v>
      </c>
      <c r="BU172">
        <v>0</v>
      </c>
      <c r="BV172">
        <v>0</v>
      </c>
      <c r="BW172">
        <v>81.599999999999994</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1</v>
      </c>
      <c r="FR172">
        <v>0</v>
      </c>
      <c r="FS172">
        <v>0</v>
      </c>
      <c r="FT172">
        <v>0</v>
      </c>
      <c r="FU172">
        <v>0</v>
      </c>
      <c r="FV172">
        <v>0</v>
      </c>
      <c r="FW172">
        <v>0</v>
      </c>
      <c r="FX172">
        <v>2.8156565656565653</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0.31680000000000003</v>
      </c>
      <c r="GU172">
        <v>0</v>
      </c>
      <c r="GV172">
        <v>0</v>
      </c>
      <c r="GW172">
        <v>0</v>
      </c>
      <c r="GX172">
        <v>0</v>
      </c>
      <c r="GY172">
        <v>0</v>
      </c>
      <c r="GZ172">
        <v>0</v>
      </c>
      <c r="HA172">
        <v>0</v>
      </c>
      <c r="HB172">
        <v>0</v>
      </c>
      <c r="HC172">
        <v>0</v>
      </c>
      <c r="HD172">
        <v>0</v>
      </c>
      <c r="HE172">
        <v>0</v>
      </c>
      <c r="HF172">
        <v>0</v>
      </c>
      <c r="HG172">
        <v>0</v>
      </c>
      <c r="HH172">
        <v>1.4999999999999999E-2</v>
      </c>
      <c r="HI172">
        <v>0</v>
      </c>
      <c r="HJ172">
        <v>0</v>
      </c>
      <c r="HK172">
        <v>0</v>
      </c>
      <c r="HL172">
        <v>0</v>
      </c>
      <c r="HM172">
        <v>0</v>
      </c>
      <c r="HN172">
        <v>81.599999999999994</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1</v>
      </c>
      <c r="LI172">
        <v>0.86523098298020151</v>
      </c>
      <c r="LJ172">
        <v>0</v>
      </c>
      <c r="LK172">
        <v>0</v>
      </c>
      <c r="LL172">
        <v>1</v>
      </c>
      <c r="LM172">
        <v>0.95</v>
      </c>
      <c r="LN172">
        <v>0</v>
      </c>
      <c r="LO172">
        <v>1</v>
      </c>
      <c r="LP172">
        <v>0.78</v>
      </c>
      <c r="LQ172">
        <v>0</v>
      </c>
      <c r="LR172">
        <v>0</v>
      </c>
      <c r="LS172">
        <v>0</v>
      </c>
    </row>
    <row r="173" spans="1:331">
      <c r="A173" t="s">
        <v>417</v>
      </c>
      <c r="B173" t="s">
        <v>443</v>
      </c>
      <c r="C173" t="s">
        <v>449</v>
      </c>
      <c r="D173" t="s">
        <v>378</v>
      </c>
      <c r="E173" t="s">
        <v>379</v>
      </c>
      <c r="F173">
        <v>16558</v>
      </c>
      <c r="G173" t="s">
        <v>354</v>
      </c>
      <c r="H173">
        <v>16558</v>
      </c>
      <c r="I173">
        <v>0.78772597526165555</v>
      </c>
      <c r="J173">
        <v>0</v>
      </c>
      <c r="K173" t="s">
        <v>355</v>
      </c>
      <c r="L173">
        <v>1</v>
      </c>
      <c r="M173" t="s">
        <v>385</v>
      </c>
      <c r="N173" t="s">
        <v>447</v>
      </c>
      <c r="O173" t="s">
        <v>448</v>
      </c>
      <c r="P173">
        <v>4.3</v>
      </c>
      <c r="Q173">
        <v>0.94</v>
      </c>
      <c r="R173">
        <v>0</v>
      </c>
      <c r="S173">
        <v>0.49</v>
      </c>
      <c r="T173">
        <v>21020</v>
      </c>
      <c r="U173">
        <v>0</v>
      </c>
      <c r="V173">
        <v>329</v>
      </c>
      <c r="W173">
        <v>0</v>
      </c>
      <c r="X173">
        <v>6915580</v>
      </c>
      <c r="Y173">
        <v>1</v>
      </c>
      <c r="Z173">
        <v>0</v>
      </c>
      <c r="AA173">
        <v>0</v>
      </c>
      <c r="AB173">
        <v>0</v>
      </c>
      <c r="AC173">
        <v>0</v>
      </c>
      <c r="AD173">
        <v>0</v>
      </c>
      <c r="AE173">
        <v>0</v>
      </c>
      <c r="AF173">
        <v>0</v>
      </c>
      <c r="AG173">
        <v>0</v>
      </c>
      <c r="AH173">
        <v>0</v>
      </c>
      <c r="AI173">
        <v>0</v>
      </c>
      <c r="AJ173">
        <v>0</v>
      </c>
      <c r="AK173">
        <v>0</v>
      </c>
      <c r="AL173">
        <v>0</v>
      </c>
      <c r="AM173">
        <v>8.92</v>
      </c>
      <c r="AN173">
        <v>0</v>
      </c>
      <c r="AO173">
        <v>0</v>
      </c>
      <c r="AP173">
        <v>0</v>
      </c>
      <c r="AQ173">
        <v>0</v>
      </c>
      <c r="AR173">
        <v>0</v>
      </c>
      <c r="AS173">
        <v>0</v>
      </c>
      <c r="AT173">
        <v>0</v>
      </c>
      <c r="AU173">
        <v>0</v>
      </c>
      <c r="AV173">
        <v>0</v>
      </c>
      <c r="AW173">
        <v>0</v>
      </c>
      <c r="AX173">
        <v>0</v>
      </c>
      <c r="AY173">
        <v>0</v>
      </c>
      <c r="AZ173">
        <v>0</v>
      </c>
      <c r="BA173">
        <v>0</v>
      </c>
      <c r="BB173">
        <v>0</v>
      </c>
      <c r="BC173">
        <v>0.1</v>
      </c>
      <c r="BD173">
        <v>0</v>
      </c>
      <c r="BE173">
        <v>0</v>
      </c>
      <c r="BF173">
        <v>0</v>
      </c>
      <c r="BG173">
        <v>0</v>
      </c>
      <c r="BH173">
        <v>0</v>
      </c>
      <c r="BI173">
        <v>0</v>
      </c>
      <c r="BJ173">
        <v>0</v>
      </c>
      <c r="BK173">
        <v>0</v>
      </c>
      <c r="BL173">
        <v>0</v>
      </c>
      <c r="BM173">
        <v>0</v>
      </c>
      <c r="BN173">
        <v>0</v>
      </c>
      <c r="BO173">
        <v>0</v>
      </c>
      <c r="BP173">
        <v>0</v>
      </c>
      <c r="BQ173">
        <v>1.4999999999999999E-2</v>
      </c>
      <c r="BR173">
        <v>0</v>
      </c>
      <c r="BS173">
        <v>0</v>
      </c>
      <c r="BT173">
        <v>0</v>
      </c>
      <c r="BU173">
        <v>0</v>
      </c>
      <c r="BV173">
        <v>0</v>
      </c>
      <c r="BW173">
        <v>81.599999999999994</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1</v>
      </c>
      <c r="FR173">
        <v>0</v>
      </c>
      <c r="FS173">
        <v>0</v>
      </c>
      <c r="FT173">
        <v>0</v>
      </c>
      <c r="FU173">
        <v>0</v>
      </c>
      <c r="FV173">
        <v>0</v>
      </c>
      <c r="FW173">
        <v>0</v>
      </c>
      <c r="FX173">
        <v>2.9585406301824215</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0.30149999999999999</v>
      </c>
      <c r="GU173">
        <v>0</v>
      </c>
      <c r="GV173">
        <v>0</v>
      </c>
      <c r="GW173">
        <v>0</v>
      </c>
      <c r="GX173">
        <v>0</v>
      </c>
      <c r="GY173">
        <v>0</v>
      </c>
      <c r="GZ173">
        <v>0</v>
      </c>
      <c r="HA173">
        <v>0</v>
      </c>
      <c r="HB173">
        <v>0</v>
      </c>
      <c r="HC173">
        <v>0</v>
      </c>
      <c r="HD173">
        <v>0</v>
      </c>
      <c r="HE173">
        <v>0</v>
      </c>
      <c r="HF173">
        <v>0</v>
      </c>
      <c r="HG173">
        <v>0</v>
      </c>
      <c r="HH173">
        <v>1.4999999999999999E-2</v>
      </c>
      <c r="HI173">
        <v>0</v>
      </c>
      <c r="HJ173">
        <v>0</v>
      </c>
      <c r="HK173">
        <v>0</v>
      </c>
      <c r="HL173">
        <v>0</v>
      </c>
      <c r="HM173">
        <v>0</v>
      </c>
      <c r="HN173">
        <v>81.599999999999994</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0.98049476688867743</v>
      </c>
      <c r="LI173">
        <v>0.37</v>
      </c>
      <c r="LJ173">
        <v>0</v>
      </c>
      <c r="LK173">
        <v>0</v>
      </c>
      <c r="LL173">
        <v>1</v>
      </c>
      <c r="LM173">
        <v>0.95</v>
      </c>
      <c r="LN173">
        <v>0</v>
      </c>
      <c r="LO173">
        <v>1</v>
      </c>
      <c r="LP173">
        <v>0.78</v>
      </c>
      <c r="LQ173">
        <v>0</v>
      </c>
      <c r="LR173">
        <v>0</v>
      </c>
      <c r="LS173">
        <v>0</v>
      </c>
    </row>
    <row r="174" spans="1:331">
      <c r="A174" t="s">
        <v>417</v>
      </c>
      <c r="B174" t="s">
        <v>443</v>
      </c>
      <c r="C174" t="s">
        <v>450</v>
      </c>
      <c r="D174" t="s">
        <v>378</v>
      </c>
      <c r="E174" t="s">
        <v>379</v>
      </c>
      <c r="F174">
        <v>14133</v>
      </c>
      <c r="G174" t="s">
        <v>354</v>
      </c>
      <c r="H174">
        <v>14133</v>
      </c>
      <c r="I174">
        <v>0.84775958250854777</v>
      </c>
      <c r="J174">
        <v>0</v>
      </c>
      <c r="K174" t="s">
        <v>355</v>
      </c>
      <c r="L174">
        <v>1</v>
      </c>
      <c r="M174" t="s">
        <v>385</v>
      </c>
      <c r="N174" t="s">
        <v>451</v>
      </c>
      <c r="O174" t="s">
        <v>452</v>
      </c>
      <c r="P174">
        <v>5</v>
      </c>
      <c r="Q174">
        <v>0.81</v>
      </c>
      <c r="R174">
        <v>0</v>
      </c>
      <c r="S174">
        <v>0.38</v>
      </c>
      <c r="T174">
        <v>16671</v>
      </c>
      <c r="U174">
        <v>0</v>
      </c>
      <c r="V174">
        <v>275</v>
      </c>
      <c r="W174">
        <v>0</v>
      </c>
      <c r="X174">
        <v>4584525</v>
      </c>
      <c r="Y174">
        <v>1</v>
      </c>
      <c r="Z174">
        <v>0</v>
      </c>
      <c r="AA174">
        <v>0</v>
      </c>
      <c r="AB174">
        <v>0</v>
      </c>
      <c r="AC174">
        <v>0</v>
      </c>
      <c r="AD174">
        <v>0</v>
      </c>
      <c r="AE174">
        <v>0</v>
      </c>
      <c r="AF174">
        <v>0</v>
      </c>
      <c r="AG174">
        <v>0</v>
      </c>
      <c r="AH174">
        <v>0</v>
      </c>
      <c r="AI174">
        <v>0</v>
      </c>
      <c r="AJ174">
        <v>0</v>
      </c>
      <c r="AK174">
        <v>0</v>
      </c>
      <c r="AL174">
        <v>0</v>
      </c>
      <c r="AM174">
        <v>15.602739726027398</v>
      </c>
      <c r="AN174">
        <v>0</v>
      </c>
      <c r="AO174">
        <v>0</v>
      </c>
      <c r="AP174">
        <v>0</v>
      </c>
      <c r="AQ174">
        <v>0</v>
      </c>
      <c r="AR174">
        <v>0</v>
      </c>
      <c r="AS174">
        <v>0</v>
      </c>
      <c r="AT174">
        <v>0</v>
      </c>
      <c r="AU174">
        <v>0</v>
      </c>
      <c r="AV174">
        <v>0</v>
      </c>
      <c r="AW174">
        <v>0</v>
      </c>
      <c r="AX174">
        <v>0</v>
      </c>
      <c r="AY174">
        <v>0</v>
      </c>
      <c r="AZ174">
        <v>0</v>
      </c>
      <c r="BA174">
        <v>0</v>
      </c>
      <c r="BB174">
        <v>0</v>
      </c>
      <c r="BC174">
        <v>0.1</v>
      </c>
      <c r="BD174">
        <v>0</v>
      </c>
      <c r="BE174">
        <v>0</v>
      </c>
      <c r="BF174">
        <v>0</v>
      </c>
      <c r="BG174">
        <v>0</v>
      </c>
      <c r="BH174">
        <v>0</v>
      </c>
      <c r="BI174">
        <v>0</v>
      </c>
      <c r="BJ174">
        <v>0</v>
      </c>
      <c r="BK174">
        <v>0</v>
      </c>
      <c r="BL174">
        <v>0</v>
      </c>
      <c r="BM174">
        <v>0</v>
      </c>
      <c r="BN174">
        <v>0</v>
      </c>
      <c r="BO174">
        <v>0</v>
      </c>
      <c r="BP174">
        <v>0</v>
      </c>
      <c r="BQ174">
        <v>1.4999999999999999E-2</v>
      </c>
      <c r="BR174">
        <v>0</v>
      </c>
      <c r="BS174">
        <v>0</v>
      </c>
      <c r="BT174">
        <v>0</v>
      </c>
      <c r="BU174">
        <v>0</v>
      </c>
      <c r="BV174">
        <v>0</v>
      </c>
      <c r="BW174">
        <v>81.599999999999994</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1</v>
      </c>
      <c r="FR174">
        <v>0</v>
      </c>
      <c r="FS174">
        <v>0</v>
      </c>
      <c r="FT174">
        <v>0</v>
      </c>
      <c r="FU174">
        <v>0</v>
      </c>
      <c r="FV174">
        <v>0</v>
      </c>
      <c r="FW174">
        <v>0</v>
      </c>
      <c r="FX174">
        <v>5.1939879247760983</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0.3004</v>
      </c>
      <c r="GU174">
        <v>0</v>
      </c>
      <c r="GV174">
        <v>0</v>
      </c>
      <c r="GW174">
        <v>0</v>
      </c>
      <c r="GX174">
        <v>0</v>
      </c>
      <c r="GY174">
        <v>0</v>
      </c>
      <c r="GZ174">
        <v>0</v>
      </c>
      <c r="HA174">
        <v>0</v>
      </c>
      <c r="HB174">
        <v>0</v>
      </c>
      <c r="HC174">
        <v>0</v>
      </c>
      <c r="HD174">
        <v>0</v>
      </c>
      <c r="HE174">
        <v>0</v>
      </c>
      <c r="HF174">
        <v>0</v>
      </c>
      <c r="HG174">
        <v>0</v>
      </c>
      <c r="HH174">
        <v>1.4999999999999999E-2</v>
      </c>
      <c r="HI174">
        <v>0</v>
      </c>
      <c r="HJ174">
        <v>0</v>
      </c>
      <c r="HK174">
        <v>0</v>
      </c>
      <c r="HL174">
        <v>0</v>
      </c>
      <c r="HM174">
        <v>0</v>
      </c>
      <c r="HN174">
        <v>81.599999999999994</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1</v>
      </c>
      <c r="LI174">
        <v>0.32</v>
      </c>
      <c r="LJ174">
        <v>0</v>
      </c>
      <c r="LK174">
        <v>0</v>
      </c>
      <c r="LL174">
        <v>1</v>
      </c>
      <c r="LM174">
        <v>0.95</v>
      </c>
      <c r="LN174">
        <v>0</v>
      </c>
      <c r="LO174">
        <v>1</v>
      </c>
      <c r="LP174">
        <v>0.78</v>
      </c>
      <c r="LQ174">
        <v>0</v>
      </c>
      <c r="LR174">
        <v>1.3608428446005367E-2</v>
      </c>
      <c r="LS174">
        <v>0</v>
      </c>
    </row>
    <row r="175" spans="1:331">
      <c r="A175" t="s">
        <v>417</v>
      </c>
      <c r="B175" t="s">
        <v>443</v>
      </c>
      <c r="C175" t="s">
        <v>453</v>
      </c>
      <c r="D175" t="s">
        <v>378</v>
      </c>
      <c r="E175" t="s">
        <v>379</v>
      </c>
      <c r="F175">
        <v>5282</v>
      </c>
      <c r="G175" t="s">
        <v>354</v>
      </c>
      <c r="H175">
        <v>5282</v>
      </c>
      <c r="I175">
        <v>0.76109510086455334</v>
      </c>
      <c r="J175">
        <v>0</v>
      </c>
      <c r="K175" t="s">
        <v>355</v>
      </c>
      <c r="L175">
        <v>1</v>
      </c>
      <c r="M175" t="s">
        <v>385</v>
      </c>
      <c r="N175" t="s">
        <v>451</v>
      </c>
      <c r="O175" t="s">
        <v>452</v>
      </c>
      <c r="P175">
        <v>5</v>
      </c>
      <c r="Q175">
        <v>0.81</v>
      </c>
      <c r="R175">
        <v>0</v>
      </c>
      <c r="S175">
        <v>0.38</v>
      </c>
      <c r="T175">
        <v>6940</v>
      </c>
      <c r="U175">
        <v>0</v>
      </c>
      <c r="V175">
        <v>179</v>
      </c>
      <c r="W175">
        <v>0</v>
      </c>
      <c r="X175">
        <v>1242260</v>
      </c>
      <c r="Y175">
        <v>1</v>
      </c>
      <c r="Z175">
        <v>0</v>
      </c>
      <c r="AA175">
        <v>0</v>
      </c>
      <c r="AB175">
        <v>0</v>
      </c>
      <c r="AC175">
        <v>0</v>
      </c>
      <c r="AD175">
        <v>0</v>
      </c>
      <c r="AE175">
        <v>0</v>
      </c>
      <c r="AF175">
        <v>0</v>
      </c>
      <c r="AG175">
        <v>0</v>
      </c>
      <c r="AH175">
        <v>0</v>
      </c>
      <c r="AI175">
        <v>0</v>
      </c>
      <c r="AJ175">
        <v>0</v>
      </c>
      <c r="AK175">
        <v>0</v>
      </c>
      <c r="AL175">
        <v>0</v>
      </c>
      <c r="AM175">
        <v>15.602739726027398</v>
      </c>
      <c r="AN175">
        <v>0</v>
      </c>
      <c r="AO175">
        <v>0</v>
      </c>
      <c r="AP175">
        <v>0</v>
      </c>
      <c r="AQ175">
        <v>0</v>
      </c>
      <c r="AR175">
        <v>0</v>
      </c>
      <c r="AS175">
        <v>0</v>
      </c>
      <c r="AT175">
        <v>0</v>
      </c>
      <c r="AU175">
        <v>0</v>
      </c>
      <c r="AV175">
        <v>0</v>
      </c>
      <c r="AW175">
        <v>0</v>
      </c>
      <c r="AX175">
        <v>0</v>
      </c>
      <c r="AY175">
        <v>0</v>
      </c>
      <c r="AZ175">
        <v>0</v>
      </c>
      <c r="BA175">
        <v>0</v>
      </c>
      <c r="BB175">
        <v>0</v>
      </c>
      <c r="BC175">
        <v>0.1</v>
      </c>
      <c r="BD175">
        <v>0</v>
      </c>
      <c r="BE175">
        <v>0</v>
      </c>
      <c r="BF175">
        <v>0</v>
      </c>
      <c r="BG175">
        <v>0</v>
      </c>
      <c r="BH175">
        <v>0</v>
      </c>
      <c r="BI175">
        <v>0</v>
      </c>
      <c r="BJ175">
        <v>0</v>
      </c>
      <c r="BK175">
        <v>0</v>
      </c>
      <c r="BL175">
        <v>0</v>
      </c>
      <c r="BM175">
        <v>0</v>
      </c>
      <c r="BN175">
        <v>0</v>
      </c>
      <c r="BO175">
        <v>0</v>
      </c>
      <c r="BP175">
        <v>0</v>
      </c>
      <c r="BQ175">
        <v>1.4999999999999999E-2</v>
      </c>
      <c r="BR175">
        <v>0</v>
      </c>
      <c r="BS175">
        <v>0</v>
      </c>
      <c r="BT175">
        <v>0</v>
      </c>
      <c r="BU175">
        <v>0</v>
      </c>
      <c r="BV175">
        <v>0</v>
      </c>
      <c r="BW175">
        <v>81.599999999999994</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1</v>
      </c>
      <c r="FR175">
        <v>0</v>
      </c>
      <c r="FS175">
        <v>0</v>
      </c>
      <c r="FT175">
        <v>0</v>
      </c>
      <c r="FU175">
        <v>0</v>
      </c>
      <c r="FV175">
        <v>0</v>
      </c>
      <c r="FW175">
        <v>0</v>
      </c>
      <c r="FX175">
        <v>5.1939879247760983</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0.3004</v>
      </c>
      <c r="GU175">
        <v>0</v>
      </c>
      <c r="GV175">
        <v>0</v>
      </c>
      <c r="GW175">
        <v>0</v>
      </c>
      <c r="GX175">
        <v>0</v>
      </c>
      <c r="GY175">
        <v>0</v>
      </c>
      <c r="GZ175">
        <v>0</v>
      </c>
      <c r="HA175">
        <v>0</v>
      </c>
      <c r="HB175">
        <v>0</v>
      </c>
      <c r="HC175">
        <v>0</v>
      </c>
      <c r="HD175">
        <v>0</v>
      </c>
      <c r="HE175">
        <v>0</v>
      </c>
      <c r="HF175">
        <v>0</v>
      </c>
      <c r="HG175">
        <v>0</v>
      </c>
      <c r="HH175">
        <v>1.4999999999999999E-2</v>
      </c>
      <c r="HI175">
        <v>0</v>
      </c>
      <c r="HJ175">
        <v>0</v>
      </c>
      <c r="HK175">
        <v>0</v>
      </c>
      <c r="HL175">
        <v>0</v>
      </c>
      <c r="HM175">
        <v>0</v>
      </c>
      <c r="HN175">
        <v>81.599999999999994</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1</v>
      </c>
      <c r="LI175">
        <v>0.44</v>
      </c>
      <c r="LJ175">
        <v>0</v>
      </c>
      <c r="LK175">
        <v>0</v>
      </c>
      <c r="LL175">
        <v>1</v>
      </c>
      <c r="LM175">
        <v>0.95</v>
      </c>
      <c r="LN175">
        <v>0</v>
      </c>
      <c r="LO175">
        <v>1</v>
      </c>
      <c r="LP175">
        <v>0.78</v>
      </c>
      <c r="LQ175">
        <v>0</v>
      </c>
      <c r="LR175">
        <v>1.3608428446005367E-2</v>
      </c>
      <c r="LS175">
        <v>0</v>
      </c>
    </row>
    <row r="176" spans="1:331">
      <c r="A176" t="s">
        <v>417</v>
      </c>
      <c r="B176" t="s">
        <v>443</v>
      </c>
      <c r="C176" t="s">
        <v>454</v>
      </c>
      <c r="D176" t="s">
        <v>378</v>
      </c>
      <c r="E176" t="s">
        <v>379</v>
      </c>
      <c r="F176">
        <v>12496</v>
      </c>
      <c r="G176" t="s">
        <v>354</v>
      </c>
      <c r="H176">
        <v>12496</v>
      </c>
      <c r="I176">
        <v>0.62405113863363959</v>
      </c>
      <c r="J176">
        <v>0</v>
      </c>
      <c r="K176" t="s">
        <v>355</v>
      </c>
      <c r="L176">
        <v>1</v>
      </c>
      <c r="M176" t="s">
        <v>385</v>
      </c>
      <c r="N176" t="s">
        <v>447</v>
      </c>
      <c r="O176" t="s">
        <v>448</v>
      </c>
      <c r="P176">
        <v>4.3</v>
      </c>
      <c r="Q176">
        <v>0.94</v>
      </c>
      <c r="R176">
        <v>0</v>
      </c>
      <c r="S176">
        <v>0.49</v>
      </c>
      <c r="T176">
        <v>20024</v>
      </c>
      <c r="U176">
        <v>0</v>
      </c>
      <c r="V176">
        <v>179</v>
      </c>
      <c r="W176">
        <v>0</v>
      </c>
      <c r="X176">
        <v>3584296</v>
      </c>
      <c r="Y176">
        <v>1</v>
      </c>
      <c r="Z176">
        <v>0</v>
      </c>
      <c r="AA176">
        <v>0</v>
      </c>
      <c r="AB176">
        <v>0</v>
      </c>
      <c r="AC176">
        <v>0</v>
      </c>
      <c r="AD176">
        <v>0</v>
      </c>
      <c r="AE176">
        <v>0</v>
      </c>
      <c r="AF176">
        <v>0</v>
      </c>
      <c r="AG176">
        <v>0</v>
      </c>
      <c r="AH176">
        <v>0</v>
      </c>
      <c r="AI176">
        <v>0</v>
      </c>
      <c r="AJ176">
        <v>0</v>
      </c>
      <c r="AK176">
        <v>0</v>
      </c>
      <c r="AL176">
        <v>0</v>
      </c>
      <c r="AM176">
        <v>8.92</v>
      </c>
      <c r="AN176">
        <v>0</v>
      </c>
      <c r="AO176">
        <v>0</v>
      </c>
      <c r="AP176">
        <v>0</v>
      </c>
      <c r="AQ176">
        <v>0</v>
      </c>
      <c r="AR176">
        <v>0</v>
      </c>
      <c r="AS176">
        <v>0</v>
      </c>
      <c r="AT176">
        <v>0</v>
      </c>
      <c r="AU176">
        <v>0</v>
      </c>
      <c r="AV176">
        <v>0</v>
      </c>
      <c r="AW176">
        <v>0</v>
      </c>
      <c r="AX176">
        <v>0</v>
      </c>
      <c r="AY176">
        <v>0</v>
      </c>
      <c r="AZ176">
        <v>0</v>
      </c>
      <c r="BA176">
        <v>0</v>
      </c>
      <c r="BB176">
        <v>0</v>
      </c>
      <c r="BC176">
        <v>0.1</v>
      </c>
      <c r="BD176">
        <v>0</v>
      </c>
      <c r="BE176">
        <v>0</v>
      </c>
      <c r="BF176">
        <v>0</v>
      </c>
      <c r="BG176">
        <v>0</v>
      </c>
      <c r="BH176">
        <v>0</v>
      </c>
      <c r="BI176">
        <v>0</v>
      </c>
      <c r="BJ176">
        <v>0</v>
      </c>
      <c r="BK176">
        <v>0</v>
      </c>
      <c r="BL176">
        <v>0</v>
      </c>
      <c r="BM176">
        <v>0</v>
      </c>
      <c r="BN176">
        <v>0</v>
      </c>
      <c r="BO176">
        <v>0</v>
      </c>
      <c r="BP176">
        <v>0</v>
      </c>
      <c r="BQ176">
        <v>1.4999999999999999E-2</v>
      </c>
      <c r="BR176">
        <v>0</v>
      </c>
      <c r="BS176">
        <v>0</v>
      </c>
      <c r="BT176">
        <v>0</v>
      </c>
      <c r="BU176">
        <v>0</v>
      </c>
      <c r="BV176">
        <v>0</v>
      </c>
      <c r="BW176">
        <v>81.599999999999994</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1</v>
      </c>
      <c r="FR176">
        <v>0</v>
      </c>
      <c r="FS176">
        <v>0</v>
      </c>
      <c r="FT176">
        <v>0</v>
      </c>
      <c r="FU176">
        <v>0</v>
      </c>
      <c r="FV176">
        <v>0</v>
      </c>
      <c r="FW176">
        <v>0</v>
      </c>
      <c r="FX176">
        <v>2.9585406301824215</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0.30149999999999999</v>
      </c>
      <c r="GU176">
        <v>0</v>
      </c>
      <c r="GV176">
        <v>0</v>
      </c>
      <c r="GW176">
        <v>0</v>
      </c>
      <c r="GX176">
        <v>0</v>
      </c>
      <c r="GY176">
        <v>0</v>
      </c>
      <c r="GZ176">
        <v>0</v>
      </c>
      <c r="HA176">
        <v>0</v>
      </c>
      <c r="HB176">
        <v>0</v>
      </c>
      <c r="HC176">
        <v>0</v>
      </c>
      <c r="HD176">
        <v>0</v>
      </c>
      <c r="HE176">
        <v>0</v>
      </c>
      <c r="HF176">
        <v>0</v>
      </c>
      <c r="HG176">
        <v>0</v>
      </c>
      <c r="HH176">
        <v>1.4999999999999999E-2</v>
      </c>
      <c r="HI176">
        <v>0</v>
      </c>
      <c r="HJ176">
        <v>0</v>
      </c>
      <c r="HK176">
        <v>0</v>
      </c>
      <c r="HL176">
        <v>0</v>
      </c>
      <c r="HM176">
        <v>0</v>
      </c>
      <c r="HN176">
        <v>81.599999999999994</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0.98052337195365558</v>
      </c>
      <c r="LI176">
        <v>0.55000000000000004</v>
      </c>
      <c r="LJ176">
        <v>0</v>
      </c>
      <c r="LK176">
        <v>0</v>
      </c>
      <c r="LL176">
        <v>1</v>
      </c>
      <c r="LM176">
        <v>0.95</v>
      </c>
      <c r="LN176">
        <v>0</v>
      </c>
      <c r="LO176">
        <v>1</v>
      </c>
      <c r="LP176">
        <v>0.78</v>
      </c>
      <c r="LQ176">
        <v>0</v>
      </c>
      <c r="LR176">
        <v>0</v>
      </c>
      <c r="LS176">
        <v>0</v>
      </c>
    </row>
    <row r="177" spans="1:331">
      <c r="A177" t="s">
        <v>417</v>
      </c>
      <c r="B177" t="s">
        <v>443</v>
      </c>
      <c r="C177" t="s">
        <v>446</v>
      </c>
      <c r="D177" t="s">
        <v>378</v>
      </c>
      <c r="E177" t="s">
        <v>374</v>
      </c>
      <c r="F177">
        <v>113257</v>
      </c>
      <c r="G177" t="s">
        <v>354</v>
      </c>
      <c r="H177">
        <v>113257</v>
      </c>
      <c r="I177">
        <v>1.6735921268452707</v>
      </c>
      <c r="J177">
        <v>0</v>
      </c>
      <c r="K177" t="s">
        <v>355</v>
      </c>
      <c r="L177">
        <v>1</v>
      </c>
      <c r="M177" t="s">
        <v>385</v>
      </c>
      <c r="N177" t="s">
        <v>447</v>
      </c>
      <c r="O177" t="s">
        <v>448</v>
      </c>
      <c r="P177">
        <v>4.3</v>
      </c>
      <c r="Q177">
        <v>0.94</v>
      </c>
      <c r="R177">
        <v>0</v>
      </c>
      <c r="S177">
        <v>0.49</v>
      </c>
      <c r="T177">
        <v>67673</v>
      </c>
      <c r="U177">
        <v>0</v>
      </c>
      <c r="V177">
        <v>456</v>
      </c>
      <c r="W177">
        <v>0</v>
      </c>
      <c r="X177">
        <v>30858888</v>
      </c>
      <c r="Y177">
        <v>1</v>
      </c>
      <c r="Z177">
        <v>0</v>
      </c>
      <c r="AA177">
        <v>0</v>
      </c>
      <c r="AB177">
        <v>0</v>
      </c>
      <c r="AC177">
        <v>0</v>
      </c>
      <c r="AD177">
        <v>0</v>
      </c>
      <c r="AE177">
        <v>0</v>
      </c>
      <c r="AF177">
        <v>0</v>
      </c>
      <c r="AG177">
        <v>0</v>
      </c>
      <c r="AH177">
        <v>0</v>
      </c>
      <c r="AI177">
        <v>0</v>
      </c>
      <c r="AJ177">
        <v>0</v>
      </c>
      <c r="AK177">
        <v>0</v>
      </c>
      <c r="AL177">
        <v>0</v>
      </c>
      <c r="AM177">
        <v>8.92</v>
      </c>
      <c r="AN177">
        <v>0</v>
      </c>
      <c r="AO177">
        <v>0</v>
      </c>
      <c r="AP177">
        <v>0</v>
      </c>
      <c r="AQ177">
        <v>0</v>
      </c>
      <c r="AR177">
        <v>0</v>
      </c>
      <c r="AS177">
        <v>0</v>
      </c>
      <c r="AT177">
        <v>0</v>
      </c>
      <c r="AU177">
        <v>0</v>
      </c>
      <c r="AV177">
        <v>0</v>
      </c>
      <c r="AW177">
        <v>0</v>
      </c>
      <c r="AX177">
        <v>0</v>
      </c>
      <c r="AY177">
        <v>0</v>
      </c>
      <c r="AZ177">
        <v>0</v>
      </c>
      <c r="BA177">
        <v>0</v>
      </c>
      <c r="BB177">
        <v>0</v>
      </c>
      <c r="BC177">
        <v>0.1</v>
      </c>
      <c r="BD177">
        <v>0</v>
      </c>
      <c r="BE177">
        <v>0</v>
      </c>
      <c r="BF177">
        <v>0</v>
      </c>
      <c r="BG177">
        <v>0</v>
      </c>
      <c r="BH177">
        <v>0</v>
      </c>
      <c r="BI177">
        <v>0</v>
      </c>
      <c r="BJ177">
        <v>0</v>
      </c>
      <c r="BK177">
        <v>0</v>
      </c>
      <c r="BL177">
        <v>0</v>
      </c>
      <c r="BM177">
        <v>0</v>
      </c>
      <c r="BN177">
        <v>0</v>
      </c>
      <c r="BO177">
        <v>0</v>
      </c>
      <c r="BP177">
        <v>0</v>
      </c>
      <c r="BQ177">
        <v>1.4999999999999999E-2</v>
      </c>
      <c r="BR177">
        <v>0</v>
      </c>
      <c r="BS177">
        <v>0</v>
      </c>
      <c r="BT177">
        <v>0</v>
      </c>
      <c r="BU177">
        <v>0</v>
      </c>
      <c r="BV177">
        <v>0</v>
      </c>
      <c r="BW177">
        <v>81.599999999999994</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1</v>
      </c>
      <c r="FR177">
        <v>0</v>
      </c>
      <c r="FS177">
        <v>0</v>
      </c>
      <c r="FT177">
        <v>0</v>
      </c>
      <c r="FU177">
        <v>0</v>
      </c>
      <c r="FV177">
        <v>0</v>
      </c>
      <c r="FW177">
        <v>0</v>
      </c>
      <c r="FX177">
        <v>2.9585406301824215</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0.30149999999999999</v>
      </c>
      <c r="GU177">
        <v>0</v>
      </c>
      <c r="GV177">
        <v>0</v>
      </c>
      <c r="GW177">
        <v>0</v>
      </c>
      <c r="GX177">
        <v>0</v>
      </c>
      <c r="GY177">
        <v>0</v>
      </c>
      <c r="GZ177">
        <v>0</v>
      </c>
      <c r="HA177">
        <v>0</v>
      </c>
      <c r="HB177">
        <v>0</v>
      </c>
      <c r="HC177">
        <v>0</v>
      </c>
      <c r="HD177">
        <v>0</v>
      </c>
      <c r="HE177">
        <v>0</v>
      </c>
      <c r="HF177">
        <v>0</v>
      </c>
      <c r="HG177">
        <v>0</v>
      </c>
      <c r="HH177">
        <v>1.4999999999999999E-2</v>
      </c>
      <c r="HI177">
        <v>0</v>
      </c>
      <c r="HJ177">
        <v>0</v>
      </c>
      <c r="HK177">
        <v>0</v>
      </c>
      <c r="HL177">
        <v>0</v>
      </c>
      <c r="HM177">
        <v>0</v>
      </c>
      <c r="HN177">
        <v>81.599999999999994</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0.98049443648131451</v>
      </c>
      <c r="LI177">
        <v>0.56999999999999995</v>
      </c>
      <c r="LJ177">
        <v>0</v>
      </c>
      <c r="LK177">
        <v>0</v>
      </c>
      <c r="LL177">
        <v>1</v>
      </c>
      <c r="LM177">
        <v>0.95</v>
      </c>
      <c r="LN177">
        <v>0</v>
      </c>
      <c r="LO177">
        <v>1</v>
      </c>
      <c r="LP177">
        <v>0.78</v>
      </c>
      <c r="LQ177">
        <v>0</v>
      </c>
      <c r="LR177">
        <v>0</v>
      </c>
      <c r="LS177">
        <v>0</v>
      </c>
    </row>
    <row r="178" spans="1:331">
      <c r="A178" t="s">
        <v>417</v>
      </c>
      <c r="B178" t="s">
        <v>443</v>
      </c>
      <c r="C178" t="s">
        <v>446</v>
      </c>
      <c r="D178" t="s">
        <v>378</v>
      </c>
      <c r="E178" t="s">
        <v>374</v>
      </c>
      <c r="F178">
        <v>78301</v>
      </c>
      <c r="G178" t="s">
        <v>354</v>
      </c>
      <c r="H178">
        <v>78301</v>
      </c>
      <c r="I178">
        <v>2.7519417987558428</v>
      </c>
      <c r="J178">
        <v>0</v>
      </c>
      <c r="K178" t="s">
        <v>355</v>
      </c>
      <c r="L178">
        <v>1</v>
      </c>
      <c r="M178" t="s">
        <v>385</v>
      </c>
      <c r="N178" t="s">
        <v>447</v>
      </c>
      <c r="O178" t="s">
        <v>448</v>
      </c>
      <c r="P178">
        <v>4.3</v>
      </c>
      <c r="Q178">
        <v>0.94</v>
      </c>
      <c r="R178">
        <v>0</v>
      </c>
      <c r="S178">
        <v>0.49</v>
      </c>
      <c r="T178">
        <v>28453</v>
      </c>
      <c r="U178">
        <v>0</v>
      </c>
      <c r="V178">
        <v>456</v>
      </c>
      <c r="W178">
        <v>0</v>
      </c>
      <c r="X178">
        <v>12974568</v>
      </c>
      <c r="Y178">
        <v>1</v>
      </c>
      <c r="Z178">
        <v>0</v>
      </c>
      <c r="AA178">
        <v>0</v>
      </c>
      <c r="AB178">
        <v>0</v>
      </c>
      <c r="AC178">
        <v>0</v>
      </c>
      <c r="AD178">
        <v>0</v>
      </c>
      <c r="AE178">
        <v>0</v>
      </c>
      <c r="AF178">
        <v>0</v>
      </c>
      <c r="AG178">
        <v>0</v>
      </c>
      <c r="AH178">
        <v>0</v>
      </c>
      <c r="AI178">
        <v>0</v>
      </c>
      <c r="AJ178">
        <v>0</v>
      </c>
      <c r="AK178">
        <v>0</v>
      </c>
      <c r="AL178">
        <v>0</v>
      </c>
      <c r="AM178">
        <v>8.92</v>
      </c>
      <c r="AN178">
        <v>0</v>
      </c>
      <c r="AO178">
        <v>0</v>
      </c>
      <c r="AP178">
        <v>0</v>
      </c>
      <c r="AQ178">
        <v>0</v>
      </c>
      <c r="AR178">
        <v>0</v>
      </c>
      <c r="AS178">
        <v>0</v>
      </c>
      <c r="AT178">
        <v>0</v>
      </c>
      <c r="AU178">
        <v>0</v>
      </c>
      <c r="AV178">
        <v>0</v>
      </c>
      <c r="AW178">
        <v>0</v>
      </c>
      <c r="AX178">
        <v>0</v>
      </c>
      <c r="AY178">
        <v>0</v>
      </c>
      <c r="AZ178">
        <v>0</v>
      </c>
      <c r="BA178">
        <v>0</v>
      </c>
      <c r="BB178">
        <v>0</v>
      </c>
      <c r="BC178">
        <v>0.1</v>
      </c>
      <c r="BD178">
        <v>0</v>
      </c>
      <c r="BE178">
        <v>0</v>
      </c>
      <c r="BF178">
        <v>0</v>
      </c>
      <c r="BG178">
        <v>0</v>
      </c>
      <c r="BH178">
        <v>0</v>
      </c>
      <c r="BI178">
        <v>0</v>
      </c>
      <c r="BJ178">
        <v>0</v>
      </c>
      <c r="BK178">
        <v>0</v>
      </c>
      <c r="BL178">
        <v>0</v>
      </c>
      <c r="BM178">
        <v>0</v>
      </c>
      <c r="BN178">
        <v>0</v>
      </c>
      <c r="BO178">
        <v>0</v>
      </c>
      <c r="BP178">
        <v>0</v>
      </c>
      <c r="BQ178">
        <v>1.4999999999999999E-2</v>
      </c>
      <c r="BR178">
        <v>0</v>
      </c>
      <c r="BS178">
        <v>0</v>
      </c>
      <c r="BT178">
        <v>0</v>
      </c>
      <c r="BU178">
        <v>0</v>
      </c>
      <c r="BV178">
        <v>0</v>
      </c>
      <c r="BW178">
        <v>81.599999999999994</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1</v>
      </c>
      <c r="FR178">
        <v>0</v>
      </c>
      <c r="FS178">
        <v>0</v>
      </c>
      <c r="FT178">
        <v>0</v>
      </c>
      <c r="FU178">
        <v>0</v>
      </c>
      <c r="FV178">
        <v>0</v>
      </c>
      <c r="FW178">
        <v>0</v>
      </c>
      <c r="FX178">
        <v>2.9536423841059603</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0.30199999999999999</v>
      </c>
      <c r="GU178">
        <v>0</v>
      </c>
      <c r="GV178">
        <v>0</v>
      </c>
      <c r="GW178">
        <v>0</v>
      </c>
      <c r="GX178">
        <v>0</v>
      </c>
      <c r="GY178">
        <v>0</v>
      </c>
      <c r="GZ178">
        <v>0</v>
      </c>
      <c r="HA178">
        <v>0</v>
      </c>
      <c r="HB178">
        <v>0</v>
      </c>
      <c r="HC178">
        <v>0</v>
      </c>
      <c r="HD178">
        <v>0</v>
      </c>
      <c r="HE178">
        <v>0</v>
      </c>
      <c r="HF178">
        <v>0</v>
      </c>
      <c r="HG178">
        <v>0</v>
      </c>
      <c r="HH178">
        <v>1.4999999999999999E-2</v>
      </c>
      <c r="HI178">
        <v>0</v>
      </c>
      <c r="HJ178">
        <v>0</v>
      </c>
      <c r="HK178">
        <v>0</v>
      </c>
      <c r="HL178">
        <v>0</v>
      </c>
      <c r="HM178">
        <v>0</v>
      </c>
      <c r="HN178">
        <v>81.599999999999994</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0.98049414824447334</v>
      </c>
      <c r="LI178">
        <v>0.94</v>
      </c>
      <c r="LJ178">
        <v>0</v>
      </c>
      <c r="LK178">
        <v>0</v>
      </c>
      <c r="LL178">
        <v>1</v>
      </c>
      <c r="LM178">
        <v>0.95</v>
      </c>
      <c r="LN178">
        <v>0</v>
      </c>
      <c r="LO178">
        <v>1</v>
      </c>
      <c r="LP178">
        <v>0.78</v>
      </c>
      <c r="LQ178">
        <v>0</v>
      </c>
      <c r="LR178">
        <v>0</v>
      </c>
      <c r="LS178">
        <v>0</v>
      </c>
    </row>
    <row r="179" spans="1:331">
      <c r="A179" t="s">
        <v>417</v>
      </c>
      <c r="B179" t="s">
        <v>443</v>
      </c>
      <c r="C179" t="s">
        <v>454</v>
      </c>
      <c r="D179" t="s">
        <v>380</v>
      </c>
      <c r="E179" t="s">
        <v>379</v>
      </c>
      <c r="F179">
        <v>129343</v>
      </c>
      <c r="G179" t="s">
        <v>354</v>
      </c>
      <c r="H179">
        <v>129343</v>
      </c>
      <c r="I179">
        <v>0.89473574986164917</v>
      </c>
      <c r="J179">
        <v>0</v>
      </c>
      <c r="K179" t="s">
        <v>355</v>
      </c>
      <c r="L179">
        <v>1</v>
      </c>
      <c r="M179" t="s">
        <v>385</v>
      </c>
      <c r="N179" t="s">
        <v>447</v>
      </c>
      <c r="O179" t="s">
        <v>448</v>
      </c>
      <c r="P179">
        <v>4.3</v>
      </c>
      <c r="Q179">
        <v>0.94</v>
      </c>
      <c r="R179">
        <v>0</v>
      </c>
      <c r="S179">
        <v>0.49</v>
      </c>
      <c r="T179">
        <v>144560</v>
      </c>
      <c r="U179">
        <v>0</v>
      </c>
      <c r="V179">
        <v>244</v>
      </c>
      <c r="W179">
        <v>0</v>
      </c>
      <c r="X179">
        <v>35272640</v>
      </c>
      <c r="Y179">
        <v>1</v>
      </c>
      <c r="Z179">
        <v>0</v>
      </c>
      <c r="AA179">
        <v>0</v>
      </c>
      <c r="AB179">
        <v>0</v>
      </c>
      <c r="AC179">
        <v>0</v>
      </c>
      <c r="AD179">
        <v>0</v>
      </c>
      <c r="AE179">
        <v>0</v>
      </c>
      <c r="AF179">
        <v>0</v>
      </c>
      <c r="AG179">
        <v>0</v>
      </c>
      <c r="AH179">
        <v>0</v>
      </c>
      <c r="AI179">
        <v>0</v>
      </c>
      <c r="AJ179">
        <v>0</v>
      </c>
      <c r="AK179">
        <v>0</v>
      </c>
      <c r="AL179">
        <v>0</v>
      </c>
      <c r="AM179">
        <v>8.92</v>
      </c>
      <c r="AN179">
        <v>0</v>
      </c>
      <c r="AO179">
        <v>0</v>
      </c>
      <c r="AP179">
        <v>0</v>
      </c>
      <c r="AQ179">
        <v>0</v>
      </c>
      <c r="AR179">
        <v>0</v>
      </c>
      <c r="AS179">
        <v>0</v>
      </c>
      <c r="AT179">
        <v>0</v>
      </c>
      <c r="AU179">
        <v>0</v>
      </c>
      <c r="AV179">
        <v>0</v>
      </c>
      <c r="AW179">
        <v>0</v>
      </c>
      <c r="AX179">
        <v>0</v>
      </c>
      <c r="AY179">
        <v>0</v>
      </c>
      <c r="AZ179">
        <v>0</v>
      </c>
      <c r="BA179">
        <v>0</v>
      </c>
      <c r="BB179">
        <v>0</v>
      </c>
      <c r="BC179">
        <v>0.1</v>
      </c>
      <c r="BD179">
        <v>0</v>
      </c>
      <c r="BE179">
        <v>0</v>
      </c>
      <c r="BF179">
        <v>0</v>
      </c>
      <c r="BG179">
        <v>0</v>
      </c>
      <c r="BH179">
        <v>0</v>
      </c>
      <c r="BI179">
        <v>0</v>
      </c>
      <c r="BJ179">
        <v>0</v>
      </c>
      <c r="BK179">
        <v>0</v>
      </c>
      <c r="BL179">
        <v>0</v>
      </c>
      <c r="BM179">
        <v>0</v>
      </c>
      <c r="BN179">
        <v>0</v>
      </c>
      <c r="BO179">
        <v>0</v>
      </c>
      <c r="BP179">
        <v>0</v>
      </c>
      <c r="BQ179">
        <v>1.4999999999999999E-2</v>
      </c>
      <c r="BR179">
        <v>0</v>
      </c>
      <c r="BS179">
        <v>0</v>
      </c>
      <c r="BT179">
        <v>0</v>
      </c>
      <c r="BU179">
        <v>0</v>
      </c>
      <c r="BV179">
        <v>0</v>
      </c>
      <c r="BW179">
        <v>81.599999999999994</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1</v>
      </c>
      <c r="FR179">
        <v>0</v>
      </c>
      <c r="FS179">
        <v>0</v>
      </c>
      <c r="FT179">
        <v>0</v>
      </c>
      <c r="FU179">
        <v>0</v>
      </c>
      <c r="FV179">
        <v>0</v>
      </c>
      <c r="FW179">
        <v>0</v>
      </c>
      <c r="FX179">
        <v>2.8709365947859675</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0.31069999999999998</v>
      </c>
      <c r="GU179">
        <v>0</v>
      </c>
      <c r="GV179">
        <v>0</v>
      </c>
      <c r="GW179">
        <v>0</v>
      </c>
      <c r="GX179">
        <v>0</v>
      </c>
      <c r="GY179">
        <v>0</v>
      </c>
      <c r="GZ179">
        <v>0</v>
      </c>
      <c r="HA179">
        <v>0</v>
      </c>
      <c r="HB179">
        <v>0</v>
      </c>
      <c r="HC179">
        <v>0</v>
      </c>
      <c r="HD179">
        <v>0</v>
      </c>
      <c r="HE179">
        <v>0</v>
      </c>
      <c r="HF179">
        <v>0</v>
      </c>
      <c r="HG179">
        <v>0</v>
      </c>
      <c r="HH179">
        <v>1.4999999999999999E-2</v>
      </c>
      <c r="HI179">
        <v>0</v>
      </c>
      <c r="HJ179">
        <v>0</v>
      </c>
      <c r="HK179">
        <v>0</v>
      </c>
      <c r="HL179">
        <v>0</v>
      </c>
      <c r="HM179">
        <v>0</v>
      </c>
      <c r="HN179">
        <v>81.599999999999994</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1</v>
      </c>
      <c r="LI179">
        <v>0.55000000000000004</v>
      </c>
      <c r="LJ179">
        <v>0</v>
      </c>
      <c r="LK179">
        <v>0</v>
      </c>
      <c r="LL179">
        <v>1</v>
      </c>
      <c r="LM179">
        <v>0.95</v>
      </c>
      <c r="LN179">
        <v>0</v>
      </c>
      <c r="LO179">
        <v>1</v>
      </c>
      <c r="LP179">
        <v>0.78</v>
      </c>
      <c r="LQ179">
        <v>0</v>
      </c>
      <c r="LR179">
        <v>0</v>
      </c>
      <c r="LS179">
        <v>0</v>
      </c>
    </row>
    <row r="180" spans="1:331">
      <c r="A180" t="s">
        <v>417</v>
      </c>
      <c r="B180" t="s">
        <v>443</v>
      </c>
      <c r="C180" t="s">
        <v>454</v>
      </c>
      <c r="D180" t="s">
        <v>380</v>
      </c>
      <c r="E180" t="s">
        <v>379</v>
      </c>
      <c r="F180">
        <v>1281</v>
      </c>
      <c r="G180" t="s">
        <v>354</v>
      </c>
      <c r="H180">
        <v>1281</v>
      </c>
      <c r="I180">
        <v>1.6423076923076922</v>
      </c>
      <c r="J180">
        <v>0</v>
      </c>
      <c r="K180" t="s">
        <v>355</v>
      </c>
      <c r="L180">
        <v>1</v>
      </c>
      <c r="M180" t="s">
        <v>385</v>
      </c>
      <c r="N180" t="s">
        <v>447</v>
      </c>
      <c r="O180" t="s">
        <v>448</v>
      </c>
      <c r="P180">
        <v>4.3</v>
      </c>
      <c r="Q180">
        <v>0.94</v>
      </c>
      <c r="R180">
        <v>0</v>
      </c>
      <c r="S180">
        <v>0.49</v>
      </c>
      <c r="T180">
        <v>780</v>
      </c>
      <c r="U180">
        <v>0</v>
      </c>
      <c r="V180">
        <v>244</v>
      </c>
      <c r="W180">
        <v>0</v>
      </c>
      <c r="X180">
        <v>190320</v>
      </c>
      <c r="Y180">
        <v>1</v>
      </c>
      <c r="Z180">
        <v>0</v>
      </c>
      <c r="AA180">
        <v>0</v>
      </c>
      <c r="AB180">
        <v>0</v>
      </c>
      <c r="AC180">
        <v>0</v>
      </c>
      <c r="AD180">
        <v>0</v>
      </c>
      <c r="AE180">
        <v>0</v>
      </c>
      <c r="AF180">
        <v>0</v>
      </c>
      <c r="AG180">
        <v>0</v>
      </c>
      <c r="AH180">
        <v>0</v>
      </c>
      <c r="AI180">
        <v>0</v>
      </c>
      <c r="AJ180">
        <v>0</v>
      </c>
      <c r="AK180">
        <v>0</v>
      </c>
      <c r="AL180">
        <v>0</v>
      </c>
      <c r="AM180">
        <v>8.92</v>
      </c>
      <c r="AN180">
        <v>0</v>
      </c>
      <c r="AO180">
        <v>0</v>
      </c>
      <c r="AP180">
        <v>0</v>
      </c>
      <c r="AQ180">
        <v>0</v>
      </c>
      <c r="AR180">
        <v>0</v>
      </c>
      <c r="AS180">
        <v>0</v>
      </c>
      <c r="AT180">
        <v>0</v>
      </c>
      <c r="AU180">
        <v>0</v>
      </c>
      <c r="AV180">
        <v>0</v>
      </c>
      <c r="AW180">
        <v>0</v>
      </c>
      <c r="AX180">
        <v>0</v>
      </c>
      <c r="AY180">
        <v>0</v>
      </c>
      <c r="AZ180">
        <v>0</v>
      </c>
      <c r="BA180">
        <v>0</v>
      </c>
      <c r="BB180">
        <v>0</v>
      </c>
      <c r="BC180">
        <v>0.1</v>
      </c>
      <c r="BD180">
        <v>0</v>
      </c>
      <c r="BE180">
        <v>0</v>
      </c>
      <c r="BF180">
        <v>0</v>
      </c>
      <c r="BG180">
        <v>0</v>
      </c>
      <c r="BH180">
        <v>0</v>
      </c>
      <c r="BI180">
        <v>0</v>
      </c>
      <c r="BJ180">
        <v>0</v>
      </c>
      <c r="BK180">
        <v>0</v>
      </c>
      <c r="BL180">
        <v>0</v>
      </c>
      <c r="BM180">
        <v>0</v>
      </c>
      <c r="BN180">
        <v>0</v>
      </c>
      <c r="BO180">
        <v>0</v>
      </c>
      <c r="BP180">
        <v>0</v>
      </c>
      <c r="BQ180">
        <v>1.4999999999999999E-2</v>
      </c>
      <c r="BR180">
        <v>0</v>
      </c>
      <c r="BS180">
        <v>0</v>
      </c>
      <c r="BT180">
        <v>0</v>
      </c>
      <c r="BU180">
        <v>0</v>
      </c>
      <c r="BV180">
        <v>0</v>
      </c>
      <c r="BW180">
        <v>81.599999999999994</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1</v>
      </c>
      <c r="FR180">
        <v>0</v>
      </c>
      <c r="FS180">
        <v>0</v>
      </c>
      <c r="FT180">
        <v>0</v>
      </c>
      <c r="FU180">
        <v>0</v>
      </c>
      <c r="FV180">
        <v>0</v>
      </c>
      <c r="FW180">
        <v>0</v>
      </c>
      <c r="FX180">
        <v>2.760755184153513</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0.3231</v>
      </c>
      <c r="GU180">
        <v>0</v>
      </c>
      <c r="GV180">
        <v>0</v>
      </c>
      <c r="GW180">
        <v>0</v>
      </c>
      <c r="GX180">
        <v>0</v>
      </c>
      <c r="GY180">
        <v>0</v>
      </c>
      <c r="GZ180">
        <v>0</v>
      </c>
      <c r="HA180">
        <v>0</v>
      </c>
      <c r="HB180">
        <v>0</v>
      </c>
      <c r="HC180">
        <v>0</v>
      </c>
      <c r="HD180">
        <v>0</v>
      </c>
      <c r="HE180">
        <v>0</v>
      </c>
      <c r="HF180">
        <v>0</v>
      </c>
      <c r="HG180">
        <v>0</v>
      </c>
      <c r="HH180">
        <v>1.4999999999999999E-2</v>
      </c>
      <c r="HI180">
        <v>0</v>
      </c>
      <c r="HJ180">
        <v>0</v>
      </c>
      <c r="HK180">
        <v>0</v>
      </c>
      <c r="HL180">
        <v>0</v>
      </c>
      <c r="HM180">
        <v>0</v>
      </c>
      <c r="HN180">
        <v>81.599999999999994</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1</v>
      </c>
      <c r="LI180">
        <v>1</v>
      </c>
      <c r="LJ180">
        <v>0</v>
      </c>
      <c r="LK180">
        <v>0</v>
      </c>
      <c r="LL180">
        <v>1</v>
      </c>
      <c r="LM180">
        <v>0.95</v>
      </c>
      <c r="LN180">
        <v>0</v>
      </c>
      <c r="LO180">
        <v>1</v>
      </c>
      <c r="LP180">
        <v>0.78</v>
      </c>
      <c r="LQ180">
        <v>0</v>
      </c>
      <c r="LR180">
        <v>0</v>
      </c>
      <c r="LS180">
        <v>0</v>
      </c>
    </row>
    <row r="181" spans="1:331">
      <c r="A181" t="s">
        <v>417</v>
      </c>
      <c r="B181" t="s">
        <v>443</v>
      </c>
      <c r="C181" t="s">
        <v>453</v>
      </c>
      <c r="D181" t="s">
        <v>380</v>
      </c>
      <c r="E181" t="s">
        <v>379</v>
      </c>
      <c r="F181">
        <v>71146</v>
      </c>
      <c r="G181" t="s">
        <v>354</v>
      </c>
      <c r="H181">
        <v>71146</v>
      </c>
      <c r="I181">
        <v>1.3214829674207809</v>
      </c>
      <c r="J181">
        <v>0</v>
      </c>
      <c r="K181" t="s">
        <v>355</v>
      </c>
      <c r="L181">
        <v>1</v>
      </c>
      <c r="M181" t="s">
        <v>385</v>
      </c>
      <c r="N181" t="s">
        <v>451</v>
      </c>
      <c r="O181" t="s">
        <v>452</v>
      </c>
      <c r="P181">
        <v>5</v>
      </c>
      <c r="Q181">
        <v>0.81</v>
      </c>
      <c r="R181">
        <v>0</v>
      </c>
      <c r="S181">
        <v>0.38</v>
      </c>
      <c r="T181">
        <v>53838</v>
      </c>
      <c r="U181">
        <v>0</v>
      </c>
      <c r="V181">
        <v>244</v>
      </c>
      <c r="W181">
        <v>0</v>
      </c>
      <c r="X181">
        <v>13136472</v>
      </c>
      <c r="Y181">
        <v>1</v>
      </c>
      <c r="Z181">
        <v>0</v>
      </c>
      <c r="AA181">
        <v>0</v>
      </c>
      <c r="AB181">
        <v>0</v>
      </c>
      <c r="AC181">
        <v>0</v>
      </c>
      <c r="AD181">
        <v>0</v>
      </c>
      <c r="AE181">
        <v>0</v>
      </c>
      <c r="AF181">
        <v>0</v>
      </c>
      <c r="AG181">
        <v>0</v>
      </c>
      <c r="AH181">
        <v>0</v>
      </c>
      <c r="AI181">
        <v>0</v>
      </c>
      <c r="AJ181">
        <v>0</v>
      </c>
      <c r="AK181">
        <v>0</v>
      </c>
      <c r="AL181">
        <v>0</v>
      </c>
      <c r="AM181">
        <v>15.602739726027398</v>
      </c>
      <c r="AN181">
        <v>0</v>
      </c>
      <c r="AO181">
        <v>0</v>
      </c>
      <c r="AP181">
        <v>0</v>
      </c>
      <c r="AQ181">
        <v>0</v>
      </c>
      <c r="AR181">
        <v>0</v>
      </c>
      <c r="AS181">
        <v>0</v>
      </c>
      <c r="AT181">
        <v>0</v>
      </c>
      <c r="AU181">
        <v>0</v>
      </c>
      <c r="AV181">
        <v>0</v>
      </c>
      <c r="AW181">
        <v>0</v>
      </c>
      <c r="AX181">
        <v>0</v>
      </c>
      <c r="AY181">
        <v>0</v>
      </c>
      <c r="AZ181">
        <v>0</v>
      </c>
      <c r="BA181">
        <v>0</v>
      </c>
      <c r="BB181">
        <v>0</v>
      </c>
      <c r="BC181">
        <v>0.1</v>
      </c>
      <c r="BD181">
        <v>0</v>
      </c>
      <c r="BE181">
        <v>0</v>
      </c>
      <c r="BF181">
        <v>0</v>
      </c>
      <c r="BG181">
        <v>0</v>
      </c>
      <c r="BH181">
        <v>0</v>
      </c>
      <c r="BI181">
        <v>0</v>
      </c>
      <c r="BJ181">
        <v>0</v>
      </c>
      <c r="BK181">
        <v>0</v>
      </c>
      <c r="BL181">
        <v>0</v>
      </c>
      <c r="BM181">
        <v>0</v>
      </c>
      <c r="BN181">
        <v>0</v>
      </c>
      <c r="BO181">
        <v>0</v>
      </c>
      <c r="BP181">
        <v>0</v>
      </c>
      <c r="BQ181">
        <v>1.4999999999999999E-2</v>
      </c>
      <c r="BR181">
        <v>0</v>
      </c>
      <c r="BS181">
        <v>0</v>
      </c>
      <c r="BT181">
        <v>0</v>
      </c>
      <c r="BU181">
        <v>0</v>
      </c>
      <c r="BV181">
        <v>0</v>
      </c>
      <c r="BW181">
        <v>81.599999999999994</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1</v>
      </c>
      <c r="FR181">
        <v>0</v>
      </c>
      <c r="FS181">
        <v>0</v>
      </c>
      <c r="FT181">
        <v>0</v>
      </c>
      <c r="FU181">
        <v>0</v>
      </c>
      <c r="FV181">
        <v>0</v>
      </c>
      <c r="FW181">
        <v>0</v>
      </c>
      <c r="FX181">
        <v>5.3636093936154694</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0.29089999999999999</v>
      </c>
      <c r="GU181">
        <v>0</v>
      </c>
      <c r="GV181">
        <v>0</v>
      </c>
      <c r="GW181">
        <v>0</v>
      </c>
      <c r="GX181">
        <v>0</v>
      </c>
      <c r="GY181">
        <v>0</v>
      </c>
      <c r="GZ181">
        <v>0</v>
      </c>
      <c r="HA181">
        <v>0</v>
      </c>
      <c r="HB181">
        <v>0</v>
      </c>
      <c r="HC181">
        <v>0</v>
      </c>
      <c r="HD181">
        <v>0</v>
      </c>
      <c r="HE181">
        <v>0</v>
      </c>
      <c r="HF181">
        <v>0</v>
      </c>
      <c r="HG181">
        <v>0</v>
      </c>
      <c r="HH181">
        <v>1.4999999999999999E-2</v>
      </c>
      <c r="HI181">
        <v>0</v>
      </c>
      <c r="HJ181">
        <v>0</v>
      </c>
      <c r="HK181">
        <v>0</v>
      </c>
      <c r="HL181">
        <v>0</v>
      </c>
      <c r="HM181">
        <v>0</v>
      </c>
      <c r="HN181">
        <v>81.599999999999994</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0.96970541253389797</v>
      </c>
      <c r="LI181">
        <v>0.57999999999999996</v>
      </c>
      <c r="LJ181">
        <v>0</v>
      </c>
      <c r="LK181">
        <v>0</v>
      </c>
      <c r="LL181">
        <v>1</v>
      </c>
      <c r="LM181">
        <v>0.95</v>
      </c>
      <c r="LN181">
        <v>0</v>
      </c>
      <c r="LO181">
        <v>1</v>
      </c>
      <c r="LP181">
        <v>0.78</v>
      </c>
      <c r="LQ181">
        <v>0</v>
      </c>
      <c r="LR181">
        <v>2.1773485513609148E-3</v>
      </c>
      <c r="LS181">
        <v>0</v>
      </c>
    </row>
    <row r="182" spans="1:331">
      <c r="A182" t="s">
        <v>417</v>
      </c>
      <c r="B182" t="s">
        <v>443</v>
      </c>
      <c r="C182" t="s">
        <v>450</v>
      </c>
      <c r="D182" t="s">
        <v>380</v>
      </c>
      <c r="E182" t="s">
        <v>379</v>
      </c>
      <c r="F182">
        <v>93470</v>
      </c>
      <c r="G182" t="s">
        <v>354</v>
      </c>
      <c r="H182">
        <v>93470</v>
      </c>
      <c r="I182">
        <v>1.5578333333333334</v>
      </c>
      <c r="J182">
        <v>0</v>
      </c>
      <c r="K182" t="s">
        <v>355</v>
      </c>
      <c r="L182">
        <v>1</v>
      </c>
      <c r="M182" t="s">
        <v>385</v>
      </c>
      <c r="N182" t="s">
        <v>451</v>
      </c>
      <c r="O182" t="s">
        <v>452</v>
      </c>
      <c r="P182">
        <v>5</v>
      </c>
      <c r="Q182">
        <v>0.81</v>
      </c>
      <c r="R182">
        <v>0</v>
      </c>
      <c r="S182">
        <v>0.38</v>
      </c>
      <c r="T182">
        <v>60000</v>
      </c>
      <c r="U182">
        <v>0</v>
      </c>
      <c r="V182">
        <v>244</v>
      </c>
      <c r="W182">
        <v>0</v>
      </c>
      <c r="X182">
        <v>14640000</v>
      </c>
      <c r="Y182">
        <v>1</v>
      </c>
      <c r="Z182">
        <v>0</v>
      </c>
      <c r="AA182">
        <v>0</v>
      </c>
      <c r="AB182">
        <v>0</v>
      </c>
      <c r="AC182">
        <v>0</v>
      </c>
      <c r="AD182">
        <v>0</v>
      </c>
      <c r="AE182">
        <v>0</v>
      </c>
      <c r="AF182">
        <v>0</v>
      </c>
      <c r="AG182">
        <v>0</v>
      </c>
      <c r="AH182">
        <v>0</v>
      </c>
      <c r="AI182">
        <v>0</v>
      </c>
      <c r="AJ182">
        <v>0</v>
      </c>
      <c r="AK182">
        <v>0</v>
      </c>
      <c r="AL182">
        <v>0</v>
      </c>
      <c r="AM182">
        <v>15.602739726027398</v>
      </c>
      <c r="AN182">
        <v>0</v>
      </c>
      <c r="AO182">
        <v>0</v>
      </c>
      <c r="AP182">
        <v>0</v>
      </c>
      <c r="AQ182">
        <v>0</v>
      </c>
      <c r="AR182">
        <v>0</v>
      </c>
      <c r="AS182">
        <v>0</v>
      </c>
      <c r="AT182">
        <v>0</v>
      </c>
      <c r="AU182">
        <v>0</v>
      </c>
      <c r="AV182">
        <v>0</v>
      </c>
      <c r="AW182">
        <v>0</v>
      </c>
      <c r="AX182">
        <v>0</v>
      </c>
      <c r="AY182">
        <v>0</v>
      </c>
      <c r="AZ182">
        <v>0</v>
      </c>
      <c r="BA182">
        <v>0</v>
      </c>
      <c r="BB182">
        <v>0</v>
      </c>
      <c r="BC182">
        <v>0.1</v>
      </c>
      <c r="BD182">
        <v>0</v>
      </c>
      <c r="BE182">
        <v>0</v>
      </c>
      <c r="BF182">
        <v>0</v>
      </c>
      <c r="BG182">
        <v>0</v>
      </c>
      <c r="BH182">
        <v>0</v>
      </c>
      <c r="BI182">
        <v>0</v>
      </c>
      <c r="BJ182">
        <v>0</v>
      </c>
      <c r="BK182">
        <v>0</v>
      </c>
      <c r="BL182">
        <v>0</v>
      </c>
      <c r="BM182">
        <v>0</v>
      </c>
      <c r="BN182">
        <v>0</v>
      </c>
      <c r="BO182">
        <v>0</v>
      </c>
      <c r="BP182">
        <v>0</v>
      </c>
      <c r="BQ182">
        <v>1.4999999999999999E-2</v>
      </c>
      <c r="BR182">
        <v>0</v>
      </c>
      <c r="BS182">
        <v>0</v>
      </c>
      <c r="BT182">
        <v>0</v>
      </c>
      <c r="BU182">
        <v>0</v>
      </c>
      <c r="BV182">
        <v>0</v>
      </c>
      <c r="BW182">
        <v>81.599999999999994</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1</v>
      </c>
      <c r="FR182">
        <v>0</v>
      </c>
      <c r="FS182">
        <v>0</v>
      </c>
      <c r="FT182">
        <v>0</v>
      </c>
      <c r="FU182">
        <v>0</v>
      </c>
      <c r="FV182">
        <v>0</v>
      </c>
      <c r="FW182">
        <v>0</v>
      </c>
      <c r="FX182">
        <v>5.3636093936154694</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0.29089999999999999</v>
      </c>
      <c r="GU182">
        <v>0</v>
      </c>
      <c r="GV182">
        <v>0</v>
      </c>
      <c r="GW182">
        <v>0</v>
      </c>
      <c r="GX182">
        <v>0</v>
      </c>
      <c r="GY182">
        <v>0</v>
      </c>
      <c r="GZ182">
        <v>0</v>
      </c>
      <c r="HA182">
        <v>0</v>
      </c>
      <c r="HB182">
        <v>0</v>
      </c>
      <c r="HC182">
        <v>0</v>
      </c>
      <c r="HD182">
        <v>0</v>
      </c>
      <c r="HE182">
        <v>0</v>
      </c>
      <c r="HF182">
        <v>0</v>
      </c>
      <c r="HG182">
        <v>0</v>
      </c>
      <c r="HH182">
        <v>1.4999999999999999E-2</v>
      </c>
      <c r="HI182">
        <v>0</v>
      </c>
      <c r="HJ182">
        <v>0</v>
      </c>
      <c r="HK182">
        <v>0</v>
      </c>
      <c r="HL182">
        <v>0</v>
      </c>
      <c r="HM182">
        <v>0</v>
      </c>
      <c r="HN182">
        <v>81.599999999999994</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0.96970000000000001</v>
      </c>
      <c r="LI182">
        <v>0.68</v>
      </c>
      <c r="LJ182">
        <v>0</v>
      </c>
      <c r="LK182">
        <v>0</v>
      </c>
      <c r="LL182">
        <v>1</v>
      </c>
      <c r="LM182">
        <v>0.95</v>
      </c>
      <c r="LN182">
        <v>0</v>
      </c>
      <c r="LO182">
        <v>1</v>
      </c>
      <c r="LP182">
        <v>0.78</v>
      </c>
      <c r="LQ182">
        <v>0</v>
      </c>
      <c r="LR182">
        <v>2.1773485513609148E-3</v>
      </c>
      <c r="LS182">
        <v>0</v>
      </c>
    </row>
    <row r="183" spans="1:331">
      <c r="A183" t="s">
        <v>417</v>
      </c>
      <c r="B183" t="s">
        <v>443</v>
      </c>
      <c r="C183" t="s">
        <v>449</v>
      </c>
      <c r="D183" t="s">
        <v>380</v>
      </c>
      <c r="E183" t="s">
        <v>379</v>
      </c>
      <c r="F183">
        <v>36419</v>
      </c>
      <c r="G183" t="s">
        <v>354</v>
      </c>
      <c r="H183">
        <v>36419</v>
      </c>
      <c r="I183">
        <v>1.5327216867976936</v>
      </c>
      <c r="J183">
        <v>0</v>
      </c>
      <c r="K183" t="s">
        <v>355</v>
      </c>
      <c r="L183">
        <v>1</v>
      </c>
      <c r="M183" t="s">
        <v>385</v>
      </c>
      <c r="N183" t="s">
        <v>447</v>
      </c>
      <c r="O183" t="s">
        <v>448</v>
      </c>
      <c r="P183">
        <v>4.3</v>
      </c>
      <c r="Q183">
        <v>0.94</v>
      </c>
      <c r="R183">
        <v>0</v>
      </c>
      <c r="S183">
        <v>0.49</v>
      </c>
      <c r="T183">
        <v>23761</v>
      </c>
      <c r="U183">
        <v>0</v>
      </c>
      <c r="V183">
        <v>244</v>
      </c>
      <c r="W183">
        <v>0</v>
      </c>
      <c r="X183">
        <v>5797684</v>
      </c>
      <c r="Y183">
        <v>1</v>
      </c>
      <c r="Z183">
        <v>0</v>
      </c>
      <c r="AA183">
        <v>0</v>
      </c>
      <c r="AB183">
        <v>0</v>
      </c>
      <c r="AC183">
        <v>0</v>
      </c>
      <c r="AD183">
        <v>0</v>
      </c>
      <c r="AE183">
        <v>0</v>
      </c>
      <c r="AF183">
        <v>0</v>
      </c>
      <c r="AG183">
        <v>0</v>
      </c>
      <c r="AH183">
        <v>0</v>
      </c>
      <c r="AI183">
        <v>0</v>
      </c>
      <c r="AJ183">
        <v>0</v>
      </c>
      <c r="AK183">
        <v>0</v>
      </c>
      <c r="AL183">
        <v>0</v>
      </c>
      <c r="AM183">
        <v>8.92</v>
      </c>
      <c r="AN183">
        <v>0</v>
      </c>
      <c r="AO183">
        <v>0</v>
      </c>
      <c r="AP183">
        <v>0</v>
      </c>
      <c r="AQ183">
        <v>0</v>
      </c>
      <c r="AR183">
        <v>0</v>
      </c>
      <c r="AS183">
        <v>0</v>
      </c>
      <c r="AT183">
        <v>0</v>
      </c>
      <c r="AU183">
        <v>0</v>
      </c>
      <c r="AV183">
        <v>0</v>
      </c>
      <c r="AW183">
        <v>0</v>
      </c>
      <c r="AX183">
        <v>0</v>
      </c>
      <c r="AY183">
        <v>0</v>
      </c>
      <c r="AZ183">
        <v>0</v>
      </c>
      <c r="BA183">
        <v>0</v>
      </c>
      <c r="BB183">
        <v>0</v>
      </c>
      <c r="BC183">
        <v>0.1</v>
      </c>
      <c r="BD183">
        <v>0</v>
      </c>
      <c r="BE183">
        <v>0</v>
      </c>
      <c r="BF183">
        <v>0</v>
      </c>
      <c r="BG183">
        <v>0</v>
      </c>
      <c r="BH183">
        <v>0</v>
      </c>
      <c r="BI183">
        <v>0</v>
      </c>
      <c r="BJ183">
        <v>0</v>
      </c>
      <c r="BK183">
        <v>0</v>
      </c>
      <c r="BL183">
        <v>0</v>
      </c>
      <c r="BM183">
        <v>0</v>
      </c>
      <c r="BN183">
        <v>0</v>
      </c>
      <c r="BO183">
        <v>0</v>
      </c>
      <c r="BP183">
        <v>0</v>
      </c>
      <c r="BQ183">
        <v>1.4999999999999999E-2</v>
      </c>
      <c r="BR183">
        <v>0</v>
      </c>
      <c r="BS183">
        <v>0</v>
      </c>
      <c r="BT183">
        <v>0</v>
      </c>
      <c r="BU183">
        <v>0</v>
      </c>
      <c r="BV183">
        <v>0</v>
      </c>
      <c r="BW183">
        <v>81.599999999999994</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1</v>
      </c>
      <c r="FR183">
        <v>0</v>
      </c>
      <c r="FS183">
        <v>0</v>
      </c>
      <c r="FT183">
        <v>0</v>
      </c>
      <c r="FU183">
        <v>0</v>
      </c>
      <c r="FV183">
        <v>0</v>
      </c>
      <c r="FW183">
        <v>0</v>
      </c>
      <c r="FX183">
        <v>2.8709365947859675</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0.31069999999999998</v>
      </c>
      <c r="GU183">
        <v>0</v>
      </c>
      <c r="GV183">
        <v>0</v>
      </c>
      <c r="GW183">
        <v>0</v>
      </c>
      <c r="GX183">
        <v>0</v>
      </c>
      <c r="GY183">
        <v>0</v>
      </c>
      <c r="GZ183">
        <v>0</v>
      </c>
      <c r="HA183">
        <v>0</v>
      </c>
      <c r="HB183">
        <v>0</v>
      </c>
      <c r="HC183">
        <v>0</v>
      </c>
      <c r="HD183">
        <v>0</v>
      </c>
      <c r="HE183">
        <v>0</v>
      </c>
      <c r="HF183">
        <v>0</v>
      </c>
      <c r="HG183">
        <v>0</v>
      </c>
      <c r="HH183">
        <v>1.4999999999999999E-2</v>
      </c>
      <c r="HI183">
        <v>0</v>
      </c>
      <c r="HJ183">
        <v>0</v>
      </c>
      <c r="HK183">
        <v>0</v>
      </c>
      <c r="HL183">
        <v>0</v>
      </c>
      <c r="HM183">
        <v>0</v>
      </c>
      <c r="HN183">
        <v>81.599999999999994</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1</v>
      </c>
      <c r="LI183">
        <v>0.95</v>
      </c>
      <c r="LJ183">
        <v>0</v>
      </c>
      <c r="LK183">
        <v>0</v>
      </c>
      <c r="LL183">
        <v>1</v>
      </c>
      <c r="LM183">
        <v>0.95</v>
      </c>
      <c r="LN183">
        <v>0</v>
      </c>
      <c r="LO183">
        <v>1</v>
      </c>
      <c r="LP183">
        <v>0.78</v>
      </c>
      <c r="LQ183">
        <v>0</v>
      </c>
      <c r="LR183">
        <v>0</v>
      </c>
      <c r="LS183">
        <v>0</v>
      </c>
    </row>
    <row r="184" spans="1:331">
      <c r="A184" t="s">
        <v>417</v>
      </c>
      <c r="B184" t="s">
        <v>443</v>
      </c>
      <c r="C184" t="s">
        <v>449</v>
      </c>
      <c r="D184" t="s">
        <v>380</v>
      </c>
      <c r="E184" t="s">
        <v>379</v>
      </c>
      <c r="F184">
        <v>10248</v>
      </c>
      <c r="G184" t="s">
        <v>354</v>
      </c>
      <c r="H184">
        <v>10248</v>
      </c>
      <c r="I184">
        <v>1.6425709248276967</v>
      </c>
      <c r="J184">
        <v>0</v>
      </c>
      <c r="K184" t="s">
        <v>355</v>
      </c>
      <c r="L184">
        <v>1</v>
      </c>
      <c r="M184" t="s">
        <v>385</v>
      </c>
      <c r="N184" t="s">
        <v>447</v>
      </c>
      <c r="O184" t="s">
        <v>448</v>
      </c>
      <c r="P184">
        <v>4.3</v>
      </c>
      <c r="Q184">
        <v>0.94</v>
      </c>
      <c r="R184">
        <v>0</v>
      </c>
      <c r="S184">
        <v>0.49</v>
      </c>
      <c r="T184">
        <v>6239</v>
      </c>
      <c r="U184">
        <v>0</v>
      </c>
      <c r="V184">
        <v>244</v>
      </c>
      <c r="W184">
        <v>0</v>
      </c>
      <c r="X184">
        <v>1522316</v>
      </c>
      <c r="Y184">
        <v>1</v>
      </c>
      <c r="Z184">
        <v>0</v>
      </c>
      <c r="AA184">
        <v>0</v>
      </c>
      <c r="AB184">
        <v>0</v>
      </c>
      <c r="AC184">
        <v>0</v>
      </c>
      <c r="AD184">
        <v>0</v>
      </c>
      <c r="AE184">
        <v>0</v>
      </c>
      <c r="AF184">
        <v>0</v>
      </c>
      <c r="AG184">
        <v>0</v>
      </c>
      <c r="AH184">
        <v>0</v>
      </c>
      <c r="AI184">
        <v>0</v>
      </c>
      <c r="AJ184">
        <v>0</v>
      </c>
      <c r="AK184">
        <v>0</v>
      </c>
      <c r="AL184">
        <v>0</v>
      </c>
      <c r="AM184">
        <v>8.92</v>
      </c>
      <c r="AN184">
        <v>0</v>
      </c>
      <c r="AO184">
        <v>0</v>
      </c>
      <c r="AP184">
        <v>0</v>
      </c>
      <c r="AQ184">
        <v>0</v>
      </c>
      <c r="AR184">
        <v>0</v>
      </c>
      <c r="AS184">
        <v>0</v>
      </c>
      <c r="AT184">
        <v>0</v>
      </c>
      <c r="AU184">
        <v>0</v>
      </c>
      <c r="AV184">
        <v>0</v>
      </c>
      <c r="AW184">
        <v>0</v>
      </c>
      <c r="AX184">
        <v>0</v>
      </c>
      <c r="AY184">
        <v>0</v>
      </c>
      <c r="AZ184">
        <v>0</v>
      </c>
      <c r="BA184">
        <v>0</v>
      </c>
      <c r="BB184">
        <v>0</v>
      </c>
      <c r="BC184">
        <v>0.1</v>
      </c>
      <c r="BD184">
        <v>0</v>
      </c>
      <c r="BE184">
        <v>0</v>
      </c>
      <c r="BF184">
        <v>0</v>
      </c>
      <c r="BG184">
        <v>0</v>
      </c>
      <c r="BH184">
        <v>0</v>
      </c>
      <c r="BI184">
        <v>0</v>
      </c>
      <c r="BJ184">
        <v>0</v>
      </c>
      <c r="BK184">
        <v>0</v>
      </c>
      <c r="BL184">
        <v>0</v>
      </c>
      <c r="BM184">
        <v>0</v>
      </c>
      <c r="BN184">
        <v>0</v>
      </c>
      <c r="BO184">
        <v>0</v>
      </c>
      <c r="BP184">
        <v>0</v>
      </c>
      <c r="BQ184">
        <v>1.4999999999999999E-2</v>
      </c>
      <c r="BR184">
        <v>0</v>
      </c>
      <c r="BS184">
        <v>0</v>
      </c>
      <c r="BT184">
        <v>0</v>
      </c>
      <c r="BU184">
        <v>0</v>
      </c>
      <c r="BV184">
        <v>0</v>
      </c>
      <c r="BW184">
        <v>81.599999999999994</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1</v>
      </c>
      <c r="FR184">
        <v>0</v>
      </c>
      <c r="FS184">
        <v>0</v>
      </c>
      <c r="FT184">
        <v>0</v>
      </c>
      <c r="FU184">
        <v>0</v>
      </c>
      <c r="FV184">
        <v>0</v>
      </c>
      <c r="FW184">
        <v>0</v>
      </c>
      <c r="FX184">
        <v>2.760755184153513</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0.3231</v>
      </c>
      <c r="GU184">
        <v>0</v>
      </c>
      <c r="GV184">
        <v>0</v>
      </c>
      <c r="GW184">
        <v>0</v>
      </c>
      <c r="GX184">
        <v>0</v>
      </c>
      <c r="GY184">
        <v>0</v>
      </c>
      <c r="GZ184">
        <v>0</v>
      </c>
      <c r="HA184">
        <v>0</v>
      </c>
      <c r="HB184">
        <v>0</v>
      </c>
      <c r="HC184">
        <v>0</v>
      </c>
      <c r="HD184">
        <v>0</v>
      </c>
      <c r="HE184">
        <v>0</v>
      </c>
      <c r="HF184">
        <v>0</v>
      </c>
      <c r="HG184">
        <v>0</v>
      </c>
      <c r="HH184">
        <v>1.4999999999999999E-2</v>
      </c>
      <c r="HI184">
        <v>0</v>
      </c>
      <c r="HJ184">
        <v>0</v>
      </c>
      <c r="HK184">
        <v>0</v>
      </c>
      <c r="HL184">
        <v>0</v>
      </c>
      <c r="HM184">
        <v>0</v>
      </c>
      <c r="HN184">
        <v>81.599999999999994</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1</v>
      </c>
      <c r="LI184">
        <v>1</v>
      </c>
      <c r="LJ184">
        <v>0</v>
      </c>
      <c r="LK184">
        <v>0</v>
      </c>
      <c r="LL184">
        <v>1</v>
      </c>
      <c r="LM184">
        <v>0.95</v>
      </c>
      <c r="LN184">
        <v>0</v>
      </c>
      <c r="LO184">
        <v>1</v>
      </c>
      <c r="LP184">
        <v>0.78</v>
      </c>
      <c r="LQ184">
        <v>0</v>
      </c>
      <c r="LR184">
        <v>0</v>
      </c>
      <c r="LS184">
        <v>0</v>
      </c>
    </row>
    <row r="185" spans="1:331">
      <c r="A185" t="s">
        <v>417</v>
      </c>
      <c r="B185" t="s">
        <v>443</v>
      </c>
      <c r="C185" t="s">
        <v>446</v>
      </c>
      <c r="D185" t="s">
        <v>380</v>
      </c>
      <c r="E185" t="s">
        <v>379</v>
      </c>
      <c r="F185">
        <v>8732</v>
      </c>
      <c r="G185" t="s">
        <v>354</v>
      </c>
      <c r="H185">
        <v>8732</v>
      </c>
      <c r="I185">
        <v>1.1915938864628821</v>
      </c>
      <c r="J185">
        <v>0</v>
      </c>
      <c r="K185" t="s">
        <v>355</v>
      </c>
      <c r="L185">
        <v>1</v>
      </c>
      <c r="M185" t="s">
        <v>385</v>
      </c>
      <c r="N185" t="s">
        <v>447</v>
      </c>
      <c r="O185" t="s">
        <v>448</v>
      </c>
      <c r="P185">
        <v>4.3</v>
      </c>
      <c r="Q185">
        <v>0.94</v>
      </c>
      <c r="R185">
        <v>0</v>
      </c>
      <c r="S185">
        <v>0.49</v>
      </c>
      <c r="T185">
        <v>7328</v>
      </c>
      <c r="U185">
        <v>0</v>
      </c>
      <c r="V185">
        <v>244</v>
      </c>
      <c r="W185">
        <v>0</v>
      </c>
      <c r="X185">
        <v>1788032</v>
      </c>
      <c r="Y185">
        <v>1</v>
      </c>
      <c r="Z185">
        <v>0</v>
      </c>
      <c r="AA185">
        <v>0</v>
      </c>
      <c r="AB185">
        <v>0</v>
      </c>
      <c r="AC185">
        <v>0</v>
      </c>
      <c r="AD185">
        <v>0</v>
      </c>
      <c r="AE185">
        <v>0</v>
      </c>
      <c r="AF185">
        <v>0</v>
      </c>
      <c r="AG185">
        <v>0</v>
      </c>
      <c r="AH185">
        <v>0</v>
      </c>
      <c r="AI185">
        <v>0</v>
      </c>
      <c r="AJ185">
        <v>0</v>
      </c>
      <c r="AK185">
        <v>0</v>
      </c>
      <c r="AL185">
        <v>0</v>
      </c>
      <c r="AM185">
        <v>8.92</v>
      </c>
      <c r="AN185">
        <v>0</v>
      </c>
      <c r="AO185">
        <v>0</v>
      </c>
      <c r="AP185">
        <v>0</v>
      </c>
      <c r="AQ185">
        <v>0</v>
      </c>
      <c r="AR185">
        <v>0</v>
      </c>
      <c r="AS185">
        <v>0</v>
      </c>
      <c r="AT185">
        <v>0</v>
      </c>
      <c r="AU185">
        <v>0</v>
      </c>
      <c r="AV185">
        <v>0</v>
      </c>
      <c r="AW185">
        <v>0</v>
      </c>
      <c r="AX185">
        <v>0</v>
      </c>
      <c r="AY185">
        <v>0</v>
      </c>
      <c r="AZ185">
        <v>0</v>
      </c>
      <c r="BA185">
        <v>0</v>
      </c>
      <c r="BB185">
        <v>0</v>
      </c>
      <c r="BC185">
        <v>0.1</v>
      </c>
      <c r="BD185">
        <v>0</v>
      </c>
      <c r="BE185">
        <v>0</v>
      </c>
      <c r="BF185">
        <v>0</v>
      </c>
      <c r="BG185">
        <v>0</v>
      </c>
      <c r="BH185">
        <v>0</v>
      </c>
      <c r="BI185">
        <v>0</v>
      </c>
      <c r="BJ185">
        <v>0</v>
      </c>
      <c r="BK185">
        <v>0</v>
      </c>
      <c r="BL185">
        <v>0</v>
      </c>
      <c r="BM185">
        <v>0</v>
      </c>
      <c r="BN185">
        <v>0</v>
      </c>
      <c r="BO185">
        <v>0</v>
      </c>
      <c r="BP185">
        <v>0</v>
      </c>
      <c r="BQ185">
        <v>1.4999999999999999E-2</v>
      </c>
      <c r="BR185">
        <v>0</v>
      </c>
      <c r="BS185">
        <v>0</v>
      </c>
      <c r="BT185">
        <v>0</v>
      </c>
      <c r="BU185">
        <v>0</v>
      </c>
      <c r="BV185">
        <v>0</v>
      </c>
      <c r="BW185">
        <v>81.599999999999994</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2.8709365947859675</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0.31069999999999998</v>
      </c>
      <c r="GU185">
        <v>0</v>
      </c>
      <c r="GV185">
        <v>0</v>
      </c>
      <c r="GW185">
        <v>0</v>
      </c>
      <c r="GX185">
        <v>0</v>
      </c>
      <c r="GY185">
        <v>0</v>
      </c>
      <c r="GZ185">
        <v>0</v>
      </c>
      <c r="HA185">
        <v>0</v>
      </c>
      <c r="HB185">
        <v>0</v>
      </c>
      <c r="HC185">
        <v>0</v>
      </c>
      <c r="HD185">
        <v>0</v>
      </c>
      <c r="HE185">
        <v>0</v>
      </c>
      <c r="HF185">
        <v>0</v>
      </c>
      <c r="HG185">
        <v>0</v>
      </c>
      <c r="HH185">
        <v>1.4999999999999999E-2</v>
      </c>
      <c r="HI185">
        <v>0</v>
      </c>
      <c r="HJ185">
        <v>0</v>
      </c>
      <c r="HK185">
        <v>0</v>
      </c>
      <c r="HL185">
        <v>0</v>
      </c>
      <c r="HM185">
        <v>0</v>
      </c>
      <c r="HN185">
        <v>81.599999999999994</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1</v>
      </c>
      <c r="LI185">
        <v>0.74</v>
      </c>
      <c r="LJ185">
        <v>0</v>
      </c>
      <c r="LK185">
        <v>0</v>
      </c>
      <c r="LL185">
        <v>1</v>
      </c>
      <c r="LM185">
        <v>0.95</v>
      </c>
      <c r="LN185">
        <v>0</v>
      </c>
      <c r="LO185">
        <v>1</v>
      </c>
      <c r="LP185">
        <v>0.78</v>
      </c>
      <c r="LQ185">
        <v>0</v>
      </c>
      <c r="LR185">
        <v>0</v>
      </c>
      <c r="LS185">
        <v>0</v>
      </c>
    </row>
    <row r="186" spans="1:331">
      <c r="A186" t="s">
        <v>417</v>
      </c>
      <c r="B186" t="s">
        <v>443</v>
      </c>
      <c r="C186" t="s">
        <v>446</v>
      </c>
      <c r="D186" t="s">
        <v>380</v>
      </c>
      <c r="E186" t="s">
        <v>379</v>
      </c>
      <c r="F186">
        <v>145307</v>
      </c>
      <c r="G186" t="s">
        <v>354</v>
      </c>
      <c r="H186">
        <v>145307</v>
      </c>
      <c r="I186">
        <v>1.6426665762282666</v>
      </c>
      <c r="J186">
        <v>0</v>
      </c>
      <c r="K186" t="s">
        <v>355</v>
      </c>
      <c r="L186">
        <v>1</v>
      </c>
      <c r="M186" t="s">
        <v>385</v>
      </c>
      <c r="N186" t="s">
        <v>447</v>
      </c>
      <c r="O186" t="s">
        <v>448</v>
      </c>
      <c r="P186">
        <v>4.3</v>
      </c>
      <c r="Q186">
        <v>0.94</v>
      </c>
      <c r="R186">
        <v>0</v>
      </c>
      <c r="S186">
        <v>0.49</v>
      </c>
      <c r="T186">
        <v>88458</v>
      </c>
      <c r="U186">
        <v>0</v>
      </c>
      <c r="V186">
        <v>244</v>
      </c>
      <c r="W186">
        <v>0</v>
      </c>
      <c r="X186">
        <v>21583752</v>
      </c>
      <c r="Y186">
        <v>1</v>
      </c>
      <c r="Z186">
        <v>0</v>
      </c>
      <c r="AA186">
        <v>0</v>
      </c>
      <c r="AB186">
        <v>0</v>
      </c>
      <c r="AC186">
        <v>0</v>
      </c>
      <c r="AD186">
        <v>0</v>
      </c>
      <c r="AE186">
        <v>0</v>
      </c>
      <c r="AF186">
        <v>0</v>
      </c>
      <c r="AG186">
        <v>0</v>
      </c>
      <c r="AH186">
        <v>0</v>
      </c>
      <c r="AI186">
        <v>0</v>
      </c>
      <c r="AJ186">
        <v>0</v>
      </c>
      <c r="AK186">
        <v>0</v>
      </c>
      <c r="AL186">
        <v>0</v>
      </c>
      <c r="AM186">
        <v>8.92</v>
      </c>
      <c r="AN186">
        <v>0</v>
      </c>
      <c r="AO186">
        <v>0</v>
      </c>
      <c r="AP186">
        <v>0</v>
      </c>
      <c r="AQ186">
        <v>0</v>
      </c>
      <c r="AR186">
        <v>0</v>
      </c>
      <c r="AS186">
        <v>0</v>
      </c>
      <c r="AT186">
        <v>0</v>
      </c>
      <c r="AU186">
        <v>0</v>
      </c>
      <c r="AV186">
        <v>0</v>
      </c>
      <c r="AW186">
        <v>0</v>
      </c>
      <c r="AX186">
        <v>0</v>
      </c>
      <c r="AY186">
        <v>0</v>
      </c>
      <c r="AZ186">
        <v>0</v>
      </c>
      <c r="BA186">
        <v>0</v>
      </c>
      <c r="BB186">
        <v>0</v>
      </c>
      <c r="BC186">
        <v>0.1</v>
      </c>
      <c r="BD186">
        <v>0</v>
      </c>
      <c r="BE186">
        <v>0</v>
      </c>
      <c r="BF186">
        <v>0</v>
      </c>
      <c r="BG186">
        <v>0</v>
      </c>
      <c r="BH186">
        <v>0</v>
      </c>
      <c r="BI186">
        <v>0</v>
      </c>
      <c r="BJ186">
        <v>0</v>
      </c>
      <c r="BK186">
        <v>0</v>
      </c>
      <c r="BL186">
        <v>0</v>
      </c>
      <c r="BM186">
        <v>0</v>
      </c>
      <c r="BN186">
        <v>0</v>
      </c>
      <c r="BO186">
        <v>0</v>
      </c>
      <c r="BP186">
        <v>0</v>
      </c>
      <c r="BQ186">
        <v>1.4999999999999999E-2</v>
      </c>
      <c r="BR186">
        <v>0</v>
      </c>
      <c r="BS186">
        <v>0</v>
      </c>
      <c r="BT186">
        <v>0</v>
      </c>
      <c r="BU186">
        <v>0</v>
      </c>
      <c r="BV186">
        <v>0</v>
      </c>
      <c r="BW186">
        <v>81.599999999999994</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1</v>
      </c>
      <c r="FR186">
        <v>0</v>
      </c>
      <c r="FS186">
        <v>0</v>
      </c>
      <c r="FT186">
        <v>0</v>
      </c>
      <c r="FU186">
        <v>0</v>
      </c>
      <c r="FV186">
        <v>0</v>
      </c>
      <c r="FW186">
        <v>0</v>
      </c>
      <c r="FX186">
        <v>2.760755184153513</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0.3231</v>
      </c>
      <c r="GU186">
        <v>0</v>
      </c>
      <c r="GV186">
        <v>0</v>
      </c>
      <c r="GW186">
        <v>0</v>
      </c>
      <c r="GX186">
        <v>0</v>
      </c>
      <c r="GY186">
        <v>0</v>
      </c>
      <c r="GZ186">
        <v>0</v>
      </c>
      <c r="HA186">
        <v>0</v>
      </c>
      <c r="HB186">
        <v>0</v>
      </c>
      <c r="HC186">
        <v>0</v>
      </c>
      <c r="HD186">
        <v>0</v>
      </c>
      <c r="HE186">
        <v>0</v>
      </c>
      <c r="HF186">
        <v>0</v>
      </c>
      <c r="HG186">
        <v>0</v>
      </c>
      <c r="HH186">
        <v>1.4999999999999999E-2</v>
      </c>
      <c r="HI186">
        <v>0</v>
      </c>
      <c r="HJ186">
        <v>0</v>
      </c>
      <c r="HK186">
        <v>0</v>
      </c>
      <c r="HL186">
        <v>0</v>
      </c>
      <c r="HM186">
        <v>0</v>
      </c>
      <c r="HN186">
        <v>81.599999999999994</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1</v>
      </c>
      <c r="LI186">
        <v>1</v>
      </c>
      <c r="LJ186">
        <v>0</v>
      </c>
      <c r="LK186">
        <v>0</v>
      </c>
      <c r="LL186">
        <v>1</v>
      </c>
      <c r="LM186">
        <v>0.95</v>
      </c>
      <c r="LN186">
        <v>0</v>
      </c>
      <c r="LO186">
        <v>1</v>
      </c>
      <c r="LP186">
        <v>0.78</v>
      </c>
      <c r="LQ186">
        <v>0</v>
      </c>
      <c r="LR186">
        <v>0</v>
      </c>
      <c r="LS186">
        <v>0</v>
      </c>
    </row>
    <row r="187" spans="1:331">
      <c r="A187" t="s">
        <v>417</v>
      </c>
      <c r="B187" t="s">
        <v>443</v>
      </c>
      <c r="C187" t="s">
        <v>446</v>
      </c>
      <c r="D187" t="s">
        <v>380</v>
      </c>
      <c r="E187" t="s">
        <v>379</v>
      </c>
      <c r="F187">
        <v>6861</v>
      </c>
      <c r="G187" t="s">
        <v>354</v>
      </c>
      <c r="H187">
        <v>6861</v>
      </c>
      <c r="I187">
        <v>1.6281442809682012</v>
      </c>
      <c r="J187">
        <v>0</v>
      </c>
      <c r="K187" t="s">
        <v>355</v>
      </c>
      <c r="L187">
        <v>1</v>
      </c>
      <c r="M187" t="s">
        <v>385</v>
      </c>
      <c r="N187" t="s">
        <v>447</v>
      </c>
      <c r="O187" t="s">
        <v>448</v>
      </c>
      <c r="P187">
        <v>4.3</v>
      </c>
      <c r="Q187">
        <v>0.94</v>
      </c>
      <c r="R187">
        <v>0</v>
      </c>
      <c r="S187">
        <v>0.49</v>
      </c>
      <c r="T187">
        <v>4214</v>
      </c>
      <c r="U187">
        <v>0</v>
      </c>
      <c r="V187">
        <v>244</v>
      </c>
      <c r="W187">
        <v>0</v>
      </c>
      <c r="X187">
        <v>1028216</v>
      </c>
      <c r="Y187">
        <v>1</v>
      </c>
      <c r="Z187">
        <v>0</v>
      </c>
      <c r="AA187">
        <v>0</v>
      </c>
      <c r="AB187">
        <v>0</v>
      </c>
      <c r="AC187">
        <v>0</v>
      </c>
      <c r="AD187">
        <v>0</v>
      </c>
      <c r="AE187">
        <v>0</v>
      </c>
      <c r="AF187">
        <v>0</v>
      </c>
      <c r="AG187">
        <v>0</v>
      </c>
      <c r="AH187">
        <v>0</v>
      </c>
      <c r="AI187">
        <v>0</v>
      </c>
      <c r="AJ187">
        <v>0</v>
      </c>
      <c r="AK187">
        <v>0</v>
      </c>
      <c r="AL187">
        <v>0</v>
      </c>
      <c r="AM187">
        <v>8.92</v>
      </c>
      <c r="AN187">
        <v>0</v>
      </c>
      <c r="AO187">
        <v>0</v>
      </c>
      <c r="AP187">
        <v>0</v>
      </c>
      <c r="AQ187">
        <v>0</v>
      </c>
      <c r="AR187">
        <v>0</v>
      </c>
      <c r="AS187">
        <v>0</v>
      </c>
      <c r="AT187">
        <v>0</v>
      </c>
      <c r="AU187">
        <v>0</v>
      </c>
      <c r="AV187">
        <v>0</v>
      </c>
      <c r="AW187">
        <v>0</v>
      </c>
      <c r="AX187">
        <v>0</v>
      </c>
      <c r="AY187">
        <v>0</v>
      </c>
      <c r="AZ187">
        <v>0</v>
      </c>
      <c r="BA187">
        <v>0</v>
      </c>
      <c r="BB187">
        <v>0</v>
      </c>
      <c r="BC187">
        <v>0.1</v>
      </c>
      <c r="BD187">
        <v>0</v>
      </c>
      <c r="BE187">
        <v>0</v>
      </c>
      <c r="BF187">
        <v>0</v>
      </c>
      <c r="BG187">
        <v>0</v>
      </c>
      <c r="BH187">
        <v>0</v>
      </c>
      <c r="BI187">
        <v>0</v>
      </c>
      <c r="BJ187">
        <v>0</v>
      </c>
      <c r="BK187">
        <v>0</v>
      </c>
      <c r="BL187">
        <v>0</v>
      </c>
      <c r="BM187">
        <v>0</v>
      </c>
      <c r="BN187">
        <v>0</v>
      </c>
      <c r="BO187">
        <v>0</v>
      </c>
      <c r="BP187">
        <v>0</v>
      </c>
      <c r="BQ187">
        <v>1.4999999999999999E-2</v>
      </c>
      <c r="BR187">
        <v>0</v>
      </c>
      <c r="BS187">
        <v>0</v>
      </c>
      <c r="BT187">
        <v>0</v>
      </c>
      <c r="BU187">
        <v>0</v>
      </c>
      <c r="BV187">
        <v>0</v>
      </c>
      <c r="BW187">
        <v>81.599999999999994</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1</v>
      </c>
      <c r="FR187">
        <v>0</v>
      </c>
      <c r="FS187">
        <v>0</v>
      </c>
      <c r="FT187">
        <v>0</v>
      </c>
      <c r="FU187">
        <v>0</v>
      </c>
      <c r="FV187">
        <v>0</v>
      </c>
      <c r="FW187">
        <v>0</v>
      </c>
      <c r="FX187">
        <v>2.8147680656358474</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0.31690000000000002</v>
      </c>
      <c r="GU187">
        <v>0</v>
      </c>
      <c r="GV187">
        <v>0</v>
      </c>
      <c r="GW187">
        <v>0</v>
      </c>
      <c r="GX187">
        <v>0</v>
      </c>
      <c r="GY187">
        <v>0</v>
      </c>
      <c r="GZ187">
        <v>0</v>
      </c>
      <c r="HA187">
        <v>0</v>
      </c>
      <c r="HB187">
        <v>0</v>
      </c>
      <c r="HC187">
        <v>0</v>
      </c>
      <c r="HD187">
        <v>0</v>
      </c>
      <c r="HE187">
        <v>0</v>
      </c>
      <c r="HF187">
        <v>0</v>
      </c>
      <c r="HG187">
        <v>0</v>
      </c>
      <c r="HH187">
        <v>1.4999999999999999E-2</v>
      </c>
      <c r="HI187">
        <v>0</v>
      </c>
      <c r="HJ187">
        <v>0</v>
      </c>
      <c r="HK187">
        <v>0</v>
      </c>
      <c r="HL187">
        <v>0</v>
      </c>
      <c r="HM187">
        <v>0</v>
      </c>
      <c r="HN187">
        <v>81.599999999999994</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1</v>
      </c>
      <c r="LI187">
        <v>1</v>
      </c>
      <c r="LJ187">
        <v>0</v>
      </c>
      <c r="LK187">
        <v>0</v>
      </c>
      <c r="LL187">
        <v>1</v>
      </c>
      <c r="LM187">
        <v>0.95</v>
      </c>
      <c r="LN187">
        <v>0</v>
      </c>
      <c r="LO187">
        <v>1</v>
      </c>
      <c r="LP187">
        <v>0.78</v>
      </c>
      <c r="LQ187">
        <v>0</v>
      </c>
      <c r="LR187">
        <v>0</v>
      </c>
      <c r="LS187">
        <v>0</v>
      </c>
    </row>
    <row r="188" spans="1:331">
      <c r="A188" t="s">
        <v>417</v>
      </c>
      <c r="B188" t="s">
        <v>443</v>
      </c>
      <c r="C188" t="s">
        <v>453</v>
      </c>
      <c r="D188" t="s">
        <v>381</v>
      </c>
      <c r="E188" t="s">
        <v>353</v>
      </c>
      <c r="F188">
        <v>109497</v>
      </c>
      <c r="G188" t="s">
        <v>354</v>
      </c>
      <c r="H188">
        <v>109497</v>
      </c>
      <c r="I188">
        <v>1.1304083002116347</v>
      </c>
      <c r="J188">
        <v>0</v>
      </c>
      <c r="K188" t="s">
        <v>355</v>
      </c>
      <c r="L188">
        <v>1</v>
      </c>
      <c r="M188" t="s">
        <v>385</v>
      </c>
      <c r="N188" t="s">
        <v>451</v>
      </c>
      <c r="O188" t="s">
        <v>452</v>
      </c>
      <c r="P188">
        <v>5</v>
      </c>
      <c r="Q188">
        <v>0.81</v>
      </c>
      <c r="R188">
        <v>0</v>
      </c>
      <c r="S188">
        <v>0.38</v>
      </c>
      <c r="T188">
        <v>96865</v>
      </c>
      <c r="U188">
        <v>0</v>
      </c>
      <c r="V188">
        <v>153</v>
      </c>
      <c r="W188">
        <v>0</v>
      </c>
      <c r="X188">
        <v>14820345</v>
      </c>
      <c r="Y188">
        <v>1</v>
      </c>
      <c r="Z188">
        <v>0</v>
      </c>
      <c r="AA188">
        <v>0</v>
      </c>
      <c r="AB188">
        <v>0</v>
      </c>
      <c r="AC188">
        <v>0</v>
      </c>
      <c r="AD188">
        <v>0</v>
      </c>
      <c r="AE188">
        <v>0</v>
      </c>
      <c r="AF188">
        <v>0</v>
      </c>
      <c r="AG188">
        <v>0</v>
      </c>
      <c r="AH188">
        <v>0</v>
      </c>
      <c r="AI188">
        <v>0</v>
      </c>
      <c r="AJ188">
        <v>0</v>
      </c>
      <c r="AK188">
        <v>0</v>
      </c>
      <c r="AL188">
        <v>0</v>
      </c>
      <c r="AM188">
        <v>15.602739726027398</v>
      </c>
      <c r="AN188">
        <v>0</v>
      </c>
      <c r="AO188">
        <v>0</v>
      </c>
      <c r="AP188">
        <v>0</v>
      </c>
      <c r="AQ188">
        <v>0</v>
      </c>
      <c r="AR188">
        <v>0</v>
      </c>
      <c r="AS188">
        <v>0</v>
      </c>
      <c r="AT188">
        <v>0</v>
      </c>
      <c r="AU188">
        <v>0</v>
      </c>
      <c r="AV188">
        <v>0</v>
      </c>
      <c r="AW188">
        <v>0</v>
      </c>
      <c r="AX188">
        <v>0</v>
      </c>
      <c r="AY188">
        <v>0</v>
      </c>
      <c r="AZ188">
        <v>0</v>
      </c>
      <c r="BA188">
        <v>0</v>
      </c>
      <c r="BB188">
        <v>0</v>
      </c>
      <c r="BC188">
        <v>0.1</v>
      </c>
      <c r="BD188">
        <v>0</v>
      </c>
      <c r="BE188">
        <v>0</v>
      </c>
      <c r="BF188">
        <v>0</v>
      </c>
      <c r="BG188">
        <v>0</v>
      </c>
      <c r="BH188">
        <v>0</v>
      </c>
      <c r="BI188">
        <v>0</v>
      </c>
      <c r="BJ188">
        <v>0</v>
      </c>
      <c r="BK188">
        <v>0</v>
      </c>
      <c r="BL188">
        <v>0</v>
      </c>
      <c r="BM188">
        <v>0</v>
      </c>
      <c r="BN188">
        <v>0</v>
      </c>
      <c r="BO188">
        <v>0</v>
      </c>
      <c r="BP188">
        <v>0</v>
      </c>
      <c r="BQ188">
        <v>1.4999999999999999E-2</v>
      </c>
      <c r="BR188">
        <v>0</v>
      </c>
      <c r="BS188">
        <v>0</v>
      </c>
      <c r="BT188">
        <v>0</v>
      </c>
      <c r="BU188">
        <v>0</v>
      </c>
      <c r="BV188">
        <v>0</v>
      </c>
      <c r="BW188">
        <v>81.599999999999994</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1</v>
      </c>
      <c r="FR188">
        <v>0</v>
      </c>
      <c r="FS188">
        <v>0</v>
      </c>
      <c r="FT188">
        <v>0</v>
      </c>
      <c r="FU188">
        <v>0</v>
      </c>
      <c r="FV188">
        <v>0</v>
      </c>
      <c r="FW188">
        <v>0</v>
      </c>
      <c r="FX188">
        <v>4.93601383297292</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0.31609999999999999</v>
      </c>
      <c r="GU188">
        <v>0</v>
      </c>
      <c r="GV188">
        <v>0</v>
      </c>
      <c r="GW188">
        <v>0</v>
      </c>
      <c r="GX188">
        <v>0</v>
      </c>
      <c r="GY188">
        <v>0</v>
      </c>
      <c r="GZ188">
        <v>0</v>
      </c>
      <c r="HA188">
        <v>0</v>
      </c>
      <c r="HB188">
        <v>0</v>
      </c>
      <c r="HC188">
        <v>0</v>
      </c>
      <c r="HD188">
        <v>0</v>
      </c>
      <c r="HE188">
        <v>0</v>
      </c>
      <c r="HF188">
        <v>0</v>
      </c>
      <c r="HG188">
        <v>0</v>
      </c>
      <c r="HH188">
        <v>1.4999999999999999E-2</v>
      </c>
      <c r="HI188">
        <v>0</v>
      </c>
      <c r="HJ188">
        <v>0</v>
      </c>
      <c r="HK188">
        <v>0</v>
      </c>
      <c r="HL188">
        <v>0</v>
      </c>
      <c r="HM188">
        <v>0</v>
      </c>
      <c r="HN188">
        <v>81.599999999999994</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0.99389872502968046</v>
      </c>
      <c r="LI188">
        <v>0.74</v>
      </c>
      <c r="LJ188">
        <v>0</v>
      </c>
      <c r="LK188">
        <v>0</v>
      </c>
      <c r="LL188">
        <v>1</v>
      </c>
      <c r="LM188">
        <v>0.95</v>
      </c>
      <c r="LN188">
        <v>0</v>
      </c>
      <c r="LO188">
        <v>1</v>
      </c>
      <c r="LP188">
        <v>0.78</v>
      </c>
      <c r="LQ188">
        <v>0</v>
      </c>
      <c r="LR188">
        <v>3.511852502202319E-5</v>
      </c>
      <c r="LS188">
        <v>0</v>
      </c>
    </row>
    <row r="189" spans="1:331">
      <c r="A189" t="s">
        <v>417</v>
      </c>
      <c r="B189" t="s">
        <v>443</v>
      </c>
      <c r="C189" t="s">
        <v>453</v>
      </c>
      <c r="D189" t="s">
        <v>381</v>
      </c>
      <c r="E189" t="s">
        <v>353</v>
      </c>
      <c r="F189">
        <v>31600</v>
      </c>
      <c r="G189" t="s">
        <v>354</v>
      </c>
      <c r="H189">
        <v>31600</v>
      </c>
      <c r="I189">
        <v>1.4914806249115022</v>
      </c>
      <c r="J189">
        <v>0</v>
      </c>
      <c r="K189" t="s">
        <v>355</v>
      </c>
      <c r="L189">
        <v>1</v>
      </c>
      <c r="M189" t="s">
        <v>385</v>
      </c>
      <c r="N189" t="s">
        <v>451</v>
      </c>
      <c r="O189" t="s">
        <v>452</v>
      </c>
      <c r="P189">
        <v>5</v>
      </c>
      <c r="Q189">
        <v>0.81</v>
      </c>
      <c r="R189">
        <v>0</v>
      </c>
      <c r="S189">
        <v>0.38</v>
      </c>
      <c r="T189">
        <v>21187</v>
      </c>
      <c r="U189">
        <v>0</v>
      </c>
      <c r="V189">
        <v>153</v>
      </c>
      <c r="W189">
        <v>0</v>
      </c>
      <c r="X189">
        <v>3241611</v>
      </c>
      <c r="Y189">
        <v>1</v>
      </c>
      <c r="Z189">
        <v>0</v>
      </c>
      <c r="AA189">
        <v>0</v>
      </c>
      <c r="AB189">
        <v>0</v>
      </c>
      <c r="AC189">
        <v>0</v>
      </c>
      <c r="AD189">
        <v>0</v>
      </c>
      <c r="AE189">
        <v>0</v>
      </c>
      <c r="AF189">
        <v>0</v>
      </c>
      <c r="AG189">
        <v>0</v>
      </c>
      <c r="AH189">
        <v>0</v>
      </c>
      <c r="AI189">
        <v>0</v>
      </c>
      <c r="AJ189">
        <v>0</v>
      </c>
      <c r="AK189">
        <v>0</v>
      </c>
      <c r="AL189">
        <v>0</v>
      </c>
      <c r="AM189">
        <v>15.602739726027398</v>
      </c>
      <c r="AN189">
        <v>0</v>
      </c>
      <c r="AO189">
        <v>0</v>
      </c>
      <c r="AP189">
        <v>0</v>
      </c>
      <c r="AQ189">
        <v>0</v>
      </c>
      <c r="AR189">
        <v>0</v>
      </c>
      <c r="AS189">
        <v>0</v>
      </c>
      <c r="AT189">
        <v>0</v>
      </c>
      <c r="AU189">
        <v>0</v>
      </c>
      <c r="AV189">
        <v>0</v>
      </c>
      <c r="AW189">
        <v>0</v>
      </c>
      <c r="AX189">
        <v>0</v>
      </c>
      <c r="AY189">
        <v>0</v>
      </c>
      <c r="AZ189">
        <v>0</v>
      </c>
      <c r="BA189">
        <v>0</v>
      </c>
      <c r="BB189">
        <v>0</v>
      </c>
      <c r="BC189">
        <v>0.1</v>
      </c>
      <c r="BD189">
        <v>0</v>
      </c>
      <c r="BE189">
        <v>0</v>
      </c>
      <c r="BF189">
        <v>0</v>
      </c>
      <c r="BG189">
        <v>0</v>
      </c>
      <c r="BH189">
        <v>0</v>
      </c>
      <c r="BI189">
        <v>0</v>
      </c>
      <c r="BJ189">
        <v>0</v>
      </c>
      <c r="BK189">
        <v>0</v>
      </c>
      <c r="BL189">
        <v>0</v>
      </c>
      <c r="BM189">
        <v>0</v>
      </c>
      <c r="BN189">
        <v>0</v>
      </c>
      <c r="BO189">
        <v>0</v>
      </c>
      <c r="BP189">
        <v>0</v>
      </c>
      <c r="BQ189">
        <v>1.4999999999999999E-2</v>
      </c>
      <c r="BR189">
        <v>0</v>
      </c>
      <c r="BS189">
        <v>0</v>
      </c>
      <c r="BT189">
        <v>0</v>
      </c>
      <c r="BU189">
        <v>0</v>
      </c>
      <c r="BV189">
        <v>0</v>
      </c>
      <c r="BW189">
        <v>81.599999999999994</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1</v>
      </c>
      <c r="FR189">
        <v>0</v>
      </c>
      <c r="FS189">
        <v>0</v>
      </c>
      <c r="FT189">
        <v>0</v>
      </c>
      <c r="FU189">
        <v>0</v>
      </c>
      <c r="FV189">
        <v>0</v>
      </c>
      <c r="FW189">
        <v>0</v>
      </c>
      <c r="FX189">
        <v>5.1888060279439303</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0.30070000000000002</v>
      </c>
      <c r="GU189">
        <v>0</v>
      </c>
      <c r="GV189">
        <v>0</v>
      </c>
      <c r="GW189">
        <v>0</v>
      </c>
      <c r="GX189">
        <v>0</v>
      </c>
      <c r="GY189">
        <v>0</v>
      </c>
      <c r="GZ189">
        <v>0</v>
      </c>
      <c r="HA189">
        <v>0</v>
      </c>
      <c r="HB189">
        <v>0</v>
      </c>
      <c r="HC189">
        <v>0</v>
      </c>
      <c r="HD189">
        <v>0</v>
      </c>
      <c r="HE189">
        <v>0</v>
      </c>
      <c r="HF189">
        <v>0</v>
      </c>
      <c r="HG189">
        <v>0</v>
      </c>
      <c r="HH189">
        <v>1.4999999999999999E-2</v>
      </c>
      <c r="HI189">
        <v>0</v>
      </c>
      <c r="HJ189">
        <v>0</v>
      </c>
      <c r="HK189">
        <v>0</v>
      </c>
      <c r="HL189">
        <v>0</v>
      </c>
      <c r="HM189">
        <v>0</v>
      </c>
      <c r="HN189">
        <v>81.599999999999994</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0.99391136074007647</v>
      </c>
      <c r="LI189">
        <v>1</v>
      </c>
      <c r="LJ189">
        <v>0</v>
      </c>
      <c r="LK189">
        <v>0</v>
      </c>
      <c r="LL189">
        <v>1</v>
      </c>
      <c r="LM189">
        <v>0.95</v>
      </c>
      <c r="LN189">
        <v>0</v>
      </c>
      <c r="LO189">
        <v>1</v>
      </c>
      <c r="LP189">
        <v>0.78</v>
      </c>
      <c r="LQ189">
        <v>0</v>
      </c>
      <c r="LR189">
        <v>3.511852502202319E-5</v>
      </c>
      <c r="LS189">
        <v>0</v>
      </c>
    </row>
    <row r="190" spans="1:331">
      <c r="A190" t="s">
        <v>417</v>
      </c>
      <c r="B190" t="s">
        <v>443</v>
      </c>
      <c r="C190" t="s">
        <v>450</v>
      </c>
      <c r="D190" t="s">
        <v>381</v>
      </c>
      <c r="E190" t="s">
        <v>353</v>
      </c>
      <c r="F190">
        <v>45742</v>
      </c>
      <c r="G190" t="s">
        <v>354</v>
      </c>
      <c r="H190">
        <v>45742</v>
      </c>
      <c r="I190">
        <v>1.5276868612651127</v>
      </c>
      <c r="J190">
        <v>0</v>
      </c>
      <c r="K190" t="s">
        <v>355</v>
      </c>
      <c r="L190">
        <v>1</v>
      </c>
      <c r="M190" t="s">
        <v>385</v>
      </c>
      <c r="N190" t="s">
        <v>451</v>
      </c>
      <c r="O190" t="s">
        <v>452</v>
      </c>
      <c r="P190">
        <v>5</v>
      </c>
      <c r="Q190">
        <v>0.81</v>
      </c>
      <c r="R190">
        <v>0</v>
      </c>
      <c r="S190">
        <v>0.38</v>
      </c>
      <c r="T190">
        <v>29942</v>
      </c>
      <c r="U190">
        <v>0</v>
      </c>
      <c r="V190">
        <v>153</v>
      </c>
      <c r="W190">
        <v>0</v>
      </c>
      <c r="X190">
        <v>4581126</v>
      </c>
      <c r="Y190">
        <v>1</v>
      </c>
      <c r="Z190">
        <v>0</v>
      </c>
      <c r="AA190">
        <v>0</v>
      </c>
      <c r="AB190">
        <v>0</v>
      </c>
      <c r="AC190">
        <v>0</v>
      </c>
      <c r="AD190">
        <v>0</v>
      </c>
      <c r="AE190">
        <v>0</v>
      </c>
      <c r="AF190">
        <v>0</v>
      </c>
      <c r="AG190">
        <v>0</v>
      </c>
      <c r="AH190">
        <v>0</v>
      </c>
      <c r="AI190">
        <v>0</v>
      </c>
      <c r="AJ190">
        <v>0</v>
      </c>
      <c r="AK190">
        <v>0</v>
      </c>
      <c r="AL190">
        <v>0</v>
      </c>
      <c r="AM190">
        <v>15.602739726027398</v>
      </c>
      <c r="AN190">
        <v>0</v>
      </c>
      <c r="AO190">
        <v>0</v>
      </c>
      <c r="AP190">
        <v>0</v>
      </c>
      <c r="AQ190">
        <v>0</v>
      </c>
      <c r="AR190">
        <v>0</v>
      </c>
      <c r="AS190">
        <v>0</v>
      </c>
      <c r="AT190">
        <v>0</v>
      </c>
      <c r="AU190">
        <v>0</v>
      </c>
      <c r="AV190">
        <v>0</v>
      </c>
      <c r="AW190">
        <v>0</v>
      </c>
      <c r="AX190">
        <v>0</v>
      </c>
      <c r="AY190">
        <v>0</v>
      </c>
      <c r="AZ190">
        <v>0</v>
      </c>
      <c r="BA190">
        <v>0</v>
      </c>
      <c r="BB190">
        <v>0</v>
      </c>
      <c r="BC190">
        <v>0.1</v>
      </c>
      <c r="BD190">
        <v>0</v>
      </c>
      <c r="BE190">
        <v>0</v>
      </c>
      <c r="BF190">
        <v>0</v>
      </c>
      <c r="BG190">
        <v>0</v>
      </c>
      <c r="BH190">
        <v>0</v>
      </c>
      <c r="BI190">
        <v>0</v>
      </c>
      <c r="BJ190">
        <v>0</v>
      </c>
      <c r="BK190">
        <v>0</v>
      </c>
      <c r="BL190">
        <v>0</v>
      </c>
      <c r="BM190">
        <v>0</v>
      </c>
      <c r="BN190">
        <v>0</v>
      </c>
      <c r="BO190">
        <v>0</v>
      </c>
      <c r="BP190">
        <v>0</v>
      </c>
      <c r="BQ190">
        <v>1.4999999999999999E-2</v>
      </c>
      <c r="BR190">
        <v>0</v>
      </c>
      <c r="BS190">
        <v>0</v>
      </c>
      <c r="BT190">
        <v>0</v>
      </c>
      <c r="BU190">
        <v>0</v>
      </c>
      <c r="BV190">
        <v>0</v>
      </c>
      <c r="BW190">
        <v>81.599999999999994</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1</v>
      </c>
      <c r="FR190">
        <v>0</v>
      </c>
      <c r="FS190">
        <v>0</v>
      </c>
      <c r="FT190">
        <v>0</v>
      </c>
      <c r="FU190">
        <v>0</v>
      </c>
      <c r="FV190">
        <v>0</v>
      </c>
      <c r="FW190">
        <v>0</v>
      </c>
      <c r="FX190">
        <v>4.93601383297292</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0.31609999999999999</v>
      </c>
      <c r="GU190">
        <v>0</v>
      </c>
      <c r="GV190">
        <v>0</v>
      </c>
      <c r="GW190">
        <v>0</v>
      </c>
      <c r="GX190">
        <v>0</v>
      </c>
      <c r="GY190">
        <v>0</v>
      </c>
      <c r="GZ190">
        <v>0</v>
      </c>
      <c r="HA190">
        <v>0</v>
      </c>
      <c r="HB190">
        <v>0</v>
      </c>
      <c r="HC190">
        <v>0</v>
      </c>
      <c r="HD190">
        <v>0</v>
      </c>
      <c r="HE190">
        <v>0</v>
      </c>
      <c r="HF190">
        <v>0</v>
      </c>
      <c r="HG190">
        <v>0</v>
      </c>
      <c r="HH190">
        <v>1.4999999999999999E-2</v>
      </c>
      <c r="HI190">
        <v>0</v>
      </c>
      <c r="HJ190">
        <v>0</v>
      </c>
      <c r="HK190">
        <v>0</v>
      </c>
      <c r="HL190">
        <v>0</v>
      </c>
      <c r="HM190">
        <v>0</v>
      </c>
      <c r="HN190">
        <v>81.599999999999994</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0.99388818382205601</v>
      </c>
      <c r="LI190">
        <v>1</v>
      </c>
      <c r="LJ190">
        <v>0</v>
      </c>
      <c r="LK190">
        <v>0</v>
      </c>
      <c r="LL190">
        <v>1</v>
      </c>
      <c r="LM190">
        <v>0.95</v>
      </c>
      <c r="LN190">
        <v>0</v>
      </c>
      <c r="LO190">
        <v>1</v>
      </c>
      <c r="LP190">
        <v>0.78</v>
      </c>
      <c r="LQ190">
        <v>0</v>
      </c>
      <c r="LR190">
        <v>3.511852502202319E-5</v>
      </c>
      <c r="LS190">
        <v>0</v>
      </c>
    </row>
    <row r="191" spans="1:331">
      <c r="A191" t="s">
        <v>417</v>
      </c>
      <c r="B191" t="s">
        <v>443</v>
      </c>
      <c r="C191" t="s">
        <v>450</v>
      </c>
      <c r="D191" t="s">
        <v>381</v>
      </c>
      <c r="E191" t="s">
        <v>353</v>
      </c>
      <c r="F191">
        <v>44831</v>
      </c>
      <c r="G191" t="s">
        <v>354</v>
      </c>
      <c r="H191">
        <v>44831</v>
      </c>
      <c r="I191">
        <v>1.4914831326102869</v>
      </c>
      <c r="J191">
        <v>0</v>
      </c>
      <c r="K191" t="s">
        <v>355</v>
      </c>
      <c r="L191">
        <v>1</v>
      </c>
      <c r="M191" t="s">
        <v>385</v>
      </c>
      <c r="N191" t="s">
        <v>451</v>
      </c>
      <c r="O191" t="s">
        <v>452</v>
      </c>
      <c r="P191">
        <v>5</v>
      </c>
      <c r="Q191">
        <v>0.81</v>
      </c>
      <c r="R191">
        <v>0</v>
      </c>
      <c r="S191">
        <v>0.38</v>
      </c>
      <c r="T191">
        <v>30058</v>
      </c>
      <c r="U191">
        <v>0</v>
      </c>
      <c r="V191">
        <v>153</v>
      </c>
      <c r="W191">
        <v>0</v>
      </c>
      <c r="X191">
        <v>4598874</v>
      </c>
      <c r="Y191">
        <v>1</v>
      </c>
      <c r="Z191">
        <v>0</v>
      </c>
      <c r="AA191">
        <v>0</v>
      </c>
      <c r="AB191">
        <v>0</v>
      </c>
      <c r="AC191">
        <v>0</v>
      </c>
      <c r="AD191">
        <v>0</v>
      </c>
      <c r="AE191">
        <v>0</v>
      </c>
      <c r="AF191">
        <v>0</v>
      </c>
      <c r="AG191">
        <v>0</v>
      </c>
      <c r="AH191">
        <v>0</v>
      </c>
      <c r="AI191">
        <v>0</v>
      </c>
      <c r="AJ191">
        <v>0</v>
      </c>
      <c r="AK191">
        <v>0</v>
      </c>
      <c r="AL191">
        <v>0</v>
      </c>
      <c r="AM191">
        <v>15.602739726027398</v>
      </c>
      <c r="AN191">
        <v>0</v>
      </c>
      <c r="AO191">
        <v>0</v>
      </c>
      <c r="AP191">
        <v>0</v>
      </c>
      <c r="AQ191">
        <v>0</v>
      </c>
      <c r="AR191">
        <v>0</v>
      </c>
      <c r="AS191">
        <v>0</v>
      </c>
      <c r="AT191">
        <v>0</v>
      </c>
      <c r="AU191">
        <v>0</v>
      </c>
      <c r="AV191">
        <v>0</v>
      </c>
      <c r="AW191">
        <v>0</v>
      </c>
      <c r="AX191">
        <v>0</v>
      </c>
      <c r="AY191">
        <v>0</v>
      </c>
      <c r="AZ191">
        <v>0</v>
      </c>
      <c r="BA191">
        <v>0</v>
      </c>
      <c r="BB191">
        <v>0</v>
      </c>
      <c r="BC191">
        <v>0.1</v>
      </c>
      <c r="BD191">
        <v>0</v>
      </c>
      <c r="BE191">
        <v>0</v>
      </c>
      <c r="BF191">
        <v>0</v>
      </c>
      <c r="BG191">
        <v>0</v>
      </c>
      <c r="BH191">
        <v>0</v>
      </c>
      <c r="BI191">
        <v>0</v>
      </c>
      <c r="BJ191">
        <v>0</v>
      </c>
      <c r="BK191">
        <v>0</v>
      </c>
      <c r="BL191">
        <v>0</v>
      </c>
      <c r="BM191">
        <v>0</v>
      </c>
      <c r="BN191">
        <v>0</v>
      </c>
      <c r="BO191">
        <v>0</v>
      </c>
      <c r="BP191">
        <v>0</v>
      </c>
      <c r="BQ191">
        <v>1.4999999999999999E-2</v>
      </c>
      <c r="BR191">
        <v>0</v>
      </c>
      <c r="BS191">
        <v>0</v>
      </c>
      <c r="BT191">
        <v>0</v>
      </c>
      <c r="BU191">
        <v>0</v>
      </c>
      <c r="BV191">
        <v>0</v>
      </c>
      <c r="BW191">
        <v>81.599999999999994</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1</v>
      </c>
      <c r="FR191">
        <v>0</v>
      </c>
      <c r="FS191">
        <v>0</v>
      </c>
      <c r="FT191">
        <v>0</v>
      </c>
      <c r="FU191">
        <v>0</v>
      </c>
      <c r="FV191">
        <v>0</v>
      </c>
      <c r="FW191">
        <v>0</v>
      </c>
      <c r="FX191">
        <v>5.1888060279439303</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0.30070000000000002</v>
      </c>
      <c r="GU191">
        <v>0</v>
      </c>
      <c r="GV191">
        <v>0</v>
      </c>
      <c r="GW191">
        <v>0</v>
      </c>
      <c r="GX191">
        <v>0</v>
      </c>
      <c r="GY191">
        <v>0</v>
      </c>
      <c r="GZ191">
        <v>0</v>
      </c>
      <c r="HA191">
        <v>0</v>
      </c>
      <c r="HB191">
        <v>0</v>
      </c>
      <c r="HC191">
        <v>0</v>
      </c>
      <c r="HD191">
        <v>0</v>
      </c>
      <c r="HE191">
        <v>0</v>
      </c>
      <c r="HF191">
        <v>0</v>
      </c>
      <c r="HG191">
        <v>0</v>
      </c>
      <c r="HH191">
        <v>1.4999999999999999E-2</v>
      </c>
      <c r="HI191">
        <v>0</v>
      </c>
      <c r="HJ191">
        <v>0</v>
      </c>
      <c r="HK191">
        <v>0</v>
      </c>
      <c r="HL191">
        <v>0</v>
      </c>
      <c r="HM191">
        <v>0</v>
      </c>
      <c r="HN191">
        <v>81.599999999999994</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0.99391177057688473</v>
      </c>
      <c r="LI191">
        <v>1</v>
      </c>
      <c r="LJ191">
        <v>0</v>
      </c>
      <c r="LK191">
        <v>0</v>
      </c>
      <c r="LL191">
        <v>1</v>
      </c>
      <c r="LM191">
        <v>0.95</v>
      </c>
      <c r="LN191">
        <v>0</v>
      </c>
      <c r="LO191">
        <v>1</v>
      </c>
      <c r="LP191">
        <v>0.78</v>
      </c>
      <c r="LQ191">
        <v>0</v>
      </c>
      <c r="LR191">
        <v>3.511852502202319E-5</v>
      </c>
      <c r="LS191">
        <v>0</v>
      </c>
    </row>
    <row r="192" spans="1:331">
      <c r="A192" t="s">
        <v>417</v>
      </c>
      <c r="B192" t="s">
        <v>443</v>
      </c>
      <c r="C192" t="s">
        <v>449</v>
      </c>
      <c r="D192" t="s">
        <v>381</v>
      </c>
      <c r="E192" t="s">
        <v>353</v>
      </c>
      <c r="F192">
        <v>2518</v>
      </c>
      <c r="G192" t="s">
        <v>354</v>
      </c>
      <c r="H192">
        <v>2518</v>
      </c>
      <c r="I192">
        <v>1.0007949125596185</v>
      </c>
      <c r="J192">
        <v>0</v>
      </c>
      <c r="K192" t="s">
        <v>355</v>
      </c>
      <c r="L192">
        <v>1</v>
      </c>
      <c r="M192" t="s">
        <v>385</v>
      </c>
      <c r="N192" t="s">
        <v>447</v>
      </c>
      <c r="O192" t="s">
        <v>448</v>
      </c>
      <c r="P192">
        <v>4.3</v>
      </c>
      <c r="Q192">
        <v>0.94</v>
      </c>
      <c r="R192">
        <v>0</v>
      </c>
      <c r="S192">
        <v>0.49</v>
      </c>
      <c r="T192">
        <v>2516</v>
      </c>
      <c r="U192">
        <v>0</v>
      </c>
      <c r="V192">
        <v>153</v>
      </c>
      <c r="W192">
        <v>0</v>
      </c>
      <c r="X192">
        <v>384948</v>
      </c>
      <c r="Y192">
        <v>1</v>
      </c>
      <c r="Z192">
        <v>0</v>
      </c>
      <c r="AA192">
        <v>0</v>
      </c>
      <c r="AB192">
        <v>0</v>
      </c>
      <c r="AC192">
        <v>0</v>
      </c>
      <c r="AD192">
        <v>0</v>
      </c>
      <c r="AE192">
        <v>0</v>
      </c>
      <c r="AF192">
        <v>0</v>
      </c>
      <c r="AG192">
        <v>0</v>
      </c>
      <c r="AH192">
        <v>0</v>
      </c>
      <c r="AI192">
        <v>0</v>
      </c>
      <c r="AJ192">
        <v>0</v>
      </c>
      <c r="AK192">
        <v>0</v>
      </c>
      <c r="AL192">
        <v>0</v>
      </c>
      <c r="AM192">
        <v>8.92</v>
      </c>
      <c r="AN192">
        <v>0</v>
      </c>
      <c r="AO192">
        <v>0</v>
      </c>
      <c r="AP192">
        <v>0</v>
      </c>
      <c r="AQ192">
        <v>0</v>
      </c>
      <c r="AR192">
        <v>0</v>
      </c>
      <c r="AS192">
        <v>0</v>
      </c>
      <c r="AT192">
        <v>0</v>
      </c>
      <c r="AU192">
        <v>0</v>
      </c>
      <c r="AV192">
        <v>0</v>
      </c>
      <c r="AW192">
        <v>0</v>
      </c>
      <c r="AX192">
        <v>0</v>
      </c>
      <c r="AY192">
        <v>0</v>
      </c>
      <c r="AZ192">
        <v>0</v>
      </c>
      <c r="BA192">
        <v>0</v>
      </c>
      <c r="BB192">
        <v>0</v>
      </c>
      <c r="BC192">
        <v>0.1</v>
      </c>
      <c r="BD192">
        <v>0</v>
      </c>
      <c r="BE192">
        <v>0</v>
      </c>
      <c r="BF192">
        <v>0</v>
      </c>
      <c r="BG192">
        <v>0</v>
      </c>
      <c r="BH192">
        <v>0</v>
      </c>
      <c r="BI192">
        <v>0</v>
      </c>
      <c r="BJ192">
        <v>0</v>
      </c>
      <c r="BK192">
        <v>0</v>
      </c>
      <c r="BL192">
        <v>0</v>
      </c>
      <c r="BM192">
        <v>0</v>
      </c>
      <c r="BN192">
        <v>0</v>
      </c>
      <c r="BO192">
        <v>0</v>
      </c>
      <c r="BP192">
        <v>0</v>
      </c>
      <c r="BQ192">
        <v>1.4999999999999999E-2</v>
      </c>
      <c r="BR192">
        <v>0</v>
      </c>
      <c r="BS192">
        <v>0</v>
      </c>
      <c r="BT192">
        <v>0</v>
      </c>
      <c r="BU192">
        <v>0</v>
      </c>
      <c r="BV192">
        <v>0</v>
      </c>
      <c r="BW192">
        <v>81.599999999999994</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1</v>
      </c>
      <c r="FR192">
        <v>0</v>
      </c>
      <c r="FS192">
        <v>0</v>
      </c>
      <c r="FT192">
        <v>0</v>
      </c>
      <c r="FU192">
        <v>0</v>
      </c>
      <c r="FV192">
        <v>0</v>
      </c>
      <c r="FW192">
        <v>0</v>
      </c>
      <c r="FX192">
        <v>2.9332456428806317</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0.30409999999999998</v>
      </c>
      <c r="GU192">
        <v>0</v>
      </c>
      <c r="GV192">
        <v>0</v>
      </c>
      <c r="GW192">
        <v>0</v>
      </c>
      <c r="GX192">
        <v>0</v>
      </c>
      <c r="GY192">
        <v>0</v>
      </c>
      <c r="GZ192">
        <v>0</v>
      </c>
      <c r="HA192">
        <v>0</v>
      </c>
      <c r="HB192">
        <v>0</v>
      </c>
      <c r="HC192">
        <v>0</v>
      </c>
      <c r="HD192">
        <v>0</v>
      </c>
      <c r="HE192">
        <v>0</v>
      </c>
      <c r="HF192">
        <v>0</v>
      </c>
      <c r="HG192">
        <v>0</v>
      </c>
      <c r="HH192">
        <v>1.4999999999999999E-2</v>
      </c>
      <c r="HI192">
        <v>0</v>
      </c>
      <c r="HJ192">
        <v>0</v>
      </c>
      <c r="HK192">
        <v>0</v>
      </c>
      <c r="HL192">
        <v>0</v>
      </c>
      <c r="HM192">
        <v>0</v>
      </c>
      <c r="HN192">
        <v>81.599999999999994</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1</v>
      </c>
      <c r="LI192">
        <v>1</v>
      </c>
      <c r="LJ192">
        <v>0</v>
      </c>
      <c r="LK192">
        <v>0</v>
      </c>
      <c r="LL192">
        <v>1</v>
      </c>
      <c r="LM192">
        <v>0.95</v>
      </c>
      <c r="LN192">
        <v>0</v>
      </c>
      <c r="LO192">
        <v>1</v>
      </c>
      <c r="LP192">
        <v>0.78</v>
      </c>
      <c r="LQ192">
        <v>0</v>
      </c>
      <c r="LR192">
        <v>0</v>
      </c>
      <c r="LS192">
        <v>0</v>
      </c>
    </row>
    <row r="193" spans="1:331">
      <c r="A193" t="s">
        <v>417</v>
      </c>
      <c r="B193" t="s">
        <v>443</v>
      </c>
      <c r="C193" t="s">
        <v>449</v>
      </c>
      <c r="D193" t="s">
        <v>381</v>
      </c>
      <c r="E193" t="s">
        <v>353</v>
      </c>
      <c r="F193">
        <v>28003</v>
      </c>
      <c r="G193" t="s">
        <v>354</v>
      </c>
      <c r="H193">
        <v>28003</v>
      </c>
      <c r="I193">
        <v>1.0188837141609663</v>
      </c>
      <c r="J193">
        <v>0</v>
      </c>
      <c r="K193" t="s">
        <v>355</v>
      </c>
      <c r="L193">
        <v>1</v>
      </c>
      <c r="M193" t="s">
        <v>385</v>
      </c>
      <c r="N193" t="s">
        <v>447</v>
      </c>
      <c r="O193" t="s">
        <v>448</v>
      </c>
      <c r="P193">
        <v>4.3</v>
      </c>
      <c r="Q193">
        <v>0.94</v>
      </c>
      <c r="R193">
        <v>0</v>
      </c>
      <c r="S193">
        <v>0.49</v>
      </c>
      <c r="T193">
        <v>27484</v>
      </c>
      <c r="U193">
        <v>0</v>
      </c>
      <c r="V193">
        <v>153</v>
      </c>
      <c r="W193">
        <v>0</v>
      </c>
      <c r="X193">
        <v>4205052</v>
      </c>
      <c r="Y193">
        <v>1</v>
      </c>
      <c r="Z193">
        <v>0</v>
      </c>
      <c r="AA193">
        <v>0</v>
      </c>
      <c r="AB193">
        <v>0</v>
      </c>
      <c r="AC193">
        <v>0</v>
      </c>
      <c r="AD193">
        <v>0</v>
      </c>
      <c r="AE193">
        <v>0</v>
      </c>
      <c r="AF193">
        <v>0</v>
      </c>
      <c r="AG193">
        <v>0</v>
      </c>
      <c r="AH193">
        <v>0</v>
      </c>
      <c r="AI193">
        <v>0</v>
      </c>
      <c r="AJ193">
        <v>0</v>
      </c>
      <c r="AK193">
        <v>0</v>
      </c>
      <c r="AL193">
        <v>0</v>
      </c>
      <c r="AM193">
        <v>8.92</v>
      </c>
      <c r="AN193">
        <v>0</v>
      </c>
      <c r="AO193">
        <v>0</v>
      </c>
      <c r="AP193">
        <v>0</v>
      </c>
      <c r="AQ193">
        <v>0</v>
      </c>
      <c r="AR193">
        <v>0</v>
      </c>
      <c r="AS193">
        <v>0</v>
      </c>
      <c r="AT193">
        <v>0</v>
      </c>
      <c r="AU193">
        <v>0</v>
      </c>
      <c r="AV193">
        <v>0</v>
      </c>
      <c r="AW193">
        <v>0</v>
      </c>
      <c r="AX193">
        <v>0</v>
      </c>
      <c r="AY193">
        <v>0</v>
      </c>
      <c r="AZ193">
        <v>0</v>
      </c>
      <c r="BA193">
        <v>0</v>
      </c>
      <c r="BB193">
        <v>0</v>
      </c>
      <c r="BC193">
        <v>0.1</v>
      </c>
      <c r="BD193">
        <v>0</v>
      </c>
      <c r="BE193">
        <v>0</v>
      </c>
      <c r="BF193">
        <v>0</v>
      </c>
      <c r="BG193">
        <v>0</v>
      </c>
      <c r="BH193">
        <v>0</v>
      </c>
      <c r="BI193">
        <v>0</v>
      </c>
      <c r="BJ193">
        <v>0</v>
      </c>
      <c r="BK193">
        <v>0</v>
      </c>
      <c r="BL193">
        <v>0</v>
      </c>
      <c r="BM193">
        <v>0</v>
      </c>
      <c r="BN193">
        <v>0</v>
      </c>
      <c r="BO193">
        <v>0</v>
      </c>
      <c r="BP193">
        <v>0</v>
      </c>
      <c r="BQ193">
        <v>1.4999999999999999E-2</v>
      </c>
      <c r="BR193">
        <v>0</v>
      </c>
      <c r="BS193">
        <v>0</v>
      </c>
      <c r="BT193">
        <v>0</v>
      </c>
      <c r="BU193">
        <v>0</v>
      </c>
      <c r="BV193">
        <v>0</v>
      </c>
      <c r="BW193">
        <v>81.599999999999994</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1</v>
      </c>
      <c r="FR193">
        <v>0</v>
      </c>
      <c r="FS193">
        <v>0</v>
      </c>
      <c r="FT193">
        <v>0</v>
      </c>
      <c r="FU193">
        <v>0</v>
      </c>
      <c r="FV193">
        <v>0</v>
      </c>
      <c r="FW193">
        <v>0</v>
      </c>
      <c r="FX193">
        <v>2.8272583201267829</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0.3155</v>
      </c>
      <c r="GU193">
        <v>0</v>
      </c>
      <c r="GV193">
        <v>0</v>
      </c>
      <c r="GW193">
        <v>0</v>
      </c>
      <c r="GX193">
        <v>0</v>
      </c>
      <c r="GY193">
        <v>0</v>
      </c>
      <c r="GZ193">
        <v>0</v>
      </c>
      <c r="HA193">
        <v>0</v>
      </c>
      <c r="HB193">
        <v>0</v>
      </c>
      <c r="HC193">
        <v>0</v>
      </c>
      <c r="HD193">
        <v>0</v>
      </c>
      <c r="HE193">
        <v>0</v>
      </c>
      <c r="HF193">
        <v>0</v>
      </c>
      <c r="HG193">
        <v>0</v>
      </c>
      <c r="HH193">
        <v>1.4999999999999999E-2</v>
      </c>
      <c r="HI193">
        <v>0</v>
      </c>
      <c r="HJ193">
        <v>0</v>
      </c>
      <c r="HK193">
        <v>0</v>
      </c>
      <c r="HL193">
        <v>0</v>
      </c>
      <c r="HM193">
        <v>0</v>
      </c>
      <c r="HN193">
        <v>81.599999999999994</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1</v>
      </c>
      <c r="LI193">
        <v>1</v>
      </c>
      <c r="LJ193">
        <v>0</v>
      </c>
      <c r="LK193">
        <v>0</v>
      </c>
      <c r="LL193">
        <v>1</v>
      </c>
      <c r="LM193">
        <v>0.95</v>
      </c>
      <c r="LN193">
        <v>0</v>
      </c>
      <c r="LO193">
        <v>1</v>
      </c>
      <c r="LP193">
        <v>0.78</v>
      </c>
      <c r="LQ193">
        <v>0</v>
      </c>
      <c r="LR193">
        <v>0</v>
      </c>
      <c r="LS193">
        <v>0</v>
      </c>
    </row>
    <row r="194" spans="1:331">
      <c r="A194" t="s">
        <v>417</v>
      </c>
      <c r="B194" t="s">
        <v>443</v>
      </c>
      <c r="C194" t="s">
        <v>454</v>
      </c>
      <c r="D194" t="s">
        <v>381</v>
      </c>
      <c r="E194" t="s">
        <v>353</v>
      </c>
      <c r="F194">
        <v>167362</v>
      </c>
      <c r="G194" t="s">
        <v>354</v>
      </c>
      <c r="H194">
        <v>167362</v>
      </c>
      <c r="I194">
        <v>0.83395786410476169</v>
      </c>
      <c r="J194">
        <v>0</v>
      </c>
      <c r="K194" t="s">
        <v>355</v>
      </c>
      <c r="L194">
        <v>1</v>
      </c>
      <c r="M194" t="s">
        <v>385</v>
      </c>
      <c r="N194" t="s">
        <v>447</v>
      </c>
      <c r="O194" t="s">
        <v>448</v>
      </c>
      <c r="P194">
        <v>4.3</v>
      </c>
      <c r="Q194">
        <v>0.94</v>
      </c>
      <c r="R194">
        <v>0</v>
      </c>
      <c r="S194">
        <v>0.49</v>
      </c>
      <c r="T194">
        <v>200684</v>
      </c>
      <c r="U194">
        <v>0</v>
      </c>
      <c r="V194">
        <v>153</v>
      </c>
      <c r="W194">
        <v>0</v>
      </c>
      <c r="X194">
        <v>30704652</v>
      </c>
      <c r="Y194">
        <v>1</v>
      </c>
      <c r="Z194">
        <v>0</v>
      </c>
      <c r="AA194">
        <v>0</v>
      </c>
      <c r="AB194">
        <v>0</v>
      </c>
      <c r="AC194">
        <v>0</v>
      </c>
      <c r="AD194">
        <v>0</v>
      </c>
      <c r="AE194">
        <v>0</v>
      </c>
      <c r="AF194">
        <v>0</v>
      </c>
      <c r="AG194">
        <v>0</v>
      </c>
      <c r="AH194">
        <v>0</v>
      </c>
      <c r="AI194">
        <v>0</v>
      </c>
      <c r="AJ194">
        <v>0</v>
      </c>
      <c r="AK194">
        <v>0</v>
      </c>
      <c r="AL194">
        <v>0</v>
      </c>
      <c r="AM194">
        <v>8.92</v>
      </c>
      <c r="AN194">
        <v>0</v>
      </c>
      <c r="AO194">
        <v>0</v>
      </c>
      <c r="AP194">
        <v>0</v>
      </c>
      <c r="AQ194">
        <v>0</v>
      </c>
      <c r="AR194">
        <v>0</v>
      </c>
      <c r="AS194">
        <v>0</v>
      </c>
      <c r="AT194">
        <v>0</v>
      </c>
      <c r="AU194">
        <v>0</v>
      </c>
      <c r="AV194">
        <v>0</v>
      </c>
      <c r="AW194">
        <v>0</v>
      </c>
      <c r="AX194">
        <v>0</v>
      </c>
      <c r="AY194">
        <v>0</v>
      </c>
      <c r="AZ194">
        <v>0</v>
      </c>
      <c r="BA194">
        <v>0</v>
      </c>
      <c r="BB194">
        <v>0</v>
      </c>
      <c r="BC194">
        <v>0.1</v>
      </c>
      <c r="BD194">
        <v>0</v>
      </c>
      <c r="BE194">
        <v>0</v>
      </c>
      <c r="BF194">
        <v>0</v>
      </c>
      <c r="BG194">
        <v>0</v>
      </c>
      <c r="BH194">
        <v>0</v>
      </c>
      <c r="BI194">
        <v>0</v>
      </c>
      <c r="BJ194">
        <v>0</v>
      </c>
      <c r="BK194">
        <v>0</v>
      </c>
      <c r="BL194">
        <v>0</v>
      </c>
      <c r="BM194">
        <v>0</v>
      </c>
      <c r="BN194">
        <v>0</v>
      </c>
      <c r="BO194">
        <v>0</v>
      </c>
      <c r="BP194">
        <v>0</v>
      </c>
      <c r="BQ194">
        <v>1.4999999999999999E-2</v>
      </c>
      <c r="BR194">
        <v>0</v>
      </c>
      <c r="BS194">
        <v>0</v>
      </c>
      <c r="BT194">
        <v>0</v>
      </c>
      <c r="BU194">
        <v>0</v>
      </c>
      <c r="BV194">
        <v>0</v>
      </c>
      <c r="BW194">
        <v>81.599999999999994</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1</v>
      </c>
      <c r="FR194">
        <v>0</v>
      </c>
      <c r="FS194">
        <v>0</v>
      </c>
      <c r="FT194">
        <v>0</v>
      </c>
      <c r="FU194">
        <v>0</v>
      </c>
      <c r="FV194">
        <v>0</v>
      </c>
      <c r="FW194">
        <v>0</v>
      </c>
      <c r="FX194">
        <v>2.9332456428806317</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0.30409999999999998</v>
      </c>
      <c r="GU194">
        <v>0</v>
      </c>
      <c r="GV194">
        <v>0</v>
      </c>
      <c r="GW194">
        <v>0</v>
      </c>
      <c r="GX194">
        <v>0</v>
      </c>
      <c r="GY194">
        <v>0</v>
      </c>
      <c r="GZ194">
        <v>0</v>
      </c>
      <c r="HA194">
        <v>0</v>
      </c>
      <c r="HB194">
        <v>0</v>
      </c>
      <c r="HC194">
        <v>0</v>
      </c>
      <c r="HD194">
        <v>0</v>
      </c>
      <c r="HE194">
        <v>0</v>
      </c>
      <c r="HF194">
        <v>0</v>
      </c>
      <c r="HG194">
        <v>0</v>
      </c>
      <c r="HH194">
        <v>1.4999999999999999E-2</v>
      </c>
      <c r="HI194">
        <v>0</v>
      </c>
      <c r="HJ194">
        <v>0</v>
      </c>
      <c r="HK194">
        <v>0</v>
      </c>
      <c r="HL194">
        <v>0</v>
      </c>
      <c r="HM194">
        <v>0</v>
      </c>
      <c r="HN194">
        <v>81.599999999999994</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1</v>
      </c>
      <c r="LI194">
        <v>0.83</v>
      </c>
      <c r="LJ194">
        <v>0</v>
      </c>
      <c r="LK194">
        <v>0</v>
      </c>
      <c r="LL194">
        <v>1</v>
      </c>
      <c r="LM194">
        <v>0.95</v>
      </c>
      <c r="LN194">
        <v>0</v>
      </c>
      <c r="LO194">
        <v>1</v>
      </c>
      <c r="LP194">
        <v>0.78</v>
      </c>
      <c r="LQ194">
        <v>0</v>
      </c>
      <c r="LR194">
        <v>0</v>
      </c>
      <c r="LS194">
        <v>0</v>
      </c>
    </row>
    <row r="195" spans="1:331">
      <c r="A195" t="s">
        <v>417</v>
      </c>
      <c r="B195" t="s">
        <v>443</v>
      </c>
      <c r="C195" t="s">
        <v>454</v>
      </c>
      <c r="D195" t="s">
        <v>381</v>
      </c>
      <c r="E195" t="s">
        <v>353</v>
      </c>
      <c r="F195">
        <v>50248</v>
      </c>
      <c r="G195" t="s">
        <v>354</v>
      </c>
      <c r="H195">
        <v>50248</v>
      </c>
      <c r="I195">
        <v>1.0188985319166193</v>
      </c>
      <c r="J195">
        <v>0</v>
      </c>
      <c r="K195" t="s">
        <v>355</v>
      </c>
      <c r="L195">
        <v>1</v>
      </c>
      <c r="M195" t="s">
        <v>385</v>
      </c>
      <c r="N195" t="s">
        <v>447</v>
      </c>
      <c r="O195" t="s">
        <v>448</v>
      </c>
      <c r="P195">
        <v>4.3</v>
      </c>
      <c r="Q195">
        <v>0.94</v>
      </c>
      <c r="R195">
        <v>0</v>
      </c>
      <c r="S195">
        <v>0.49</v>
      </c>
      <c r="T195">
        <v>49316</v>
      </c>
      <c r="U195">
        <v>0</v>
      </c>
      <c r="V195">
        <v>153</v>
      </c>
      <c r="W195">
        <v>0</v>
      </c>
      <c r="X195">
        <v>7545348</v>
      </c>
      <c r="Y195">
        <v>1</v>
      </c>
      <c r="Z195">
        <v>0</v>
      </c>
      <c r="AA195">
        <v>0</v>
      </c>
      <c r="AB195">
        <v>0</v>
      </c>
      <c r="AC195">
        <v>0</v>
      </c>
      <c r="AD195">
        <v>0</v>
      </c>
      <c r="AE195">
        <v>0</v>
      </c>
      <c r="AF195">
        <v>0</v>
      </c>
      <c r="AG195">
        <v>0</v>
      </c>
      <c r="AH195">
        <v>0</v>
      </c>
      <c r="AI195">
        <v>0</v>
      </c>
      <c r="AJ195">
        <v>0</v>
      </c>
      <c r="AK195">
        <v>0</v>
      </c>
      <c r="AL195">
        <v>0</v>
      </c>
      <c r="AM195">
        <v>8.92</v>
      </c>
      <c r="AN195">
        <v>0</v>
      </c>
      <c r="AO195">
        <v>0</v>
      </c>
      <c r="AP195">
        <v>0</v>
      </c>
      <c r="AQ195">
        <v>0</v>
      </c>
      <c r="AR195">
        <v>0</v>
      </c>
      <c r="AS195">
        <v>0</v>
      </c>
      <c r="AT195">
        <v>0</v>
      </c>
      <c r="AU195">
        <v>0</v>
      </c>
      <c r="AV195">
        <v>0</v>
      </c>
      <c r="AW195">
        <v>0</v>
      </c>
      <c r="AX195">
        <v>0</v>
      </c>
      <c r="AY195">
        <v>0</v>
      </c>
      <c r="AZ195">
        <v>0</v>
      </c>
      <c r="BA195">
        <v>0</v>
      </c>
      <c r="BB195">
        <v>0</v>
      </c>
      <c r="BC195">
        <v>0.1</v>
      </c>
      <c r="BD195">
        <v>0</v>
      </c>
      <c r="BE195">
        <v>0</v>
      </c>
      <c r="BF195">
        <v>0</v>
      </c>
      <c r="BG195">
        <v>0</v>
      </c>
      <c r="BH195">
        <v>0</v>
      </c>
      <c r="BI195">
        <v>0</v>
      </c>
      <c r="BJ195">
        <v>0</v>
      </c>
      <c r="BK195">
        <v>0</v>
      </c>
      <c r="BL195">
        <v>0</v>
      </c>
      <c r="BM195">
        <v>0</v>
      </c>
      <c r="BN195">
        <v>0</v>
      </c>
      <c r="BO195">
        <v>0</v>
      </c>
      <c r="BP195">
        <v>0</v>
      </c>
      <c r="BQ195">
        <v>1.4999999999999999E-2</v>
      </c>
      <c r="BR195">
        <v>0</v>
      </c>
      <c r="BS195">
        <v>0</v>
      </c>
      <c r="BT195">
        <v>0</v>
      </c>
      <c r="BU195">
        <v>0</v>
      </c>
      <c r="BV195">
        <v>0</v>
      </c>
      <c r="BW195">
        <v>81.599999999999994</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1</v>
      </c>
      <c r="FR195">
        <v>0</v>
      </c>
      <c r="FS195">
        <v>0</v>
      </c>
      <c r="FT195">
        <v>0</v>
      </c>
      <c r="FU195">
        <v>0</v>
      </c>
      <c r="FV195">
        <v>0</v>
      </c>
      <c r="FW195">
        <v>0</v>
      </c>
      <c r="FX195">
        <v>2.8272583201267829</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0.3155</v>
      </c>
      <c r="GU195">
        <v>0</v>
      </c>
      <c r="GV195">
        <v>0</v>
      </c>
      <c r="GW195">
        <v>0</v>
      </c>
      <c r="GX195">
        <v>0</v>
      </c>
      <c r="GY195">
        <v>0</v>
      </c>
      <c r="GZ195">
        <v>0</v>
      </c>
      <c r="HA195">
        <v>0</v>
      </c>
      <c r="HB195">
        <v>0</v>
      </c>
      <c r="HC195">
        <v>0</v>
      </c>
      <c r="HD195">
        <v>0</v>
      </c>
      <c r="HE195">
        <v>0</v>
      </c>
      <c r="HF195">
        <v>0</v>
      </c>
      <c r="HG195">
        <v>0</v>
      </c>
      <c r="HH195">
        <v>1.4999999999999999E-2</v>
      </c>
      <c r="HI195">
        <v>0</v>
      </c>
      <c r="HJ195">
        <v>0</v>
      </c>
      <c r="HK195">
        <v>0</v>
      </c>
      <c r="HL195">
        <v>0</v>
      </c>
      <c r="HM195">
        <v>0</v>
      </c>
      <c r="HN195">
        <v>81.599999999999994</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1</v>
      </c>
      <c r="LI195">
        <v>1</v>
      </c>
      <c r="LJ195">
        <v>0</v>
      </c>
      <c r="LK195">
        <v>0</v>
      </c>
      <c r="LL195">
        <v>1</v>
      </c>
      <c r="LM195">
        <v>0.95</v>
      </c>
      <c r="LN195">
        <v>0</v>
      </c>
      <c r="LO195">
        <v>1</v>
      </c>
      <c r="LP195">
        <v>0.78</v>
      </c>
      <c r="LQ195">
        <v>0</v>
      </c>
      <c r="LR195">
        <v>0</v>
      </c>
      <c r="LS195">
        <v>0</v>
      </c>
    </row>
    <row r="196" spans="1:331">
      <c r="A196" t="s">
        <v>417</v>
      </c>
      <c r="B196" t="s">
        <v>443</v>
      </c>
      <c r="C196" t="s">
        <v>446</v>
      </c>
      <c r="D196" t="s">
        <v>381</v>
      </c>
      <c r="E196" t="s">
        <v>353</v>
      </c>
      <c r="F196">
        <v>3704</v>
      </c>
      <c r="G196" t="s">
        <v>354</v>
      </c>
      <c r="H196">
        <v>3704</v>
      </c>
      <c r="I196">
        <v>1.0010810810810811</v>
      </c>
      <c r="J196">
        <v>0</v>
      </c>
      <c r="K196" t="s">
        <v>355</v>
      </c>
      <c r="L196">
        <v>1</v>
      </c>
      <c r="M196" t="s">
        <v>385</v>
      </c>
      <c r="N196" t="s">
        <v>447</v>
      </c>
      <c r="O196" t="s">
        <v>448</v>
      </c>
      <c r="P196">
        <v>4.3</v>
      </c>
      <c r="Q196">
        <v>0.94</v>
      </c>
      <c r="R196">
        <v>0</v>
      </c>
      <c r="S196">
        <v>0.49</v>
      </c>
      <c r="T196">
        <v>3700</v>
      </c>
      <c r="U196">
        <v>0</v>
      </c>
      <c r="V196">
        <v>153</v>
      </c>
      <c r="W196">
        <v>0</v>
      </c>
      <c r="X196">
        <v>566100</v>
      </c>
      <c r="Y196">
        <v>1</v>
      </c>
      <c r="Z196">
        <v>0</v>
      </c>
      <c r="AA196">
        <v>0</v>
      </c>
      <c r="AB196">
        <v>0</v>
      </c>
      <c r="AC196">
        <v>0</v>
      </c>
      <c r="AD196">
        <v>0</v>
      </c>
      <c r="AE196">
        <v>0</v>
      </c>
      <c r="AF196">
        <v>0</v>
      </c>
      <c r="AG196">
        <v>0</v>
      </c>
      <c r="AH196">
        <v>0</v>
      </c>
      <c r="AI196">
        <v>0</v>
      </c>
      <c r="AJ196">
        <v>0</v>
      </c>
      <c r="AK196">
        <v>0</v>
      </c>
      <c r="AL196">
        <v>0</v>
      </c>
      <c r="AM196">
        <v>8.92</v>
      </c>
      <c r="AN196">
        <v>0</v>
      </c>
      <c r="AO196">
        <v>0</v>
      </c>
      <c r="AP196">
        <v>0</v>
      </c>
      <c r="AQ196">
        <v>0</v>
      </c>
      <c r="AR196">
        <v>0</v>
      </c>
      <c r="AS196">
        <v>0</v>
      </c>
      <c r="AT196">
        <v>0</v>
      </c>
      <c r="AU196">
        <v>0</v>
      </c>
      <c r="AV196">
        <v>0</v>
      </c>
      <c r="AW196">
        <v>0</v>
      </c>
      <c r="AX196">
        <v>0</v>
      </c>
      <c r="AY196">
        <v>0</v>
      </c>
      <c r="AZ196">
        <v>0</v>
      </c>
      <c r="BA196">
        <v>0</v>
      </c>
      <c r="BB196">
        <v>0</v>
      </c>
      <c r="BC196">
        <v>0.1</v>
      </c>
      <c r="BD196">
        <v>0</v>
      </c>
      <c r="BE196">
        <v>0</v>
      </c>
      <c r="BF196">
        <v>0</v>
      </c>
      <c r="BG196">
        <v>0</v>
      </c>
      <c r="BH196">
        <v>0</v>
      </c>
      <c r="BI196">
        <v>0</v>
      </c>
      <c r="BJ196">
        <v>0</v>
      </c>
      <c r="BK196">
        <v>0</v>
      </c>
      <c r="BL196">
        <v>0</v>
      </c>
      <c r="BM196">
        <v>0</v>
      </c>
      <c r="BN196">
        <v>0</v>
      </c>
      <c r="BO196">
        <v>0</v>
      </c>
      <c r="BP196">
        <v>0</v>
      </c>
      <c r="BQ196">
        <v>1.4999999999999999E-2</v>
      </c>
      <c r="BR196">
        <v>0</v>
      </c>
      <c r="BS196">
        <v>0</v>
      </c>
      <c r="BT196">
        <v>0</v>
      </c>
      <c r="BU196">
        <v>0</v>
      </c>
      <c r="BV196">
        <v>0</v>
      </c>
      <c r="BW196">
        <v>81.599999999999994</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1</v>
      </c>
      <c r="FR196">
        <v>0</v>
      </c>
      <c r="FS196">
        <v>0</v>
      </c>
      <c r="FT196">
        <v>0</v>
      </c>
      <c r="FU196">
        <v>0</v>
      </c>
      <c r="FV196">
        <v>0</v>
      </c>
      <c r="FW196">
        <v>0</v>
      </c>
      <c r="FX196">
        <v>2.9332456428806317</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0.30409999999999998</v>
      </c>
      <c r="GU196">
        <v>0</v>
      </c>
      <c r="GV196">
        <v>0</v>
      </c>
      <c r="GW196">
        <v>0</v>
      </c>
      <c r="GX196">
        <v>0</v>
      </c>
      <c r="GY196">
        <v>0</v>
      </c>
      <c r="GZ196">
        <v>0</v>
      </c>
      <c r="HA196">
        <v>0</v>
      </c>
      <c r="HB196">
        <v>0</v>
      </c>
      <c r="HC196">
        <v>0</v>
      </c>
      <c r="HD196">
        <v>0</v>
      </c>
      <c r="HE196">
        <v>0</v>
      </c>
      <c r="HF196">
        <v>0</v>
      </c>
      <c r="HG196">
        <v>0</v>
      </c>
      <c r="HH196">
        <v>1.4999999999999999E-2</v>
      </c>
      <c r="HI196">
        <v>0</v>
      </c>
      <c r="HJ196">
        <v>0</v>
      </c>
      <c r="HK196">
        <v>0</v>
      </c>
      <c r="HL196">
        <v>0</v>
      </c>
      <c r="HM196">
        <v>0</v>
      </c>
      <c r="HN196">
        <v>81.599999999999994</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1</v>
      </c>
      <c r="LI196">
        <v>1</v>
      </c>
      <c r="LJ196">
        <v>0</v>
      </c>
      <c r="LK196">
        <v>0</v>
      </c>
      <c r="LL196">
        <v>1</v>
      </c>
      <c r="LM196">
        <v>0.95</v>
      </c>
      <c r="LN196">
        <v>0</v>
      </c>
      <c r="LO196">
        <v>1</v>
      </c>
      <c r="LP196">
        <v>0.78</v>
      </c>
      <c r="LQ196">
        <v>0</v>
      </c>
      <c r="LR196">
        <v>0</v>
      </c>
      <c r="LS196">
        <v>0</v>
      </c>
    </row>
    <row r="197" spans="1:331">
      <c r="A197" t="s">
        <v>417</v>
      </c>
      <c r="B197" t="s">
        <v>443</v>
      </c>
      <c r="C197" t="s">
        <v>446</v>
      </c>
      <c r="D197" t="s">
        <v>381</v>
      </c>
      <c r="E197" t="s">
        <v>353</v>
      </c>
      <c r="F197">
        <v>65252</v>
      </c>
      <c r="G197" t="s">
        <v>354</v>
      </c>
      <c r="H197">
        <v>65252</v>
      </c>
      <c r="I197">
        <v>1.0189097609344013</v>
      </c>
      <c r="J197">
        <v>0</v>
      </c>
      <c r="K197" t="s">
        <v>355</v>
      </c>
      <c r="L197">
        <v>1</v>
      </c>
      <c r="M197" t="s">
        <v>385</v>
      </c>
      <c r="N197" t="s">
        <v>447</v>
      </c>
      <c r="O197" t="s">
        <v>448</v>
      </c>
      <c r="P197">
        <v>4.3</v>
      </c>
      <c r="Q197">
        <v>0.94</v>
      </c>
      <c r="R197">
        <v>0</v>
      </c>
      <c r="S197">
        <v>0.49</v>
      </c>
      <c r="T197">
        <v>64041</v>
      </c>
      <c r="U197">
        <v>0</v>
      </c>
      <c r="V197">
        <v>153</v>
      </c>
      <c r="W197">
        <v>0</v>
      </c>
      <c r="X197">
        <v>9798273</v>
      </c>
      <c r="Y197">
        <v>1</v>
      </c>
      <c r="Z197">
        <v>0</v>
      </c>
      <c r="AA197">
        <v>0</v>
      </c>
      <c r="AB197">
        <v>0</v>
      </c>
      <c r="AC197">
        <v>0</v>
      </c>
      <c r="AD197">
        <v>0</v>
      </c>
      <c r="AE197">
        <v>0</v>
      </c>
      <c r="AF197">
        <v>0</v>
      </c>
      <c r="AG197">
        <v>0</v>
      </c>
      <c r="AH197">
        <v>0</v>
      </c>
      <c r="AI197">
        <v>0</v>
      </c>
      <c r="AJ197">
        <v>0</v>
      </c>
      <c r="AK197">
        <v>0</v>
      </c>
      <c r="AL197">
        <v>0</v>
      </c>
      <c r="AM197">
        <v>8.92</v>
      </c>
      <c r="AN197">
        <v>0</v>
      </c>
      <c r="AO197">
        <v>0</v>
      </c>
      <c r="AP197">
        <v>0</v>
      </c>
      <c r="AQ197">
        <v>0</v>
      </c>
      <c r="AR197">
        <v>0</v>
      </c>
      <c r="AS197">
        <v>0</v>
      </c>
      <c r="AT197">
        <v>0</v>
      </c>
      <c r="AU197">
        <v>0</v>
      </c>
      <c r="AV197">
        <v>0</v>
      </c>
      <c r="AW197">
        <v>0</v>
      </c>
      <c r="AX197">
        <v>0</v>
      </c>
      <c r="AY197">
        <v>0</v>
      </c>
      <c r="AZ197">
        <v>0</v>
      </c>
      <c r="BA197">
        <v>0</v>
      </c>
      <c r="BB197">
        <v>0</v>
      </c>
      <c r="BC197">
        <v>0.1</v>
      </c>
      <c r="BD197">
        <v>0</v>
      </c>
      <c r="BE197">
        <v>0</v>
      </c>
      <c r="BF197">
        <v>0</v>
      </c>
      <c r="BG197">
        <v>0</v>
      </c>
      <c r="BH197">
        <v>0</v>
      </c>
      <c r="BI197">
        <v>0</v>
      </c>
      <c r="BJ197">
        <v>0</v>
      </c>
      <c r="BK197">
        <v>0</v>
      </c>
      <c r="BL197">
        <v>0</v>
      </c>
      <c r="BM197">
        <v>0</v>
      </c>
      <c r="BN197">
        <v>0</v>
      </c>
      <c r="BO197">
        <v>0</v>
      </c>
      <c r="BP197">
        <v>0</v>
      </c>
      <c r="BQ197">
        <v>1.4999999999999999E-2</v>
      </c>
      <c r="BR197">
        <v>0</v>
      </c>
      <c r="BS197">
        <v>0</v>
      </c>
      <c r="BT197">
        <v>0</v>
      </c>
      <c r="BU197">
        <v>0</v>
      </c>
      <c r="BV197">
        <v>0</v>
      </c>
      <c r="BW197">
        <v>81.599999999999994</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1</v>
      </c>
      <c r="FR197">
        <v>0</v>
      </c>
      <c r="FS197">
        <v>0</v>
      </c>
      <c r="FT197">
        <v>0</v>
      </c>
      <c r="FU197">
        <v>0</v>
      </c>
      <c r="FV197">
        <v>0</v>
      </c>
      <c r="FW197">
        <v>0</v>
      </c>
      <c r="FX197">
        <v>2.8272583201267829</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0.3155</v>
      </c>
      <c r="GU197">
        <v>0</v>
      </c>
      <c r="GV197">
        <v>0</v>
      </c>
      <c r="GW197">
        <v>0</v>
      </c>
      <c r="GX197">
        <v>0</v>
      </c>
      <c r="GY197">
        <v>0</v>
      </c>
      <c r="GZ197">
        <v>0</v>
      </c>
      <c r="HA197">
        <v>0</v>
      </c>
      <c r="HB197">
        <v>0</v>
      </c>
      <c r="HC197">
        <v>0</v>
      </c>
      <c r="HD197">
        <v>0</v>
      </c>
      <c r="HE197">
        <v>0</v>
      </c>
      <c r="HF197">
        <v>0</v>
      </c>
      <c r="HG197">
        <v>0</v>
      </c>
      <c r="HH197">
        <v>1.4999999999999999E-2</v>
      </c>
      <c r="HI197">
        <v>0</v>
      </c>
      <c r="HJ197">
        <v>0</v>
      </c>
      <c r="HK197">
        <v>0</v>
      </c>
      <c r="HL197">
        <v>0</v>
      </c>
      <c r="HM197">
        <v>0</v>
      </c>
      <c r="HN197">
        <v>81.599999999999994</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1</v>
      </c>
      <c r="LI197">
        <v>1</v>
      </c>
      <c r="LJ197">
        <v>0</v>
      </c>
      <c r="LK197">
        <v>0</v>
      </c>
      <c r="LL197">
        <v>1</v>
      </c>
      <c r="LM197">
        <v>0.95</v>
      </c>
      <c r="LN197">
        <v>0</v>
      </c>
      <c r="LO197">
        <v>1</v>
      </c>
      <c r="LP197">
        <v>0.78</v>
      </c>
      <c r="LQ197">
        <v>0</v>
      </c>
      <c r="LR197">
        <v>0</v>
      </c>
      <c r="LS197">
        <v>0</v>
      </c>
    </row>
    <row r="198" spans="1:331">
      <c r="A198" t="s">
        <v>417</v>
      </c>
      <c r="B198" t="s">
        <v>443</v>
      </c>
      <c r="C198" t="s">
        <v>446</v>
      </c>
      <c r="D198" t="s">
        <v>381</v>
      </c>
      <c r="E198" t="s">
        <v>353</v>
      </c>
      <c r="F198">
        <v>32338</v>
      </c>
      <c r="G198" t="s">
        <v>354</v>
      </c>
      <c r="H198">
        <v>32338</v>
      </c>
      <c r="I198">
        <v>1.0024489289810596</v>
      </c>
      <c r="J198">
        <v>0</v>
      </c>
      <c r="K198" t="s">
        <v>355</v>
      </c>
      <c r="L198">
        <v>1</v>
      </c>
      <c r="M198" t="s">
        <v>385</v>
      </c>
      <c r="N198" t="s">
        <v>447</v>
      </c>
      <c r="O198" t="s">
        <v>448</v>
      </c>
      <c r="P198">
        <v>4.3</v>
      </c>
      <c r="Q198">
        <v>0.94</v>
      </c>
      <c r="R198">
        <v>0</v>
      </c>
      <c r="S198">
        <v>0.49</v>
      </c>
      <c r="T198">
        <v>32259</v>
      </c>
      <c r="U198">
        <v>0</v>
      </c>
      <c r="V198">
        <v>153</v>
      </c>
      <c r="W198">
        <v>0</v>
      </c>
      <c r="X198">
        <v>4935627</v>
      </c>
      <c r="Y198">
        <v>1</v>
      </c>
      <c r="Z198">
        <v>0</v>
      </c>
      <c r="AA198">
        <v>0</v>
      </c>
      <c r="AB198">
        <v>0</v>
      </c>
      <c r="AC198">
        <v>0</v>
      </c>
      <c r="AD198">
        <v>0</v>
      </c>
      <c r="AE198">
        <v>0</v>
      </c>
      <c r="AF198">
        <v>0</v>
      </c>
      <c r="AG198">
        <v>0</v>
      </c>
      <c r="AH198">
        <v>0</v>
      </c>
      <c r="AI198">
        <v>0</v>
      </c>
      <c r="AJ198">
        <v>0</v>
      </c>
      <c r="AK198">
        <v>0</v>
      </c>
      <c r="AL198">
        <v>0</v>
      </c>
      <c r="AM198">
        <v>8.92</v>
      </c>
      <c r="AN198">
        <v>0</v>
      </c>
      <c r="AO198">
        <v>0</v>
      </c>
      <c r="AP198">
        <v>0</v>
      </c>
      <c r="AQ198">
        <v>0</v>
      </c>
      <c r="AR198">
        <v>0</v>
      </c>
      <c r="AS198">
        <v>0</v>
      </c>
      <c r="AT198">
        <v>0</v>
      </c>
      <c r="AU198">
        <v>0</v>
      </c>
      <c r="AV198">
        <v>0</v>
      </c>
      <c r="AW198">
        <v>0</v>
      </c>
      <c r="AX198">
        <v>0</v>
      </c>
      <c r="AY198">
        <v>0</v>
      </c>
      <c r="AZ198">
        <v>0</v>
      </c>
      <c r="BA198">
        <v>0</v>
      </c>
      <c r="BB198">
        <v>0</v>
      </c>
      <c r="BC198">
        <v>0.1</v>
      </c>
      <c r="BD198">
        <v>0</v>
      </c>
      <c r="BE198">
        <v>0</v>
      </c>
      <c r="BF198">
        <v>0</v>
      </c>
      <c r="BG198">
        <v>0</v>
      </c>
      <c r="BH198">
        <v>0</v>
      </c>
      <c r="BI198">
        <v>0</v>
      </c>
      <c r="BJ198">
        <v>0</v>
      </c>
      <c r="BK198">
        <v>0</v>
      </c>
      <c r="BL198">
        <v>0</v>
      </c>
      <c r="BM198">
        <v>0</v>
      </c>
      <c r="BN198">
        <v>0</v>
      </c>
      <c r="BO198">
        <v>0</v>
      </c>
      <c r="BP198">
        <v>0</v>
      </c>
      <c r="BQ198">
        <v>1.4999999999999999E-2</v>
      </c>
      <c r="BR198">
        <v>0</v>
      </c>
      <c r="BS198">
        <v>0</v>
      </c>
      <c r="BT198">
        <v>0</v>
      </c>
      <c r="BU198">
        <v>0</v>
      </c>
      <c r="BV198">
        <v>0</v>
      </c>
      <c r="BW198">
        <v>81.599999999999994</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1</v>
      </c>
      <c r="FR198">
        <v>0</v>
      </c>
      <c r="FS198">
        <v>0</v>
      </c>
      <c r="FT198">
        <v>0</v>
      </c>
      <c r="FU198">
        <v>0</v>
      </c>
      <c r="FV198">
        <v>0</v>
      </c>
      <c r="FW198">
        <v>0</v>
      </c>
      <c r="FX198">
        <v>2.9255493604460479</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0.3049</v>
      </c>
      <c r="GU198">
        <v>0</v>
      </c>
      <c r="GV198">
        <v>0</v>
      </c>
      <c r="GW198">
        <v>0</v>
      </c>
      <c r="GX198">
        <v>0</v>
      </c>
      <c r="GY198">
        <v>0</v>
      </c>
      <c r="GZ198">
        <v>0</v>
      </c>
      <c r="HA198">
        <v>0</v>
      </c>
      <c r="HB198">
        <v>0</v>
      </c>
      <c r="HC198">
        <v>0</v>
      </c>
      <c r="HD198">
        <v>0</v>
      </c>
      <c r="HE198">
        <v>0</v>
      </c>
      <c r="HF198">
        <v>0</v>
      </c>
      <c r="HG198">
        <v>0</v>
      </c>
      <c r="HH198">
        <v>1.4999999999999999E-2</v>
      </c>
      <c r="HI198">
        <v>0</v>
      </c>
      <c r="HJ198">
        <v>0</v>
      </c>
      <c r="HK198">
        <v>0</v>
      </c>
      <c r="HL198">
        <v>0</v>
      </c>
      <c r="HM198">
        <v>0</v>
      </c>
      <c r="HN198">
        <v>81.599999999999994</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1</v>
      </c>
      <c r="LI198">
        <v>1</v>
      </c>
      <c r="LJ198">
        <v>0</v>
      </c>
      <c r="LK198">
        <v>0</v>
      </c>
      <c r="LL198">
        <v>1</v>
      </c>
      <c r="LM198">
        <v>0.95</v>
      </c>
      <c r="LN198">
        <v>0</v>
      </c>
      <c r="LO198">
        <v>1</v>
      </c>
      <c r="LP198">
        <v>0.78</v>
      </c>
      <c r="LQ198">
        <v>0</v>
      </c>
      <c r="LR198">
        <v>0</v>
      </c>
      <c r="LS198">
        <v>0</v>
      </c>
    </row>
    <row r="199" spans="1:331">
      <c r="A199" t="s">
        <v>417</v>
      </c>
      <c r="B199" t="s">
        <v>383</v>
      </c>
      <c r="C199" t="s">
        <v>455</v>
      </c>
      <c r="D199" t="s">
        <v>352</v>
      </c>
      <c r="E199" t="s">
        <v>379</v>
      </c>
      <c r="F199">
        <v>1025</v>
      </c>
      <c r="G199" t="s">
        <v>354</v>
      </c>
      <c r="H199">
        <v>1025</v>
      </c>
      <c r="I199">
        <v>0.21327507282563463</v>
      </c>
      <c r="J199">
        <v>0</v>
      </c>
      <c r="K199" t="s">
        <v>355</v>
      </c>
      <c r="L199">
        <v>1</v>
      </c>
      <c r="M199" t="s">
        <v>385</v>
      </c>
      <c r="N199" t="s">
        <v>451</v>
      </c>
      <c r="O199" t="s">
        <v>452</v>
      </c>
      <c r="P199">
        <v>5.0999999999999996</v>
      </c>
      <c r="Q199">
        <v>0.81</v>
      </c>
      <c r="R199">
        <v>0</v>
      </c>
      <c r="S199">
        <v>0.38</v>
      </c>
      <c r="T199">
        <v>4806</v>
      </c>
      <c r="U199">
        <v>0</v>
      </c>
      <c r="V199">
        <v>114</v>
      </c>
      <c r="W199">
        <v>0</v>
      </c>
      <c r="X199">
        <v>547884</v>
      </c>
      <c r="Y199">
        <v>1</v>
      </c>
      <c r="Z199">
        <v>0</v>
      </c>
      <c r="AA199">
        <v>0</v>
      </c>
      <c r="AB199">
        <v>0</v>
      </c>
      <c r="AC199">
        <v>0</v>
      </c>
      <c r="AD199">
        <v>0</v>
      </c>
      <c r="AE199">
        <v>0</v>
      </c>
      <c r="AF199">
        <v>0</v>
      </c>
      <c r="AG199">
        <v>0</v>
      </c>
      <c r="AH199">
        <v>0</v>
      </c>
      <c r="AI199">
        <v>0</v>
      </c>
      <c r="AJ199">
        <v>0</v>
      </c>
      <c r="AK199">
        <v>0</v>
      </c>
      <c r="AL199">
        <v>0</v>
      </c>
      <c r="AM199">
        <v>6.2657534246575342</v>
      </c>
      <c r="AN199">
        <v>0</v>
      </c>
      <c r="AO199">
        <v>0</v>
      </c>
      <c r="AP199">
        <v>0</v>
      </c>
      <c r="AQ199">
        <v>0</v>
      </c>
      <c r="AR199">
        <v>0</v>
      </c>
      <c r="AS199">
        <v>0</v>
      </c>
      <c r="AT199">
        <v>0</v>
      </c>
      <c r="AU199">
        <v>0</v>
      </c>
      <c r="AV199">
        <v>0</v>
      </c>
      <c r="AW199">
        <v>0</v>
      </c>
      <c r="AX199">
        <v>0</v>
      </c>
      <c r="AY199">
        <v>0</v>
      </c>
      <c r="AZ199">
        <v>0</v>
      </c>
      <c r="BA199">
        <v>0</v>
      </c>
      <c r="BB199">
        <v>0</v>
      </c>
      <c r="BC199">
        <v>0.1</v>
      </c>
      <c r="BD199">
        <v>0</v>
      </c>
      <c r="BE199">
        <v>0</v>
      </c>
      <c r="BF199">
        <v>0</v>
      </c>
      <c r="BG199">
        <v>0</v>
      </c>
      <c r="BH199">
        <v>0</v>
      </c>
      <c r="BI199">
        <v>0</v>
      </c>
      <c r="BJ199">
        <v>0</v>
      </c>
      <c r="BK199">
        <v>0</v>
      </c>
      <c r="BL199">
        <v>0</v>
      </c>
      <c r="BM199">
        <v>0</v>
      </c>
      <c r="BN199">
        <v>0</v>
      </c>
      <c r="BO199">
        <v>0</v>
      </c>
      <c r="BP199">
        <v>0</v>
      </c>
      <c r="BQ199">
        <v>1.4999999999999999E-2</v>
      </c>
      <c r="BR199">
        <v>0</v>
      </c>
      <c r="BS199">
        <v>0</v>
      </c>
      <c r="BT199">
        <v>0</v>
      </c>
      <c r="BU199">
        <v>0</v>
      </c>
      <c r="BV199">
        <v>0</v>
      </c>
      <c r="BW199">
        <v>81.599999999999994</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1</v>
      </c>
      <c r="FR199">
        <v>0</v>
      </c>
      <c r="FS199">
        <v>0</v>
      </c>
      <c r="FT199">
        <v>0</v>
      </c>
      <c r="FU199">
        <v>0</v>
      </c>
      <c r="FV199">
        <v>0</v>
      </c>
      <c r="FW199">
        <v>0</v>
      </c>
      <c r="FX199">
        <v>1.4986301369863011</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0.41799999999999998</v>
      </c>
      <c r="GU199">
        <v>0</v>
      </c>
      <c r="GV199">
        <v>0</v>
      </c>
      <c r="GW199">
        <v>0</v>
      </c>
      <c r="GX199">
        <v>0</v>
      </c>
      <c r="GY199">
        <v>0</v>
      </c>
      <c r="GZ199">
        <v>0</v>
      </c>
      <c r="HA199">
        <v>0</v>
      </c>
      <c r="HB199">
        <v>0</v>
      </c>
      <c r="HC199">
        <v>0</v>
      </c>
      <c r="HD199">
        <v>0</v>
      </c>
      <c r="HE199">
        <v>0</v>
      </c>
      <c r="HF199">
        <v>0</v>
      </c>
      <c r="HG199">
        <v>0</v>
      </c>
      <c r="HH199">
        <v>1.4999999999999999E-2</v>
      </c>
      <c r="HI199">
        <v>0</v>
      </c>
      <c r="HJ199">
        <v>0</v>
      </c>
      <c r="HK199">
        <v>0</v>
      </c>
      <c r="HL199">
        <v>0</v>
      </c>
      <c r="HM199">
        <v>0</v>
      </c>
      <c r="HN199">
        <v>81.599999999999994</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1</v>
      </c>
      <c r="LI199">
        <v>0.41704995948047396</v>
      </c>
      <c r="LJ199">
        <v>0</v>
      </c>
      <c r="LK199">
        <v>0</v>
      </c>
      <c r="LL199">
        <v>1</v>
      </c>
      <c r="LM199">
        <v>0.95</v>
      </c>
      <c r="LN199">
        <v>0</v>
      </c>
      <c r="LO199">
        <v>1</v>
      </c>
      <c r="LP199">
        <v>0.78</v>
      </c>
      <c r="LQ199">
        <v>0</v>
      </c>
      <c r="LR199">
        <v>0</v>
      </c>
      <c r="LS199">
        <v>0</v>
      </c>
    </row>
    <row r="200" spans="1:331">
      <c r="A200" t="s">
        <v>417</v>
      </c>
      <c r="B200" t="s">
        <v>383</v>
      </c>
      <c r="C200" t="s">
        <v>456</v>
      </c>
      <c r="D200" t="s">
        <v>378</v>
      </c>
      <c r="E200" t="s">
        <v>353</v>
      </c>
      <c r="F200">
        <v>4874</v>
      </c>
      <c r="G200" t="s">
        <v>354</v>
      </c>
      <c r="H200">
        <v>4874</v>
      </c>
      <c r="I200">
        <v>0.28574778683238555</v>
      </c>
      <c r="J200">
        <v>0</v>
      </c>
      <c r="K200" t="s">
        <v>355</v>
      </c>
      <c r="L200">
        <v>1</v>
      </c>
      <c r="M200" t="s">
        <v>385</v>
      </c>
      <c r="N200" t="s">
        <v>451</v>
      </c>
      <c r="O200" t="s">
        <v>452</v>
      </c>
      <c r="P200">
        <v>5.0999999999999996</v>
      </c>
      <c r="Q200">
        <v>0.81</v>
      </c>
      <c r="R200">
        <v>0</v>
      </c>
      <c r="S200">
        <v>0.38</v>
      </c>
      <c r="T200">
        <v>17057</v>
      </c>
      <c r="U200">
        <v>0</v>
      </c>
      <c r="V200">
        <v>151</v>
      </c>
      <c r="W200">
        <v>0</v>
      </c>
      <c r="X200">
        <v>2575607</v>
      </c>
      <c r="Y200">
        <v>1</v>
      </c>
      <c r="Z200">
        <v>0</v>
      </c>
      <c r="AA200">
        <v>0</v>
      </c>
      <c r="AB200">
        <v>0</v>
      </c>
      <c r="AC200">
        <v>0</v>
      </c>
      <c r="AD200">
        <v>0</v>
      </c>
      <c r="AE200">
        <v>0</v>
      </c>
      <c r="AF200">
        <v>0</v>
      </c>
      <c r="AG200">
        <v>0</v>
      </c>
      <c r="AH200">
        <v>0</v>
      </c>
      <c r="AI200">
        <v>0</v>
      </c>
      <c r="AJ200">
        <v>0</v>
      </c>
      <c r="AK200">
        <v>0</v>
      </c>
      <c r="AL200">
        <v>0</v>
      </c>
      <c r="AM200">
        <v>11.095890410958905</v>
      </c>
      <c r="AN200">
        <v>0</v>
      </c>
      <c r="AO200">
        <v>0</v>
      </c>
      <c r="AP200">
        <v>0</v>
      </c>
      <c r="AQ200">
        <v>0</v>
      </c>
      <c r="AR200">
        <v>0</v>
      </c>
      <c r="AS200">
        <v>0</v>
      </c>
      <c r="AT200">
        <v>0</v>
      </c>
      <c r="AU200">
        <v>0</v>
      </c>
      <c r="AV200">
        <v>0</v>
      </c>
      <c r="AW200">
        <v>0</v>
      </c>
      <c r="AX200">
        <v>0</v>
      </c>
      <c r="AY200">
        <v>0</v>
      </c>
      <c r="AZ200">
        <v>0</v>
      </c>
      <c r="BA200">
        <v>0</v>
      </c>
      <c r="BB200">
        <v>0</v>
      </c>
      <c r="BC200">
        <v>0.1</v>
      </c>
      <c r="BD200">
        <v>0</v>
      </c>
      <c r="BE200">
        <v>0</v>
      </c>
      <c r="BF200">
        <v>0</v>
      </c>
      <c r="BG200">
        <v>0</v>
      </c>
      <c r="BH200">
        <v>0</v>
      </c>
      <c r="BI200">
        <v>0</v>
      </c>
      <c r="BJ200">
        <v>0</v>
      </c>
      <c r="BK200">
        <v>0</v>
      </c>
      <c r="BL200">
        <v>0</v>
      </c>
      <c r="BM200">
        <v>0</v>
      </c>
      <c r="BN200">
        <v>0</v>
      </c>
      <c r="BO200">
        <v>0</v>
      </c>
      <c r="BP200">
        <v>0</v>
      </c>
      <c r="BQ200">
        <v>1.4999999999999999E-2</v>
      </c>
      <c r="BR200">
        <v>0</v>
      </c>
      <c r="BS200">
        <v>0</v>
      </c>
      <c r="BT200">
        <v>0</v>
      </c>
      <c r="BU200">
        <v>0</v>
      </c>
      <c r="BV200">
        <v>0</v>
      </c>
      <c r="BW200">
        <v>81.599999999999994</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1</v>
      </c>
      <c r="FR200">
        <v>0</v>
      </c>
      <c r="FS200">
        <v>0</v>
      </c>
      <c r="FT200">
        <v>0</v>
      </c>
      <c r="FU200">
        <v>0</v>
      </c>
      <c r="FV200">
        <v>0</v>
      </c>
      <c r="FW200">
        <v>0</v>
      </c>
      <c r="FX200">
        <v>3.4246575342465753</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0.32519999999999999</v>
      </c>
      <c r="GU200">
        <v>0</v>
      </c>
      <c r="GV200">
        <v>0</v>
      </c>
      <c r="GW200">
        <v>0</v>
      </c>
      <c r="GX200">
        <v>0</v>
      </c>
      <c r="GY200">
        <v>0</v>
      </c>
      <c r="GZ200">
        <v>0</v>
      </c>
      <c r="HA200">
        <v>0</v>
      </c>
      <c r="HB200">
        <v>0</v>
      </c>
      <c r="HC200">
        <v>0</v>
      </c>
      <c r="HD200">
        <v>0</v>
      </c>
      <c r="HE200">
        <v>0</v>
      </c>
      <c r="HF200">
        <v>0</v>
      </c>
      <c r="HG200">
        <v>0</v>
      </c>
      <c r="HH200">
        <v>1.4999999999999999E-2</v>
      </c>
      <c r="HI200">
        <v>0</v>
      </c>
      <c r="HJ200">
        <v>0</v>
      </c>
      <c r="HK200">
        <v>0</v>
      </c>
      <c r="HL200">
        <v>0</v>
      </c>
      <c r="HM200">
        <v>0</v>
      </c>
      <c r="HN200">
        <v>81.599999999999994</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1</v>
      </c>
      <c r="LI200">
        <v>0.26177207935838037</v>
      </c>
      <c r="LJ200">
        <v>0</v>
      </c>
      <c r="LK200">
        <v>0</v>
      </c>
      <c r="LL200">
        <v>1</v>
      </c>
      <c r="LM200">
        <v>0.95</v>
      </c>
      <c r="LN200">
        <v>0</v>
      </c>
      <c r="LO200">
        <v>1</v>
      </c>
      <c r="LP200">
        <v>0.78</v>
      </c>
      <c r="LQ200">
        <v>0</v>
      </c>
      <c r="LR200">
        <v>0</v>
      </c>
      <c r="LS200">
        <v>0</v>
      </c>
    </row>
  </sheetData>
  <phoneticPr fontId="1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문서" ma:contentTypeID="0x01010018C752BFA72FF2408EC23EF14F53DEA6" ma:contentTypeVersion="16" ma:contentTypeDescription="새 문서를 만듭니다." ma:contentTypeScope="" ma:versionID="ee078641c78102ca561942c5eb79a4e5">
  <xsd:schema xmlns:xsd="http://www.w3.org/2001/XMLSchema" xmlns:xs="http://www.w3.org/2001/XMLSchema" xmlns:p="http://schemas.microsoft.com/office/2006/metadata/properties" xmlns:ns2="ec1708d8-5fcc-435e-b269-7db8372ea49e" xmlns:ns3="85d849de-75c3-4edb-81db-2f366af0abd3" targetNamespace="http://schemas.microsoft.com/office/2006/metadata/properties" ma:root="true" ma:fieldsID="1fc5e079da6880ab05b25bf8cd360434" ns2:_="" ns3:_="">
    <xsd:import namespace="ec1708d8-5fcc-435e-b269-7db8372ea49e"/>
    <xsd:import namespace="85d849de-75c3-4edb-81db-2f366af0abd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1708d8-5fcc-435e-b269-7db8372ea4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이미지 태그" ma:readOnly="false" ma:fieldId="{5cf76f15-5ced-4ddc-b409-7134ff3c332f}" ma:taxonomyMulti="true" ma:sspId="a00a5589-7dd6-49a3-bec9-c9aeb0022a6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d849de-75c3-4edb-81db-2f366af0abd3" elementFormDefault="qualified">
    <xsd:import namespace="http://schemas.microsoft.com/office/2006/documentManagement/types"/>
    <xsd:import namespace="http://schemas.microsoft.com/office/infopath/2007/PartnerControls"/>
    <xsd:element name="SharedWithUsers" ma:index="12"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세부 정보 공유" ma:internalName="SharedWithDetails" ma:readOnly="true">
      <xsd:simpleType>
        <xsd:restriction base="dms:Note">
          <xsd:maxLength value="255"/>
        </xsd:restriction>
      </xsd:simpleType>
    </xsd:element>
    <xsd:element name="TaxCatchAll" ma:index="16" nillable="true" ma:displayName="Taxonomy Catch All Column" ma:hidden="true" ma:list="{00cd02bb-c66a-435c-a389-0448871ea5c4}" ma:internalName="TaxCatchAll" ma:showField="CatchAllData" ma:web="85d849de-75c3-4edb-81db-2f366af0abd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85d849de-75c3-4edb-81db-2f366af0abd3" xsi:nil="true"/>
    <lcf76f155ced4ddcb4097134ff3c332f xmlns="ec1708d8-5fcc-435e-b269-7db8372ea49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4B997DD-CC90-400E-A8FB-F733545BF384}">
  <ds:schemaRefs>
    <ds:schemaRef ds:uri="http://schemas.microsoft.com/sharepoint/v3/contenttype/forms"/>
  </ds:schemaRefs>
</ds:datastoreItem>
</file>

<file path=customXml/itemProps2.xml><?xml version="1.0" encoding="utf-8"?>
<ds:datastoreItem xmlns:ds="http://schemas.openxmlformats.org/officeDocument/2006/customXml" ds:itemID="{3B52864F-B57E-44BB-AD0B-537CF7BF46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1708d8-5fcc-435e-b269-7db8372ea49e"/>
    <ds:schemaRef ds:uri="85d849de-75c3-4edb-81db-2f366af0ab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8FFD9AF-3EF2-4A23-8256-4A1B7AB9B6C1}">
  <ds:schemaRefs>
    <ds:schemaRef ds:uri="http://schemas.microsoft.com/office/2006/metadata/properties"/>
    <ds:schemaRef ds:uri="http://schemas.microsoft.com/office/infopath/2007/PartnerControls"/>
    <ds:schemaRef ds:uri="85d849de-75c3-4edb-81db-2f366af0abd3"/>
    <ds:schemaRef ds:uri="ec1708d8-5fcc-435e-b269-7db8372ea49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Gill-Wiehl, Annelise</cp:lastModifiedBy>
  <dcterms:created xsi:type="dcterms:W3CDTF">2022-04-13T01:00:46Z</dcterms:created>
  <dcterms:modified xsi:type="dcterms:W3CDTF">2025-01-10T16:06:24Z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