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etorgft10353333-my.sharepoint.com/personal/benharvill_choicr_com/Documents/"/>
    </mc:Choice>
  </mc:AlternateContent>
  <xr:revisionPtr revIDLastSave="83" documentId="8_{9082BA65-0B80-A44C-A936-EB6A2B6EA67F}" xr6:coauthVersionLast="47" xr6:coauthVersionMax="47" xr10:uidLastSave="{2AF0EF53-90B9-44BD-8025-BE9631B14143}"/>
  <bookViews>
    <workbookView xWindow="7365" yWindow="3045" windowWidth="28800" windowHeight="15285" activeTab="5" xr2:uid="{00000000-000D-0000-FFFF-FFFF00000000}"/>
  </bookViews>
  <sheets>
    <sheet name="README" sheetId="1" r:id="rId1"/>
    <sheet name="Parameters" sheetId="2" r:id="rId2"/>
    <sheet name="Optimizer" sheetId="3" r:id="rId3"/>
    <sheet name="Inputs" sheetId="4" r:id="rId4"/>
    <sheet name="Calc" sheetId="5" r:id="rId5"/>
    <sheet name="Resul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5" l="1"/>
  <c r="H33" i="5"/>
  <c r="G33" i="5"/>
  <c r="D33" i="5"/>
  <c r="A2" i="4"/>
  <c r="A3" i="4" s="1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2" i="4"/>
  <c r="F2" i="5" s="1"/>
  <c r="A2" i="5" l="1"/>
  <c r="C3" i="4"/>
  <c r="A4" i="4"/>
  <c r="A4" i="5" s="1"/>
  <c r="A3" i="5"/>
  <c r="E2" i="4"/>
  <c r="F2" i="4" s="1"/>
  <c r="B2" i="5" s="1"/>
  <c r="A5" i="4" l="1"/>
  <c r="C4" i="4"/>
  <c r="F3" i="5"/>
  <c r="E3" i="4"/>
  <c r="F3" i="4" s="1"/>
  <c r="B3" i="5" s="1"/>
  <c r="C3" i="5" s="1"/>
  <c r="D3" i="5" s="1"/>
  <c r="C2" i="5"/>
  <c r="D2" i="5" s="1"/>
  <c r="F4" i="5" l="1"/>
  <c r="E4" i="4"/>
  <c r="F4" i="4" s="1"/>
  <c r="B4" i="5" s="1"/>
  <c r="C4" i="5" s="1"/>
  <c r="D4" i="5" s="1"/>
  <c r="A6" i="4"/>
  <c r="A5" i="5"/>
  <c r="C5" i="4"/>
  <c r="H2" i="5"/>
  <c r="G2" i="5"/>
  <c r="I2" i="5"/>
  <c r="I3" i="5"/>
  <c r="H3" i="5"/>
  <c r="G3" i="5"/>
  <c r="E3" i="5"/>
  <c r="E2" i="5"/>
  <c r="E4" i="5" l="1"/>
  <c r="I4" i="5"/>
  <c r="H4" i="5"/>
  <c r="G4" i="5"/>
  <c r="F5" i="5"/>
  <c r="E5" i="4"/>
  <c r="F5" i="4" s="1"/>
  <c r="B5" i="5" s="1"/>
  <c r="C6" i="4"/>
  <c r="A7" i="4"/>
  <c r="A6" i="5"/>
  <c r="F6" i="5" l="1"/>
  <c r="E6" i="4"/>
  <c r="F6" i="4" s="1"/>
  <c r="B6" i="5" s="1"/>
  <c r="A8" i="4"/>
  <c r="C7" i="4"/>
  <c r="A7" i="5"/>
  <c r="C5" i="5"/>
  <c r="D5" i="5" s="1"/>
  <c r="E5" i="5" s="1"/>
  <c r="C8" i="4" l="1"/>
  <c r="A8" i="5"/>
  <c r="A9" i="4"/>
  <c r="C6" i="5"/>
  <c r="D6" i="5" s="1"/>
  <c r="F7" i="5"/>
  <c r="E7" i="4"/>
  <c r="F7" i="4" s="1"/>
  <c r="B7" i="5" s="1"/>
  <c r="G5" i="5"/>
  <c r="I5" i="5"/>
  <c r="H5" i="5"/>
  <c r="G6" i="5" l="1"/>
  <c r="I6" i="5"/>
  <c r="H6" i="5"/>
  <c r="A9" i="5"/>
  <c r="A10" i="4"/>
  <c r="C9" i="4"/>
  <c r="F8" i="5"/>
  <c r="E8" i="4"/>
  <c r="F8" i="4" s="1"/>
  <c r="B8" i="5" s="1"/>
  <c r="C8" i="5" s="1"/>
  <c r="D8" i="5" s="1"/>
  <c r="E6" i="5"/>
  <c r="C7" i="5"/>
  <c r="D7" i="5" s="1"/>
  <c r="I8" i="5" l="1"/>
  <c r="G8" i="5"/>
  <c r="H8" i="5"/>
  <c r="G7" i="5"/>
  <c r="I7" i="5"/>
  <c r="H7" i="5"/>
  <c r="E9" i="4"/>
  <c r="F9" i="4" s="1"/>
  <c r="B9" i="5" s="1"/>
  <c r="F9" i="5"/>
  <c r="A11" i="4"/>
  <c r="C10" i="4"/>
  <c r="A10" i="5"/>
  <c r="E8" i="5"/>
  <c r="E7" i="5"/>
  <c r="F10" i="5" l="1"/>
  <c r="E10" i="4"/>
  <c r="F10" i="4" s="1"/>
  <c r="B10" i="5" s="1"/>
  <c r="C9" i="5"/>
  <c r="D9" i="5" s="1"/>
  <c r="E9" i="5" s="1"/>
  <c r="C11" i="4"/>
  <c r="A12" i="4"/>
  <c r="A11" i="5"/>
  <c r="G9" i="5" l="1"/>
  <c r="I9" i="5"/>
  <c r="C10" i="5"/>
  <c r="D10" i="5" s="1"/>
  <c r="A13" i="4"/>
  <c r="A12" i="5"/>
  <c r="C12" i="4"/>
  <c r="E11" i="4"/>
  <c r="F11" i="4" s="1"/>
  <c r="B11" i="5" s="1"/>
  <c r="C11" i="5" s="1"/>
  <c r="D11" i="5" s="1"/>
  <c r="F11" i="5"/>
  <c r="H9" i="5"/>
  <c r="H11" i="5" l="1"/>
  <c r="G11" i="5"/>
  <c r="F12" i="5"/>
  <c r="E12" i="4"/>
  <c r="F12" i="4" s="1"/>
  <c r="B12" i="5" s="1"/>
  <c r="C12" i="5" s="1"/>
  <c r="D12" i="5" s="1"/>
  <c r="I10" i="5"/>
  <c r="G10" i="5"/>
  <c r="H10" i="5"/>
  <c r="A14" i="4"/>
  <c r="A13" i="5"/>
  <c r="C13" i="4"/>
  <c r="I11" i="5"/>
  <c r="E11" i="5"/>
  <c r="E10" i="5"/>
  <c r="I12" i="5" l="1"/>
  <c r="H12" i="5"/>
  <c r="G12" i="5"/>
  <c r="E12" i="5"/>
  <c r="F13" i="5"/>
  <c r="E13" i="4"/>
  <c r="F13" i="4" s="1"/>
  <c r="B13" i="5" s="1"/>
  <c r="C13" i="5" s="1"/>
  <c r="D13" i="5" s="1"/>
  <c r="A15" i="4"/>
  <c r="A14" i="5"/>
  <c r="C14" i="4"/>
  <c r="H13" i="5" l="1"/>
  <c r="I13" i="5"/>
  <c r="A15" i="5"/>
  <c r="C15" i="4"/>
  <c r="A16" i="4"/>
  <c r="E13" i="5"/>
  <c r="G13" i="5"/>
  <c r="F14" i="5"/>
  <c r="E14" i="4"/>
  <c r="F14" i="4" s="1"/>
  <c r="B14" i="5" s="1"/>
  <c r="C14" i="5" s="1"/>
  <c r="D14" i="5" s="1"/>
  <c r="I14" i="5" l="1"/>
  <c r="H14" i="5"/>
  <c r="G14" i="5"/>
  <c r="A17" i="4"/>
  <c r="C16" i="4"/>
  <c r="A16" i="5"/>
  <c r="E15" i="4"/>
  <c r="F15" i="4" s="1"/>
  <c r="B15" i="5" s="1"/>
  <c r="F15" i="5"/>
  <c r="E14" i="5"/>
  <c r="E16" i="4" l="1"/>
  <c r="F16" i="4" s="1"/>
  <c r="B16" i="5" s="1"/>
  <c r="F16" i="5"/>
  <c r="A18" i="4"/>
  <c r="C17" i="4"/>
  <c r="A17" i="5"/>
  <c r="C15" i="5"/>
  <c r="D15" i="5" s="1"/>
  <c r="E15" i="5" s="1"/>
  <c r="A18" i="5" l="1"/>
  <c r="A19" i="4"/>
  <c r="C18" i="4"/>
  <c r="C16" i="5"/>
  <c r="D16" i="5" s="1"/>
  <c r="E16" i="5" s="1"/>
  <c r="F17" i="5"/>
  <c r="E17" i="4"/>
  <c r="F17" i="4" s="1"/>
  <c r="B17" i="5" s="1"/>
  <c r="C17" i="5" s="1"/>
  <c r="D17" i="5" s="1"/>
  <c r="H15" i="5"/>
  <c r="G15" i="5"/>
  <c r="I15" i="5"/>
  <c r="I17" i="5" l="1"/>
  <c r="H17" i="5"/>
  <c r="G17" i="5"/>
  <c r="I16" i="5"/>
  <c r="H16" i="5"/>
  <c r="G16" i="5"/>
  <c r="E18" i="4"/>
  <c r="F18" i="4" s="1"/>
  <c r="B18" i="5" s="1"/>
  <c r="F18" i="5"/>
  <c r="C19" i="4"/>
  <c r="A20" i="4"/>
  <c r="A19" i="5"/>
  <c r="E17" i="5"/>
  <c r="C18" i="5" l="1"/>
  <c r="D18" i="5" s="1"/>
  <c r="I18" i="5" s="1"/>
  <c r="C20" i="4"/>
  <c r="A21" i="4"/>
  <c r="A20" i="5"/>
  <c r="F19" i="5"/>
  <c r="E19" i="4"/>
  <c r="F19" i="4" s="1"/>
  <c r="B19" i="5" s="1"/>
  <c r="C19" i="5" s="1"/>
  <c r="D19" i="5" s="1"/>
  <c r="A21" i="5" l="1"/>
  <c r="C21" i="4"/>
  <c r="A22" i="4"/>
  <c r="F20" i="5"/>
  <c r="E20" i="4"/>
  <c r="F20" i="4" s="1"/>
  <c r="B20" i="5" s="1"/>
  <c r="I19" i="5"/>
  <c r="H19" i="5"/>
  <c r="G19" i="5"/>
  <c r="G18" i="5"/>
  <c r="H18" i="5"/>
  <c r="E19" i="5"/>
  <c r="E18" i="5"/>
  <c r="A22" i="5" l="1"/>
  <c r="C22" i="4"/>
  <c r="A23" i="4"/>
  <c r="E21" i="4"/>
  <c r="F21" i="4" s="1"/>
  <c r="B21" i="5" s="1"/>
  <c r="C21" i="5" s="1"/>
  <c r="D21" i="5" s="1"/>
  <c r="F21" i="5"/>
  <c r="C20" i="5"/>
  <c r="D20" i="5" s="1"/>
  <c r="G20" i="5" s="1"/>
  <c r="G21" i="5" l="1"/>
  <c r="I21" i="5"/>
  <c r="H21" i="5"/>
  <c r="E21" i="5"/>
  <c r="A24" i="4"/>
  <c r="A23" i="5"/>
  <c r="C23" i="4"/>
  <c r="F22" i="5"/>
  <c r="E22" i="4"/>
  <c r="F22" i="4" s="1"/>
  <c r="B22" i="5" s="1"/>
  <c r="C22" i="5" s="1"/>
  <c r="D22" i="5" s="1"/>
  <c r="H20" i="5"/>
  <c r="I20" i="5"/>
  <c r="E20" i="5"/>
  <c r="G22" i="5" l="1"/>
  <c r="H22" i="5"/>
  <c r="A24" i="5"/>
  <c r="C24" i="4"/>
  <c r="A25" i="4"/>
  <c r="E23" i="4"/>
  <c r="F23" i="4" s="1"/>
  <c r="B23" i="5" s="1"/>
  <c r="F23" i="5"/>
  <c r="I22" i="5"/>
  <c r="E22" i="5"/>
  <c r="E24" i="4" l="1"/>
  <c r="F24" i="4" s="1"/>
  <c r="B24" i="5" s="1"/>
  <c r="C24" i="5" s="1"/>
  <c r="D24" i="5" s="1"/>
  <c r="F24" i="5"/>
  <c r="A25" i="5"/>
  <c r="A26" i="4"/>
  <c r="C25" i="4"/>
  <c r="C23" i="5"/>
  <c r="D23" i="5" s="1"/>
  <c r="G24" i="5" l="1"/>
  <c r="H24" i="5"/>
  <c r="G23" i="5"/>
  <c r="I23" i="5"/>
  <c r="H23" i="5"/>
  <c r="A27" i="4"/>
  <c r="C26" i="4"/>
  <c r="A26" i="5"/>
  <c r="I24" i="5"/>
  <c r="E24" i="5"/>
  <c r="F25" i="5"/>
  <c r="E25" i="4"/>
  <c r="F25" i="4" s="1"/>
  <c r="B25" i="5" s="1"/>
  <c r="C25" i="5" s="1"/>
  <c r="D25" i="5" s="1"/>
  <c r="E23" i="5"/>
  <c r="H25" i="5" l="1"/>
  <c r="I25" i="5"/>
  <c r="G25" i="5"/>
  <c r="F26" i="5"/>
  <c r="E26" i="4"/>
  <c r="F26" i="4" s="1"/>
  <c r="B26" i="5" s="1"/>
  <c r="A27" i="5"/>
  <c r="C27" i="4"/>
  <c r="A28" i="4"/>
  <c r="E25" i="5"/>
  <c r="F27" i="5" l="1"/>
  <c r="E27" i="4"/>
  <c r="F27" i="4" s="1"/>
  <c r="B27" i="5" s="1"/>
  <c r="C27" i="5" s="1"/>
  <c r="D27" i="5" s="1"/>
  <c r="C28" i="4"/>
  <c r="A28" i="5"/>
  <c r="A29" i="4"/>
  <c r="C26" i="5"/>
  <c r="D26" i="5" s="1"/>
  <c r="E26" i="5" s="1"/>
  <c r="C29" i="4" l="1"/>
  <c r="A29" i="5"/>
  <c r="A30" i="4"/>
  <c r="H26" i="5"/>
  <c r="G26" i="5"/>
  <c r="I26" i="5"/>
  <c r="F28" i="5"/>
  <c r="E28" i="4"/>
  <c r="F28" i="4" s="1"/>
  <c r="B28" i="5" s="1"/>
  <c r="C28" i="5" s="1"/>
  <c r="D28" i="5" s="1"/>
  <c r="E27" i="5"/>
  <c r="G27" i="5"/>
  <c r="H27" i="5"/>
  <c r="I27" i="5"/>
  <c r="H28" i="5" l="1"/>
  <c r="G28" i="5"/>
  <c r="I28" i="5"/>
  <c r="C30" i="4"/>
  <c r="A30" i="5"/>
  <c r="A31" i="4"/>
  <c r="E28" i="5"/>
  <c r="F29" i="5"/>
  <c r="E29" i="4"/>
  <c r="F29" i="4" s="1"/>
  <c r="B29" i="5" s="1"/>
  <c r="C29" i="5" s="1"/>
  <c r="D29" i="5" s="1"/>
  <c r="G29" i="5" l="1"/>
  <c r="H29" i="5"/>
  <c r="A31" i="5"/>
  <c r="C31" i="4"/>
  <c r="E30" i="4"/>
  <c r="F30" i="4" s="1"/>
  <c r="B30" i="5" s="1"/>
  <c r="F30" i="5"/>
  <c r="E29" i="5"/>
  <c r="I29" i="5"/>
  <c r="C30" i="5" l="1"/>
  <c r="D30" i="5" s="1"/>
  <c r="I30" i="5" s="1"/>
  <c r="E31" i="4"/>
  <c r="F31" i="4" s="1"/>
  <c r="B31" i="5" s="1"/>
  <c r="F31" i="5"/>
  <c r="G30" i="5" l="1"/>
  <c r="H30" i="5"/>
  <c r="C31" i="5"/>
  <c r="D31" i="5" s="1"/>
  <c r="E30" i="5"/>
  <c r="H31" i="5" l="1"/>
  <c r="I31" i="5"/>
  <c r="G31" i="5"/>
  <c r="E31" i="5"/>
  <c r="B3" i="6" l="1"/>
  <c r="C3" i="6" s="1"/>
  <c r="B2" i="6"/>
  <c r="C2" i="6" s="1"/>
  <c r="B4" i="6"/>
  <c r="C4" i="6" s="1"/>
</calcChain>
</file>

<file path=xl/sharedStrings.xml><?xml version="1.0" encoding="utf-8"?>
<sst xmlns="http://schemas.openxmlformats.org/spreadsheetml/2006/main" count="63" uniqueCount="58">
  <si>
    <t>Paper: From Risk Scores to Liability Fit: A Plan‑First Framework for Strategic Asset Allocation</t>
  </si>
  <si>
    <t>Purpose</t>
  </si>
  <si>
    <t>-------</t>
  </si>
  <si>
    <t>This workbook reproduces the appendix calculations described in the paper.</t>
  </si>
  <si>
    <t>•  Converts a household’s projected withdrawals into present-value “sub-accounts”</t>
  </si>
  <si>
    <t>•  Matches each sub-account to its horizon-specific optimal asset mix</t>
  </si>
  <si>
    <t>•  Aggregates those mini-portfolios into one Strategic Asset Allocation (SAA)</t>
  </si>
  <si>
    <t>Tabs</t>
  </si>
  <si>
    <t>----</t>
  </si>
  <si>
    <t>README      – what you’re reading now</t>
  </si>
  <si>
    <t>Parameters  – global inputs the user edits</t>
  </si>
  <si>
    <t>Optimizer   – horizon-specific weights &amp; discount factors (imported from Solver workbook)</t>
  </si>
  <si>
    <t>Inputs      – paste the household’s year-by-year real withdrawals here</t>
  </si>
  <si>
    <t>Calc        – automatic funding logic &amp; dollar allocation engine</t>
  </si>
  <si>
    <t>Results     – optimal SAA totals and percentages (+ optional chart)</t>
  </si>
  <si>
    <t>How to Use</t>
  </si>
  <si>
    <t>----------</t>
  </si>
  <si>
    <t>1.  In *Parameters* fill in Start_Year (first withdrawal year) and Current_Portfolio_$.</t>
  </si>
  <si>
    <t>2.  Copy/paste (already included) the 30-row horizon table on *Optimizer* if you re‑optimize.</t>
  </si>
  <si>
    <t>3.  Paste the household’s withdrawal schedule into *Inputs* column A‑B.</t>
  </si>
  <si>
    <t>4.  Everything else updates automatically; view the SAA on the *Results* tab.</t>
  </si>
  <si>
    <t>Assumptions</t>
  </si>
  <si>
    <t>-----------</t>
  </si>
  <si>
    <t>•  Withdrawals are real (inflation‑adjusted) dollars.</t>
  </si>
  <si>
    <t>•  Negative cash‑flow years (net additions) are ignored in PV funding.</t>
  </si>
  <si>
    <t>•  No taxes, glidepaths, or rebalancing are modeled (focus is pure QI).</t>
  </si>
  <si>
    <t>Contact</t>
  </si>
  <si>
    <t>Parameter</t>
  </si>
  <si>
    <t>Value</t>
  </si>
  <si>
    <t>Start_Year</t>
  </si>
  <si>
    <t>Current_Portfolio_$</t>
  </si>
  <si>
    <t>Time_Horizon_Yrs</t>
  </si>
  <si>
    <t>Pct_Stocks</t>
  </si>
  <si>
    <t>Pct_Bonds</t>
  </si>
  <si>
    <t>Pct_Cash</t>
  </si>
  <si>
    <t>Safest_Discount</t>
  </si>
  <si>
    <t>Year</t>
  </si>
  <si>
    <t>Real_Withdrawal_$</t>
  </si>
  <si>
    <t>Positive_WD_$</t>
  </si>
  <si>
    <t>Discount_Factor</t>
  </si>
  <si>
    <t>PV_Needed_$</t>
  </si>
  <si>
    <t>Cum_PV_$</t>
  </si>
  <si>
    <t>Funded_$</t>
  </si>
  <si>
    <t>Unfunded_$</t>
  </si>
  <si>
    <t>Stk_$</t>
  </si>
  <si>
    <t>Bnd_$</t>
  </si>
  <si>
    <t>Csh_$</t>
  </si>
  <si>
    <t>Asset_Class</t>
  </si>
  <si>
    <t>Total_$</t>
  </si>
  <si>
    <t>%_Portfolio</t>
  </si>
  <si>
    <t>Stocks</t>
  </si>
  <si>
    <t>Bonds</t>
  </si>
  <si>
    <t>Cash</t>
  </si>
  <si>
    <t>Author: Ben Harvill</t>
  </si>
  <si>
    <t>Asset-Liability Optimized Strategic Asset Allocation (PlanFit Proof-of-Concept)</t>
  </si>
  <si>
    <t>Excel Companion Version: 1.0   |   Date: 06-30-2025</t>
  </si>
  <si>
    <t>research@planfit.org   |   © 2025 PlanFit.org.  All rights reserved.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</si>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</sst>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"/>
  <sheetViews>
    <sheetView workbookViewId="0">
      <selection activeCell="C41" sqref="C41"/>
    </sheetView>
  </sheetViews>
  <sheetFormatPr defaultRowHeight="15" x14ac:dyDescent="0.25"/>
  <sheetData>
    <row r="1" spans="1:1" x14ac:dyDescent="0.25">
      <c r="A1" t="s">
        <v>54</v>
      </c>
    </row>
    <row r="4" spans="1:1" x14ac:dyDescent="0.25">
      <c r="A4" t="s">
        <v>0</v>
      </c>
    </row>
    <row r="5" spans="1:1" x14ac:dyDescent="0.25">
      <c r="A5" t="s">
        <v>53</v>
      </c>
    </row>
    <row r="6" spans="1:1" x14ac:dyDescent="0.25">
      <c r="A6" t="s">
        <v>55</v>
      </c>
    </row>
    <row r="8" spans="1:1" x14ac:dyDescent="0.25">
      <c r="A8" t="s">
        <v>1</v>
      </c>
    </row>
    <row r="9" spans="1:1" x14ac:dyDescent="0.25">
      <c r="A9" t="s">
        <v>2</v>
      </c>
    </row>
    <row r="10" spans="1:1" x14ac:dyDescent="0.25">
      <c r="A10" t="s">
        <v>3</v>
      </c>
    </row>
    <row r="11" spans="1:1" x14ac:dyDescent="0.25">
      <c r="A11" t="s">
        <v>4</v>
      </c>
    </row>
    <row r="12" spans="1:1" x14ac:dyDescent="0.25">
      <c r="A12" t="s">
        <v>5</v>
      </c>
    </row>
    <row r="13" spans="1:1" x14ac:dyDescent="0.25">
      <c r="A13" t="s">
        <v>6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1" spans="1:1" x14ac:dyDescent="0.25">
      <c r="A31" t="s">
        <v>21</v>
      </c>
    </row>
    <row r="32" spans="1:1" x14ac:dyDescent="0.25">
      <c r="A32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7" spans="1:1" x14ac:dyDescent="0.25">
      <c r="A37" t="s">
        <v>26</v>
      </c>
    </row>
    <row r="38" spans="1:1" x14ac:dyDescent="0.25">
      <c r="A38" t="s">
        <v>2</v>
      </c>
    </row>
    <row r="39" spans="1:1" x14ac:dyDescent="0.25">
      <c r="A39" t="s">
        <v>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9" sqref="B9"/>
    </sheetView>
  </sheetViews>
  <sheetFormatPr defaultRowHeight="15" x14ac:dyDescent="0.25"/>
  <cols>
    <col min="1" max="1" width="18.85546875" bestFit="1" customWidth="1"/>
    <col min="2" max="2" width="14.28515625" bestFit="1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>
        <v>2025</v>
      </c>
    </row>
    <row r="3" spans="1:2" x14ac:dyDescent="0.25">
      <c r="A3" t="s">
        <v>30</v>
      </c>
      <c r="B3" s="2">
        <v>3500000</v>
      </c>
    </row>
    <row r="5" spans="1:2" x14ac:dyDescent="0.25">
      <c r="B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workbookViewId="0">
      <selection activeCell="G18" sqref="G18"/>
    </sheetView>
  </sheetViews>
  <sheetFormatPr defaultRowHeight="15" x14ac:dyDescent="0.25"/>
  <cols>
    <col min="1" max="1" width="17" bestFit="1" customWidth="1"/>
    <col min="2" max="4" width="12.42578125" bestFit="1" customWidth="1"/>
    <col min="5" max="5" width="15.28515625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>
        <v>1</v>
      </c>
      <c r="B2" s="1">
        <v>1.2324E-2</v>
      </c>
      <c r="C2" s="1">
        <v>0</v>
      </c>
      <c r="D2" s="1">
        <v>0.987676</v>
      </c>
      <c r="E2" s="1">
        <v>1.050297</v>
      </c>
    </row>
    <row r="3" spans="1:5" x14ac:dyDescent="0.25">
      <c r="A3">
        <v>2</v>
      </c>
      <c r="B3" s="1">
        <v>5.6974999999999998E-2</v>
      </c>
      <c r="C3" s="1">
        <v>0</v>
      </c>
      <c r="D3" s="1">
        <v>0.943025</v>
      </c>
      <c r="E3" s="1">
        <v>1.0809800000000001</v>
      </c>
    </row>
    <row r="4" spans="1:5" x14ac:dyDescent="0.25">
      <c r="A4">
        <v>3</v>
      </c>
      <c r="B4" s="1">
        <v>4.3041000000000003E-2</v>
      </c>
      <c r="C4" s="1">
        <v>0</v>
      </c>
      <c r="D4" s="1">
        <v>0.956959</v>
      </c>
      <c r="E4" s="1">
        <v>1.082166</v>
      </c>
    </row>
    <row r="5" spans="1:5" x14ac:dyDescent="0.25">
      <c r="A5">
        <v>4</v>
      </c>
      <c r="B5" s="1">
        <v>9.1343999999999995E-2</v>
      </c>
      <c r="C5" s="1">
        <v>0</v>
      </c>
      <c r="D5" s="1">
        <v>0.90865600000000002</v>
      </c>
      <c r="E5" s="1">
        <v>1.076336</v>
      </c>
    </row>
    <row r="6" spans="1:5" x14ac:dyDescent="0.25">
      <c r="A6">
        <v>5</v>
      </c>
      <c r="B6" s="1">
        <v>0.12557399999999999</v>
      </c>
      <c r="C6" s="1">
        <v>0</v>
      </c>
      <c r="D6" s="1">
        <v>0.87442600000000004</v>
      </c>
      <c r="E6" s="1">
        <v>1.0815859999999999</v>
      </c>
    </row>
    <row r="7" spans="1:5" x14ac:dyDescent="0.25">
      <c r="A7">
        <v>6</v>
      </c>
      <c r="B7" s="1">
        <v>9.3400999999999998E-2</v>
      </c>
      <c r="C7" s="1">
        <v>0</v>
      </c>
      <c r="D7" s="1">
        <v>0.90659900000000004</v>
      </c>
      <c r="E7" s="1">
        <v>1.092063</v>
      </c>
    </row>
    <row r="8" spans="1:5" x14ac:dyDescent="0.25">
      <c r="A8">
        <v>7</v>
      </c>
      <c r="B8" s="1">
        <v>0.107699</v>
      </c>
      <c r="C8" s="1">
        <v>0</v>
      </c>
      <c r="D8" s="1">
        <v>0.89230100000000001</v>
      </c>
      <c r="E8" s="1">
        <v>1.096147</v>
      </c>
    </row>
    <row r="9" spans="1:5" x14ac:dyDescent="0.25">
      <c r="A9">
        <v>8</v>
      </c>
      <c r="B9" s="1">
        <v>0.211033</v>
      </c>
      <c r="C9" s="1">
        <v>0</v>
      </c>
      <c r="D9" s="1">
        <v>0.78896699999999997</v>
      </c>
      <c r="E9" s="1">
        <v>1.090465</v>
      </c>
    </row>
    <row r="10" spans="1:5" x14ac:dyDescent="0.25">
      <c r="A10">
        <v>9</v>
      </c>
      <c r="B10" s="1">
        <v>0.19891500000000001</v>
      </c>
      <c r="C10" s="1">
        <v>0</v>
      </c>
      <c r="D10" s="1">
        <v>0.80108500000000005</v>
      </c>
      <c r="E10" s="1">
        <v>1.0811440000000001</v>
      </c>
    </row>
    <row r="11" spans="1:5" x14ac:dyDescent="0.25">
      <c r="A11">
        <v>10</v>
      </c>
      <c r="B11" s="1">
        <v>0.16828099999999999</v>
      </c>
      <c r="C11" s="1">
        <v>0</v>
      </c>
      <c r="D11" s="1">
        <v>0.83171899999999999</v>
      </c>
      <c r="E11" s="1">
        <v>1.072872</v>
      </c>
    </row>
    <row r="12" spans="1:5" x14ac:dyDescent="0.25">
      <c r="A12">
        <v>11</v>
      </c>
      <c r="B12" s="1">
        <v>0.293933</v>
      </c>
      <c r="C12" s="1">
        <v>0</v>
      </c>
      <c r="D12" s="1">
        <v>0.706067</v>
      </c>
      <c r="E12" s="1">
        <v>1.0573809999999999</v>
      </c>
    </row>
    <row r="13" spans="1:5" x14ac:dyDescent="0.25">
      <c r="A13">
        <v>12</v>
      </c>
      <c r="B13" s="1">
        <v>0.31323899999999999</v>
      </c>
      <c r="C13" s="1">
        <v>0</v>
      </c>
      <c r="D13" s="1">
        <v>0.68676099999999995</v>
      </c>
      <c r="E13" s="1">
        <v>1.0450159999999999</v>
      </c>
    </row>
    <row r="14" spans="1:5" x14ac:dyDescent="0.25">
      <c r="A14">
        <v>13</v>
      </c>
      <c r="B14" s="1">
        <v>0.39845000000000003</v>
      </c>
      <c r="C14" s="1">
        <v>0</v>
      </c>
      <c r="D14" s="1">
        <v>0.60155000000000003</v>
      </c>
      <c r="E14" s="1">
        <v>1.02871</v>
      </c>
    </row>
    <row r="15" spans="1:5" x14ac:dyDescent="0.25">
      <c r="A15">
        <v>14</v>
      </c>
      <c r="B15" s="1">
        <v>0.40778900000000001</v>
      </c>
      <c r="C15" s="1">
        <v>0</v>
      </c>
      <c r="D15" s="1">
        <v>0.59221100000000004</v>
      </c>
      <c r="E15" s="1">
        <v>1.0111779999999999</v>
      </c>
    </row>
    <row r="16" spans="1:5" x14ac:dyDescent="0.25">
      <c r="A16">
        <v>15</v>
      </c>
      <c r="B16" s="1">
        <v>0.67123999999999995</v>
      </c>
      <c r="C16" s="1">
        <v>0</v>
      </c>
      <c r="D16" s="1">
        <v>0.32876</v>
      </c>
      <c r="E16" s="1">
        <v>0.93851399999999996</v>
      </c>
    </row>
    <row r="17" spans="1:5" x14ac:dyDescent="0.25">
      <c r="A17">
        <v>16</v>
      </c>
      <c r="B17" s="1">
        <v>0.66503100000000004</v>
      </c>
      <c r="C17" s="1">
        <v>0</v>
      </c>
      <c r="D17" s="1">
        <v>0.33496900000000002</v>
      </c>
      <c r="E17" s="1">
        <v>0.89787899999999998</v>
      </c>
    </row>
    <row r="18" spans="1:5" x14ac:dyDescent="0.25">
      <c r="A18">
        <v>17</v>
      </c>
      <c r="B18" s="1">
        <v>0.687921</v>
      </c>
      <c r="C18" s="1">
        <v>0</v>
      </c>
      <c r="D18" s="1">
        <v>0.312079</v>
      </c>
      <c r="E18" s="1">
        <v>0.87280500000000005</v>
      </c>
    </row>
    <row r="19" spans="1:5" x14ac:dyDescent="0.25">
      <c r="A19">
        <v>18</v>
      </c>
      <c r="B19" s="1">
        <v>0.877749</v>
      </c>
      <c r="C19" s="1">
        <v>0</v>
      </c>
      <c r="D19" s="1">
        <v>0.122251</v>
      </c>
      <c r="E19" s="1">
        <v>0.80025400000000002</v>
      </c>
    </row>
    <row r="20" spans="1:5" x14ac:dyDescent="0.25">
      <c r="A20">
        <v>19</v>
      </c>
      <c r="B20" s="1">
        <v>0.94861700000000004</v>
      </c>
      <c r="C20" s="1">
        <v>0</v>
      </c>
      <c r="D20" s="1">
        <v>5.1382999999999998E-2</v>
      </c>
      <c r="E20" s="1">
        <v>0.71675199999999994</v>
      </c>
    </row>
    <row r="21" spans="1:5" x14ac:dyDescent="0.25">
      <c r="A21">
        <v>20</v>
      </c>
      <c r="B21" s="1">
        <v>1</v>
      </c>
      <c r="C21" s="1">
        <v>0</v>
      </c>
      <c r="D21" s="1">
        <v>0</v>
      </c>
      <c r="E21" s="1">
        <v>0.69554499999999997</v>
      </c>
    </row>
    <row r="22" spans="1:5" x14ac:dyDescent="0.25">
      <c r="A22">
        <v>21</v>
      </c>
      <c r="B22" s="1">
        <v>1</v>
      </c>
      <c r="C22" s="1">
        <v>0</v>
      </c>
      <c r="D22" s="1">
        <v>0</v>
      </c>
      <c r="E22" s="1">
        <v>0.62046999999999997</v>
      </c>
    </row>
    <row r="23" spans="1:5" x14ac:dyDescent="0.25">
      <c r="A23">
        <v>22</v>
      </c>
      <c r="B23" s="1">
        <v>1</v>
      </c>
      <c r="C23" s="1">
        <v>0</v>
      </c>
      <c r="D23" s="1">
        <v>0</v>
      </c>
      <c r="E23" s="1">
        <v>0.57060900000000003</v>
      </c>
    </row>
    <row r="24" spans="1:5" x14ac:dyDescent="0.25">
      <c r="A24">
        <v>23</v>
      </c>
      <c r="B24" s="1">
        <v>1</v>
      </c>
      <c r="C24" s="1">
        <v>0</v>
      </c>
      <c r="D24" s="1">
        <v>0</v>
      </c>
      <c r="E24" s="1">
        <v>0.54594299999999996</v>
      </c>
    </row>
    <row r="25" spans="1:5" x14ac:dyDescent="0.25">
      <c r="A25">
        <v>24</v>
      </c>
      <c r="B25" s="1">
        <v>1</v>
      </c>
      <c r="C25" s="1">
        <v>0</v>
      </c>
      <c r="D25" s="1">
        <v>0</v>
      </c>
      <c r="E25" s="1">
        <v>0.45724700000000001</v>
      </c>
    </row>
    <row r="26" spans="1:5" x14ac:dyDescent="0.25">
      <c r="A26">
        <v>25</v>
      </c>
      <c r="B26" s="1">
        <v>1</v>
      </c>
      <c r="C26" s="1">
        <v>0</v>
      </c>
      <c r="D26" s="1">
        <v>0</v>
      </c>
      <c r="E26" s="1">
        <v>0.44394099999999997</v>
      </c>
    </row>
    <row r="27" spans="1:5" x14ac:dyDescent="0.25">
      <c r="A27">
        <v>26</v>
      </c>
      <c r="B27" s="1">
        <v>1</v>
      </c>
      <c r="C27" s="1">
        <v>0</v>
      </c>
      <c r="D27" s="1">
        <v>0</v>
      </c>
      <c r="E27" s="1">
        <v>0.40781699999999999</v>
      </c>
    </row>
    <row r="28" spans="1:5" x14ac:dyDescent="0.25">
      <c r="A28">
        <v>27</v>
      </c>
      <c r="B28" s="1">
        <v>1</v>
      </c>
      <c r="C28" s="1">
        <v>0</v>
      </c>
      <c r="D28" s="1">
        <v>0</v>
      </c>
      <c r="E28" s="1">
        <v>0.35454400000000003</v>
      </c>
    </row>
    <row r="29" spans="1:5" x14ac:dyDescent="0.25">
      <c r="A29">
        <v>28</v>
      </c>
      <c r="B29" s="1">
        <v>1</v>
      </c>
      <c r="C29" s="1">
        <v>0</v>
      </c>
      <c r="D29" s="1">
        <v>0</v>
      </c>
      <c r="E29" s="1">
        <v>0.317664</v>
      </c>
    </row>
    <row r="30" spans="1:5" x14ac:dyDescent="0.25">
      <c r="A30">
        <v>29</v>
      </c>
      <c r="B30" s="1">
        <v>1</v>
      </c>
      <c r="C30" s="1">
        <v>0</v>
      </c>
      <c r="D30" s="1">
        <v>0</v>
      </c>
      <c r="E30" s="1">
        <v>0.31385800000000003</v>
      </c>
    </row>
    <row r="31" spans="1:5" x14ac:dyDescent="0.25">
      <c r="A31">
        <v>30</v>
      </c>
      <c r="B31" s="1">
        <v>1</v>
      </c>
      <c r="C31" s="1">
        <v>0</v>
      </c>
      <c r="D31" s="1">
        <v>0</v>
      </c>
      <c r="E31" s="1">
        <v>0.26316099999999998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opLeftCell="A7" workbookViewId="0">
      <selection activeCell="H28" sqref="H28"/>
    </sheetView>
  </sheetViews>
  <sheetFormatPr defaultRowHeight="15" x14ac:dyDescent="0.25"/>
  <cols>
    <col min="1" max="1" width="8.5703125" customWidth="1"/>
    <col min="2" max="2" width="18.42578125" bestFit="1" customWidth="1"/>
    <col min="3" max="3" width="17" bestFit="1" customWidth="1"/>
    <col min="4" max="4" width="14.42578125" bestFit="1" customWidth="1"/>
    <col min="5" max="5" width="15.28515625" bestFit="1" customWidth="1"/>
    <col min="6" max="6" width="13.7109375" bestFit="1" customWidth="1"/>
  </cols>
  <sheetData>
    <row r="1" spans="1:6" x14ac:dyDescent="0.25">
      <c r="A1" t="s">
        <v>36</v>
      </c>
      <c r="B1" t="s">
        <v>37</v>
      </c>
      <c r="C1" t="s">
        <v>31</v>
      </c>
      <c r="D1" t="s">
        <v>38</v>
      </c>
      <c r="E1" t="s">
        <v>39</v>
      </c>
      <c r="F1" t="s">
        <v>40</v>
      </c>
    </row>
    <row r="2" spans="1:6" x14ac:dyDescent="0.25">
      <c r="A2">
        <f>Parameters!B2+1</f>
        <v>2026</v>
      </c>
      <c r="B2">
        <v>140000</v>
      </c>
      <c r="C2">
        <f>IF(A2="","",A2-Parameters!$B$2)</f>
        <v>1</v>
      </c>
      <c r="D2">
        <f t="shared" ref="D2:D31" si="0">MAX(B2,0)</f>
        <v>140000</v>
      </c>
      <c r="E2">
        <f>IF(C2="","",INDEX(Optimizer!$E:$E,MATCH(C2,Optimizer!$A:$A,0)))</f>
        <v>1.050297</v>
      </c>
      <c r="F2">
        <f t="shared" ref="F2:F31" si="1">D2*E2</f>
        <v>147041.58000000002</v>
      </c>
    </row>
    <row r="3" spans="1:6" x14ac:dyDescent="0.25">
      <c r="A3">
        <f>A2+1</f>
        <v>2027</v>
      </c>
      <c r="B3">
        <v>140000</v>
      </c>
      <c r="C3">
        <f>IF(A3="","",A3-Parameters!$B$2)</f>
        <v>2</v>
      </c>
      <c r="D3">
        <f t="shared" si="0"/>
        <v>140000</v>
      </c>
      <c r="E3">
        <f>IF(C3="","",INDEX(Optimizer!$E:$E,MATCH(C3,Optimizer!$A:$A,0)))</f>
        <v>1.0809800000000001</v>
      </c>
      <c r="F3">
        <f t="shared" si="1"/>
        <v>151337.20000000001</v>
      </c>
    </row>
    <row r="4" spans="1:6" x14ac:dyDescent="0.25">
      <c r="A4">
        <f t="shared" ref="A4:A31" si="2">A3+1</f>
        <v>2028</v>
      </c>
      <c r="B4">
        <v>140000</v>
      </c>
      <c r="C4">
        <f>IF(A4="","",A4-Parameters!$B$2)</f>
        <v>3</v>
      </c>
      <c r="D4">
        <f t="shared" si="0"/>
        <v>140000</v>
      </c>
      <c r="E4">
        <f>IF(C4="","",INDEX(Optimizer!$E:$E,MATCH(C4,Optimizer!$A:$A,0)))</f>
        <v>1.082166</v>
      </c>
      <c r="F4">
        <f t="shared" si="1"/>
        <v>151503.24</v>
      </c>
    </row>
    <row r="5" spans="1:6" x14ac:dyDescent="0.25">
      <c r="A5">
        <f t="shared" si="2"/>
        <v>2029</v>
      </c>
      <c r="B5">
        <v>140000</v>
      </c>
      <c r="C5">
        <f>IF(A5="","",A5-Parameters!$B$2)</f>
        <v>4</v>
      </c>
      <c r="D5">
        <f t="shared" si="0"/>
        <v>140000</v>
      </c>
      <c r="E5">
        <f>IF(C5="","",INDEX(Optimizer!$E:$E,MATCH(C5,Optimizer!$A:$A,0)))</f>
        <v>1.076336</v>
      </c>
      <c r="F5">
        <f t="shared" si="1"/>
        <v>150687.04000000001</v>
      </c>
    </row>
    <row r="6" spans="1:6" x14ac:dyDescent="0.25">
      <c r="A6">
        <f t="shared" si="2"/>
        <v>2030</v>
      </c>
      <c r="B6">
        <v>140000</v>
      </c>
      <c r="C6">
        <f>IF(A6="","",A6-Parameters!$B$2)</f>
        <v>5</v>
      </c>
      <c r="D6">
        <f t="shared" si="0"/>
        <v>140000</v>
      </c>
      <c r="E6">
        <f>IF(C6="","",INDEX(Optimizer!$E:$E,MATCH(C6,Optimizer!$A:$A,0)))</f>
        <v>1.0815859999999999</v>
      </c>
      <c r="F6">
        <f t="shared" si="1"/>
        <v>151422.03999999998</v>
      </c>
    </row>
    <row r="7" spans="1:6" x14ac:dyDescent="0.25">
      <c r="A7">
        <f t="shared" si="2"/>
        <v>2031</v>
      </c>
      <c r="B7">
        <v>140000</v>
      </c>
      <c r="C7">
        <f>IF(A7="","",A7-Parameters!$B$2)</f>
        <v>6</v>
      </c>
      <c r="D7">
        <f t="shared" si="0"/>
        <v>140000</v>
      </c>
      <c r="E7">
        <f>IF(C7="","",INDEX(Optimizer!$E:$E,MATCH(C7,Optimizer!$A:$A,0)))</f>
        <v>1.092063</v>
      </c>
      <c r="F7">
        <f t="shared" si="1"/>
        <v>152888.82</v>
      </c>
    </row>
    <row r="8" spans="1:6" x14ac:dyDescent="0.25">
      <c r="A8">
        <f t="shared" si="2"/>
        <v>2032</v>
      </c>
      <c r="B8">
        <v>140000</v>
      </c>
      <c r="C8">
        <f>IF(A8="","",A8-Parameters!$B$2)</f>
        <v>7</v>
      </c>
      <c r="D8">
        <f t="shared" si="0"/>
        <v>140000</v>
      </c>
      <c r="E8">
        <f>IF(C8="","",INDEX(Optimizer!$E:$E,MATCH(C8,Optimizer!$A:$A,0)))</f>
        <v>1.096147</v>
      </c>
      <c r="F8">
        <f t="shared" si="1"/>
        <v>153460.57999999999</v>
      </c>
    </row>
    <row r="9" spans="1:6" x14ac:dyDescent="0.25">
      <c r="A9">
        <f t="shared" si="2"/>
        <v>2033</v>
      </c>
      <c r="B9">
        <v>140000</v>
      </c>
      <c r="C9">
        <f>IF(A9="","",A9-Parameters!$B$2)</f>
        <v>8</v>
      </c>
      <c r="D9">
        <f t="shared" si="0"/>
        <v>140000</v>
      </c>
      <c r="E9">
        <f>IF(C9="","",INDEX(Optimizer!$E:$E,MATCH(C9,Optimizer!$A:$A,0)))</f>
        <v>1.090465</v>
      </c>
      <c r="F9">
        <f t="shared" si="1"/>
        <v>152665.1</v>
      </c>
    </row>
    <row r="10" spans="1:6" x14ac:dyDescent="0.25">
      <c r="A10">
        <f t="shared" si="2"/>
        <v>2034</v>
      </c>
      <c r="B10">
        <v>140000</v>
      </c>
      <c r="C10">
        <f>IF(A10="","",A10-Parameters!$B$2)</f>
        <v>9</v>
      </c>
      <c r="D10">
        <f t="shared" si="0"/>
        <v>140000</v>
      </c>
      <c r="E10">
        <f>IF(C10="","",INDEX(Optimizer!$E:$E,MATCH(C10,Optimizer!$A:$A,0)))</f>
        <v>1.0811440000000001</v>
      </c>
      <c r="F10">
        <f t="shared" si="1"/>
        <v>151360.16</v>
      </c>
    </row>
    <row r="11" spans="1:6" x14ac:dyDescent="0.25">
      <c r="A11">
        <f t="shared" si="2"/>
        <v>2035</v>
      </c>
      <c r="B11">
        <v>140000</v>
      </c>
      <c r="C11">
        <f>IF(A11="","",A11-Parameters!$B$2)</f>
        <v>10</v>
      </c>
      <c r="D11">
        <f t="shared" si="0"/>
        <v>140000</v>
      </c>
      <c r="E11">
        <f>IF(C11="","",INDEX(Optimizer!$E:$E,MATCH(C11,Optimizer!$A:$A,0)))</f>
        <v>1.072872</v>
      </c>
      <c r="F11">
        <f t="shared" si="1"/>
        <v>150202.08000000002</v>
      </c>
    </row>
    <row r="12" spans="1:6" x14ac:dyDescent="0.25">
      <c r="A12">
        <f t="shared" si="2"/>
        <v>2036</v>
      </c>
      <c r="B12">
        <v>140000</v>
      </c>
      <c r="C12">
        <f>IF(A12="","",A12-Parameters!$B$2)</f>
        <v>11</v>
      </c>
      <c r="D12">
        <f t="shared" si="0"/>
        <v>140000</v>
      </c>
      <c r="E12">
        <f>IF(C12="","",INDEX(Optimizer!$E:$E,MATCH(C12,Optimizer!$A:$A,0)))</f>
        <v>1.0573809999999999</v>
      </c>
      <c r="F12">
        <f t="shared" si="1"/>
        <v>148033.34</v>
      </c>
    </row>
    <row r="13" spans="1:6" x14ac:dyDescent="0.25">
      <c r="A13">
        <f t="shared" si="2"/>
        <v>2037</v>
      </c>
      <c r="B13">
        <v>140000</v>
      </c>
      <c r="C13">
        <f>IF(A13="","",A13-Parameters!$B$2)</f>
        <v>12</v>
      </c>
      <c r="D13">
        <f t="shared" si="0"/>
        <v>140000</v>
      </c>
      <c r="E13">
        <f>IF(C13="","",INDEX(Optimizer!$E:$E,MATCH(C13,Optimizer!$A:$A,0)))</f>
        <v>1.0450159999999999</v>
      </c>
      <c r="F13">
        <f t="shared" si="1"/>
        <v>146302.24</v>
      </c>
    </row>
    <row r="14" spans="1:6" x14ac:dyDescent="0.25">
      <c r="A14">
        <f t="shared" si="2"/>
        <v>2038</v>
      </c>
      <c r="B14">
        <v>140000</v>
      </c>
      <c r="C14">
        <f>IF(A14="","",A14-Parameters!$B$2)</f>
        <v>13</v>
      </c>
      <c r="D14">
        <f t="shared" si="0"/>
        <v>140000</v>
      </c>
      <c r="E14">
        <f>IF(C14="","",INDEX(Optimizer!$E:$E,MATCH(C14,Optimizer!$A:$A,0)))</f>
        <v>1.02871</v>
      </c>
      <c r="F14">
        <f t="shared" si="1"/>
        <v>144019.4</v>
      </c>
    </row>
    <row r="15" spans="1:6" x14ac:dyDescent="0.25">
      <c r="A15">
        <f t="shared" si="2"/>
        <v>2039</v>
      </c>
      <c r="B15">
        <v>140000</v>
      </c>
      <c r="C15">
        <f>IF(A15="","",A15-Parameters!$B$2)</f>
        <v>14</v>
      </c>
      <c r="D15">
        <f t="shared" si="0"/>
        <v>140000</v>
      </c>
      <c r="E15">
        <f>IF(C15="","",INDEX(Optimizer!$E:$E,MATCH(C15,Optimizer!$A:$A,0)))</f>
        <v>1.0111779999999999</v>
      </c>
      <c r="F15">
        <f t="shared" si="1"/>
        <v>141564.91999999998</v>
      </c>
    </row>
    <row r="16" spans="1:6" x14ac:dyDescent="0.25">
      <c r="A16">
        <f t="shared" si="2"/>
        <v>2040</v>
      </c>
      <c r="B16">
        <v>140000</v>
      </c>
      <c r="C16">
        <f>IF(A16="","",A16-Parameters!$B$2)</f>
        <v>15</v>
      </c>
      <c r="D16">
        <f t="shared" si="0"/>
        <v>140000</v>
      </c>
      <c r="E16">
        <f>IF(C16="","",INDEX(Optimizer!$E:$E,MATCH(C16,Optimizer!$A:$A,0)))</f>
        <v>0.93851399999999996</v>
      </c>
      <c r="F16">
        <f t="shared" si="1"/>
        <v>131391.96</v>
      </c>
    </row>
    <row r="17" spans="1:6" x14ac:dyDescent="0.25">
      <c r="A17">
        <f t="shared" si="2"/>
        <v>2041</v>
      </c>
      <c r="B17">
        <v>140000</v>
      </c>
      <c r="C17">
        <f>IF(A17="","",A17-Parameters!$B$2)</f>
        <v>16</v>
      </c>
      <c r="D17">
        <f t="shared" si="0"/>
        <v>140000</v>
      </c>
      <c r="E17">
        <f>IF(C17="","",INDEX(Optimizer!$E:$E,MATCH(C17,Optimizer!$A:$A,0)))</f>
        <v>0.89787899999999998</v>
      </c>
      <c r="F17">
        <f t="shared" si="1"/>
        <v>125703.06</v>
      </c>
    </row>
    <row r="18" spans="1:6" x14ac:dyDescent="0.25">
      <c r="A18">
        <f t="shared" si="2"/>
        <v>2042</v>
      </c>
      <c r="B18">
        <v>140000</v>
      </c>
      <c r="C18">
        <f>IF(A18="","",A18-Parameters!$B$2)</f>
        <v>17</v>
      </c>
      <c r="D18">
        <f t="shared" si="0"/>
        <v>140000</v>
      </c>
      <c r="E18">
        <f>IF(C18="","",INDEX(Optimizer!$E:$E,MATCH(C18,Optimizer!$A:$A,0)))</f>
        <v>0.87280500000000005</v>
      </c>
      <c r="F18">
        <f t="shared" si="1"/>
        <v>122192.70000000001</v>
      </c>
    </row>
    <row r="19" spans="1:6" x14ac:dyDescent="0.25">
      <c r="A19">
        <f t="shared" si="2"/>
        <v>2043</v>
      </c>
      <c r="B19">
        <v>140000</v>
      </c>
      <c r="C19">
        <f>IF(A19="","",A19-Parameters!$B$2)</f>
        <v>18</v>
      </c>
      <c r="D19">
        <f t="shared" si="0"/>
        <v>140000</v>
      </c>
      <c r="E19">
        <f>IF(C19="","",INDEX(Optimizer!$E:$E,MATCH(C19,Optimizer!$A:$A,0)))</f>
        <v>0.80025400000000002</v>
      </c>
      <c r="F19">
        <f t="shared" si="1"/>
        <v>112035.56</v>
      </c>
    </row>
    <row r="20" spans="1:6" x14ac:dyDescent="0.25">
      <c r="A20">
        <f t="shared" si="2"/>
        <v>2044</v>
      </c>
      <c r="B20">
        <v>140000</v>
      </c>
      <c r="C20">
        <f>IF(A20="","",A20-Parameters!$B$2)</f>
        <v>19</v>
      </c>
      <c r="D20">
        <f t="shared" si="0"/>
        <v>140000</v>
      </c>
      <c r="E20">
        <f>IF(C20="","",INDEX(Optimizer!$E:$E,MATCH(C20,Optimizer!$A:$A,0)))</f>
        <v>0.71675199999999994</v>
      </c>
      <c r="F20">
        <f t="shared" si="1"/>
        <v>100345.28</v>
      </c>
    </row>
    <row r="21" spans="1:6" x14ac:dyDescent="0.25">
      <c r="A21">
        <f t="shared" si="2"/>
        <v>2045</v>
      </c>
      <c r="B21">
        <v>140000</v>
      </c>
      <c r="C21">
        <f>IF(A21="","",A21-Parameters!$B$2)</f>
        <v>20</v>
      </c>
      <c r="D21">
        <f t="shared" si="0"/>
        <v>140000</v>
      </c>
      <c r="E21">
        <f>IF(C21="","",INDEX(Optimizer!$E:$E,MATCH(C21,Optimizer!$A:$A,0)))</f>
        <v>0.69554499999999997</v>
      </c>
      <c r="F21">
        <f t="shared" si="1"/>
        <v>97376.299999999988</v>
      </c>
    </row>
    <row r="22" spans="1:6" x14ac:dyDescent="0.25">
      <c r="A22">
        <f t="shared" si="2"/>
        <v>2046</v>
      </c>
      <c r="B22">
        <v>140000</v>
      </c>
      <c r="C22">
        <f>IF(A22="","",A22-Parameters!$B$2)</f>
        <v>21</v>
      </c>
      <c r="D22">
        <f t="shared" si="0"/>
        <v>140000</v>
      </c>
      <c r="E22">
        <f>IF(C22="","",INDEX(Optimizer!$E:$E,MATCH(C22,Optimizer!$A:$A,0)))</f>
        <v>0.62046999999999997</v>
      </c>
      <c r="F22">
        <f t="shared" si="1"/>
        <v>86865.799999999988</v>
      </c>
    </row>
    <row r="23" spans="1:6" x14ac:dyDescent="0.25">
      <c r="A23">
        <f t="shared" si="2"/>
        <v>2047</v>
      </c>
      <c r="B23">
        <v>140000</v>
      </c>
      <c r="C23">
        <f>IF(A23="","",A23-Parameters!$B$2)</f>
        <v>22</v>
      </c>
      <c r="D23">
        <f t="shared" si="0"/>
        <v>140000</v>
      </c>
      <c r="E23">
        <f>IF(C23="","",INDEX(Optimizer!$E:$E,MATCH(C23,Optimizer!$A:$A,0)))</f>
        <v>0.57060900000000003</v>
      </c>
      <c r="F23">
        <f t="shared" si="1"/>
        <v>79885.260000000009</v>
      </c>
    </row>
    <row r="24" spans="1:6" x14ac:dyDescent="0.25">
      <c r="A24">
        <f t="shared" si="2"/>
        <v>2048</v>
      </c>
      <c r="B24">
        <v>140000</v>
      </c>
      <c r="C24">
        <f>IF(A24="","",A24-Parameters!$B$2)</f>
        <v>23</v>
      </c>
      <c r="D24">
        <f t="shared" si="0"/>
        <v>140000</v>
      </c>
      <c r="E24">
        <f>IF(C24="","",INDEX(Optimizer!$E:$E,MATCH(C24,Optimizer!$A:$A,0)))</f>
        <v>0.54594299999999996</v>
      </c>
      <c r="F24">
        <f t="shared" si="1"/>
        <v>76432.01999999999</v>
      </c>
    </row>
    <row r="25" spans="1:6" x14ac:dyDescent="0.25">
      <c r="A25">
        <f t="shared" si="2"/>
        <v>2049</v>
      </c>
      <c r="B25">
        <v>140000</v>
      </c>
      <c r="C25">
        <f>IF(A25="","",A25-Parameters!$B$2)</f>
        <v>24</v>
      </c>
      <c r="D25">
        <f t="shared" si="0"/>
        <v>140000</v>
      </c>
      <c r="E25">
        <f>IF(C25="","",INDEX(Optimizer!$E:$E,MATCH(C25,Optimizer!$A:$A,0)))</f>
        <v>0.45724700000000001</v>
      </c>
      <c r="F25">
        <f t="shared" si="1"/>
        <v>64014.58</v>
      </c>
    </row>
    <row r="26" spans="1:6" x14ac:dyDescent="0.25">
      <c r="A26">
        <f t="shared" si="2"/>
        <v>2050</v>
      </c>
      <c r="B26">
        <v>140000</v>
      </c>
      <c r="C26">
        <f>IF(A26="","",A26-Parameters!$B$2)</f>
        <v>25</v>
      </c>
      <c r="D26">
        <f t="shared" si="0"/>
        <v>140000</v>
      </c>
      <c r="E26">
        <f>IF(C26="","",INDEX(Optimizer!$E:$E,MATCH(C26,Optimizer!$A:$A,0)))</f>
        <v>0.44394099999999997</v>
      </c>
      <c r="F26">
        <f t="shared" si="1"/>
        <v>62151.74</v>
      </c>
    </row>
    <row r="27" spans="1:6" x14ac:dyDescent="0.25">
      <c r="A27">
        <f t="shared" si="2"/>
        <v>2051</v>
      </c>
      <c r="B27">
        <v>140000</v>
      </c>
      <c r="C27">
        <f>IF(A27="","",A27-Parameters!$B$2)</f>
        <v>26</v>
      </c>
      <c r="D27">
        <f t="shared" si="0"/>
        <v>140000</v>
      </c>
      <c r="E27">
        <f>IF(C27="","",INDEX(Optimizer!$E:$E,MATCH(C27,Optimizer!$A:$A,0)))</f>
        <v>0.40781699999999999</v>
      </c>
      <c r="F27">
        <f t="shared" si="1"/>
        <v>57094.38</v>
      </c>
    </row>
    <row r="28" spans="1:6" x14ac:dyDescent="0.25">
      <c r="A28">
        <f t="shared" si="2"/>
        <v>2052</v>
      </c>
      <c r="B28">
        <v>140000</v>
      </c>
      <c r="C28">
        <f>IF(A28="","",A28-Parameters!$B$2)</f>
        <v>27</v>
      </c>
      <c r="D28">
        <f t="shared" si="0"/>
        <v>140000</v>
      </c>
      <c r="E28">
        <f>IF(C28="","",INDEX(Optimizer!$E:$E,MATCH(C28,Optimizer!$A:$A,0)))</f>
        <v>0.35454400000000003</v>
      </c>
      <c r="F28">
        <f t="shared" si="1"/>
        <v>49636.160000000003</v>
      </c>
    </row>
    <row r="29" spans="1:6" x14ac:dyDescent="0.25">
      <c r="A29">
        <f t="shared" si="2"/>
        <v>2053</v>
      </c>
      <c r="B29">
        <v>140000</v>
      </c>
      <c r="C29">
        <f>IF(A29="","",A29-Parameters!$B$2)</f>
        <v>28</v>
      </c>
      <c r="D29">
        <f t="shared" si="0"/>
        <v>140000</v>
      </c>
      <c r="E29">
        <f>IF(C29="","",INDEX(Optimizer!$E:$E,MATCH(C29,Optimizer!$A:$A,0)))</f>
        <v>0.317664</v>
      </c>
      <c r="F29">
        <f t="shared" si="1"/>
        <v>44472.959999999999</v>
      </c>
    </row>
    <row r="30" spans="1:6" x14ac:dyDescent="0.25">
      <c r="A30">
        <f t="shared" si="2"/>
        <v>2054</v>
      </c>
      <c r="B30">
        <v>140000</v>
      </c>
      <c r="C30">
        <f>IF(A30="","",A30-Parameters!$B$2)</f>
        <v>29</v>
      </c>
      <c r="D30">
        <f t="shared" si="0"/>
        <v>140000</v>
      </c>
      <c r="E30">
        <f>IF(C30="","",INDEX(Optimizer!$E:$E,MATCH(C30,Optimizer!$A:$A,0)))</f>
        <v>0.31385800000000003</v>
      </c>
      <c r="F30">
        <f t="shared" si="1"/>
        <v>43940.12</v>
      </c>
    </row>
    <row r="31" spans="1:6" x14ac:dyDescent="0.25">
      <c r="A31">
        <f t="shared" si="2"/>
        <v>2055</v>
      </c>
      <c r="B31">
        <v>140000</v>
      </c>
      <c r="C31">
        <f>IF(A31="","",A31-Parameters!$B$2)</f>
        <v>30</v>
      </c>
      <c r="D31">
        <f t="shared" si="0"/>
        <v>140000</v>
      </c>
      <c r="E31">
        <f>IF(C31="","",INDEX(Optimizer!$E:$E,MATCH(C31,Optimizer!$A:$A,0)))</f>
        <v>0.26316099999999998</v>
      </c>
      <c r="F31">
        <f t="shared" si="1"/>
        <v>36842.539999999994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opLeftCell="A10" workbookViewId="0">
      <selection activeCell="I34" sqref="I34"/>
    </sheetView>
  </sheetViews>
  <sheetFormatPr defaultRowHeight="15" x14ac:dyDescent="0.25"/>
  <cols>
    <col min="1" max="1" width="9.42578125" customWidth="1"/>
    <col min="2" max="2" width="16.5703125" customWidth="1"/>
    <col min="3" max="3" width="14.7109375" customWidth="1"/>
    <col min="4" max="4" width="13.5703125" customWidth="1"/>
    <col min="5" max="5" width="13.28515625" customWidth="1"/>
    <col min="6" max="6" width="17" bestFit="1" customWidth="1"/>
    <col min="7" max="7" width="15.5703125" customWidth="1"/>
    <col min="8" max="8" width="10.7109375" customWidth="1"/>
    <col min="9" max="9" width="14.28515625" customWidth="1"/>
  </cols>
  <sheetData>
    <row r="1" spans="1:9" x14ac:dyDescent="0.25">
      <c r="A1" t="s">
        <v>36</v>
      </c>
      <c r="B1" t="s">
        <v>40</v>
      </c>
      <c r="C1" t="s">
        <v>41</v>
      </c>
      <c r="D1" t="s">
        <v>42</v>
      </c>
      <c r="E1" t="s">
        <v>43</v>
      </c>
      <c r="F1" t="s">
        <v>31</v>
      </c>
      <c r="G1" t="s">
        <v>44</v>
      </c>
      <c r="H1" t="s">
        <v>45</v>
      </c>
      <c r="I1" t="s">
        <v>46</v>
      </c>
    </row>
    <row r="2" spans="1:9" x14ac:dyDescent="0.25">
      <c r="A2">
        <f>Inputs!A2</f>
        <v>2026</v>
      </c>
      <c r="B2" s="2">
        <f>Inputs!F2</f>
        <v>147041.58000000002</v>
      </c>
      <c r="C2" s="2">
        <f>IF(A2="","",SUM($B$2:B2))</f>
        <v>147041.58000000002</v>
      </c>
      <c r="D2" s="2">
        <f>IF($C2&lt;=Parameters!$B$3,B2,IF($C2-B2&lt;Parameters!$B$3,Parameters!$B$3-($C2-B2),0))</f>
        <v>147041.58000000002</v>
      </c>
      <c r="E2" s="2">
        <f t="shared" ref="E2:E33" si="0">B2-D2</f>
        <v>0</v>
      </c>
      <c r="F2">
        <f>Inputs!C2</f>
        <v>1</v>
      </c>
      <c r="G2" s="2">
        <f>D2*INDEX(Optimizer!$B:$B,MATCH(F2,Optimizer!$A:$A,0))</f>
        <v>1812.1404319200001</v>
      </c>
      <c r="H2" s="2">
        <f>D2*INDEX(Optimizer!$C:$C,MATCH(F2,Optimizer!$A:$A,0))</f>
        <v>0</v>
      </c>
      <c r="I2" s="2">
        <f>D2*INDEX(Optimizer!$D:$D,MATCH(F2,Optimizer!$A:$A,0))</f>
        <v>145229.43956808001</v>
      </c>
    </row>
    <row r="3" spans="1:9" x14ac:dyDescent="0.25">
      <c r="A3">
        <f>Inputs!A3</f>
        <v>2027</v>
      </c>
      <c r="B3" s="2">
        <f>Inputs!F3</f>
        <v>151337.20000000001</v>
      </c>
      <c r="C3" s="2">
        <f>IF(A3="","",SUM($B$2:B3))</f>
        <v>298378.78000000003</v>
      </c>
      <c r="D3" s="2">
        <f>IF($C3&lt;=Parameters!$B$3,B3,IF($C3-B3&lt;Parameters!$B$3,Parameters!$B$3-($C3-B3),0))</f>
        <v>151337.20000000001</v>
      </c>
      <c r="E3" s="2">
        <f t="shared" si="0"/>
        <v>0</v>
      </c>
      <c r="F3">
        <f>Inputs!C3</f>
        <v>2</v>
      </c>
      <c r="G3" s="2">
        <f>D3*INDEX(Optimizer!$B:$B,MATCH(F3,Optimizer!$A:$A,0))</f>
        <v>8622.4369700000007</v>
      </c>
      <c r="H3" s="2">
        <f>D3*INDEX(Optimizer!$C:$C,MATCH(F3,Optimizer!$A:$A,0))</f>
        <v>0</v>
      </c>
      <c r="I3" s="2">
        <f>D3*INDEX(Optimizer!$D:$D,MATCH(F3,Optimizer!$A:$A,0))</f>
        <v>142714.76303</v>
      </c>
    </row>
    <row r="4" spans="1:9" x14ac:dyDescent="0.25">
      <c r="A4">
        <f>Inputs!A4</f>
        <v>2028</v>
      </c>
      <c r="B4" s="2">
        <f>Inputs!F4</f>
        <v>151503.24</v>
      </c>
      <c r="C4" s="2">
        <f>IF(A4="","",SUM($B$2:B4))</f>
        <v>449882.02</v>
      </c>
      <c r="D4" s="2">
        <f>IF($C4&lt;=Parameters!$B$3,B4,IF($C4-B4&lt;Parameters!$B$3,Parameters!$B$3-($C4-B4),0))</f>
        <v>151503.24</v>
      </c>
      <c r="E4" s="2">
        <f t="shared" si="0"/>
        <v>0</v>
      </c>
      <c r="F4">
        <f>Inputs!C4</f>
        <v>3</v>
      </c>
      <c r="G4" s="2">
        <f>D4*INDEX(Optimizer!$B:$B,MATCH(F4,Optimizer!$A:$A,0))</f>
        <v>6520.85095284</v>
      </c>
      <c r="H4" s="2">
        <f>D4*INDEX(Optimizer!$C:$C,MATCH(F4,Optimizer!$A:$A,0))</f>
        <v>0</v>
      </c>
      <c r="I4" s="2">
        <f>D4*INDEX(Optimizer!$D:$D,MATCH(F4,Optimizer!$A:$A,0))</f>
        <v>144982.38904715999</v>
      </c>
    </row>
    <row r="5" spans="1:9" x14ac:dyDescent="0.25">
      <c r="A5">
        <f>Inputs!A5</f>
        <v>2029</v>
      </c>
      <c r="B5" s="2">
        <f>Inputs!F5</f>
        <v>150687.04000000001</v>
      </c>
      <c r="C5" s="2">
        <f>IF(A5="","",SUM($B$2:B5))</f>
        <v>600569.06000000006</v>
      </c>
      <c r="D5" s="2">
        <f>IF($C5&lt;=Parameters!$B$3,B5,IF($C5-B5&lt;Parameters!$B$3,Parameters!$B$3-($C5-B5),0))</f>
        <v>150687.04000000001</v>
      </c>
      <c r="E5" s="2">
        <f t="shared" si="0"/>
        <v>0</v>
      </c>
      <c r="F5">
        <f>Inputs!C5</f>
        <v>4</v>
      </c>
      <c r="G5" s="2">
        <f>D5*INDEX(Optimizer!$B:$B,MATCH(F5,Optimizer!$A:$A,0))</f>
        <v>13764.35698176</v>
      </c>
      <c r="H5" s="2">
        <f>D5*INDEX(Optimizer!$C:$C,MATCH(F5,Optimizer!$A:$A,0))</f>
        <v>0</v>
      </c>
      <c r="I5" s="2">
        <f>D5*INDEX(Optimizer!$D:$D,MATCH(F5,Optimizer!$A:$A,0))</f>
        <v>136922.68301824</v>
      </c>
    </row>
    <row r="6" spans="1:9" x14ac:dyDescent="0.25">
      <c r="A6">
        <f>Inputs!A6</f>
        <v>2030</v>
      </c>
      <c r="B6" s="2">
        <f>Inputs!F6</f>
        <v>151422.03999999998</v>
      </c>
      <c r="C6" s="2">
        <f>IF(A6="","",SUM($B$2:B6))</f>
        <v>751991.10000000009</v>
      </c>
      <c r="D6" s="2">
        <f>IF($C6&lt;=Parameters!$B$3,B6,IF($C6-B6&lt;Parameters!$B$3,Parameters!$B$3-($C6-B6),0))</f>
        <v>151422.03999999998</v>
      </c>
      <c r="E6" s="2">
        <f t="shared" si="0"/>
        <v>0</v>
      </c>
      <c r="F6">
        <f>Inputs!C6</f>
        <v>5</v>
      </c>
      <c r="G6" s="2">
        <f>D6*INDEX(Optimizer!$B:$B,MATCH(F6,Optimizer!$A:$A,0))</f>
        <v>19014.671250959997</v>
      </c>
      <c r="H6" s="2">
        <f>D6*INDEX(Optimizer!$C:$C,MATCH(F6,Optimizer!$A:$A,0))</f>
        <v>0</v>
      </c>
      <c r="I6" s="2">
        <f>D6*INDEX(Optimizer!$D:$D,MATCH(F6,Optimizer!$A:$A,0))</f>
        <v>132407.36874903998</v>
      </c>
    </row>
    <row r="7" spans="1:9" x14ac:dyDescent="0.25">
      <c r="A7">
        <f>Inputs!A7</f>
        <v>2031</v>
      </c>
      <c r="B7" s="2">
        <f>Inputs!F7</f>
        <v>152888.82</v>
      </c>
      <c r="C7" s="2">
        <f>IF(A7="","",SUM($B$2:B7))</f>
        <v>904879.92000000016</v>
      </c>
      <c r="D7" s="2">
        <f>IF($C7&lt;=Parameters!$B$3,B7,IF($C7-B7&lt;Parameters!$B$3,Parameters!$B$3-($C7-B7),0))</f>
        <v>152888.82</v>
      </c>
      <c r="E7" s="2">
        <f t="shared" si="0"/>
        <v>0</v>
      </c>
      <c r="F7">
        <f>Inputs!C7</f>
        <v>6</v>
      </c>
      <c r="G7" s="2">
        <f>D7*INDEX(Optimizer!$B:$B,MATCH(F7,Optimizer!$A:$A,0))</f>
        <v>14279.968676820001</v>
      </c>
      <c r="H7" s="2">
        <f>D7*INDEX(Optimizer!$C:$C,MATCH(F7,Optimizer!$A:$A,0))</f>
        <v>0</v>
      </c>
      <c r="I7" s="2">
        <f>D7*INDEX(Optimizer!$D:$D,MATCH(F7,Optimizer!$A:$A,0))</f>
        <v>138608.85132318002</v>
      </c>
    </row>
    <row r="8" spans="1:9" x14ac:dyDescent="0.25">
      <c r="A8">
        <f>Inputs!A8</f>
        <v>2032</v>
      </c>
      <c r="B8" s="2">
        <f>Inputs!F8</f>
        <v>153460.57999999999</v>
      </c>
      <c r="C8" s="2">
        <f>IF(A8="","",SUM($B$2:B8))</f>
        <v>1058340.5000000002</v>
      </c>
      <c r="D8" s="2">
        <f>IF($C8&lt;=Parameters!$B$3,B8,IF($C8-B8&lt;Parameters!$B$3,Parameters!$B$3-($C8-B8),0))</f>
        <v>153460.57999999999</v>
      </c>
      <c r="E8" s="2">
        <f t="shared" si="0"/>
        <v>0</v>
      </c>
      <c r="F8">
        <f>Inputs!C8</f>
        <v>7</v>
      </c>
      <c r="G8" s="2">
        <f>D8*INDEX(Optimizer!$B:$B,MATCH(F8,Optimizer!$A:$A,0))</f>
        <v>16527.551005419999</v>
      </c>
      <c r="H8" s="2">
        <f>D8*INDEX(Optimizer!$C:$C,MATCH(F8,Optimizer!$A:$A,0))</f>
        <v>0</v>
      </c>
      <c r="I8" s="2">
        <f>D8*INDEX(Optimizer!$D:$D,MATCH(F8,Optimizer!$A:$A,0))</f>
        <v>136933.02899458</v>
      </c>
    </row>
    <row r="9" spans="1:9" x14ac:dyDescent="0.25">
      <c r="A9">
        <f>Inputs!A9</f>
        <v>2033</v>
      </c>
      <c r="B9" s="2">
        <f>Inputs!F9</f>
        <v>152665.1</v>
      </c>
      <c r="C9" s="2">
        <f>IF(A9="","",SUM($B$2:B9))</f>
        <v>1211005.6000000003</v>
      </c>
      <c r="D9" s="2">
        <f>IF($C9&lt;=Parameters!$B$3,B9,IF($C9-B9&lt;Parameters!$B$3,Parameters!$B$3-($C9-B9),0))</f>
        <v>152665.1</v>
      </c>
      <c r="E9" s="2">
        <f t="shared" si="0"/>
        <v>0</v>
      </c>
      <c r="F9">
        <f>Inputs!C9</f>
        <v>8</v>
      </c>
      <c r="G9" s="2">
        <f>D9*INDEX(Optimizer!$B:$B,MATCH(F9,Optimizer!$A:$A,0))</f>
        <v>32217.3740483</v>
      </c>
      <c r="H9" s="2">
        <f>D9*INDEX(Optimizer!$C:$C,MATCH(F9,Optimizer!$A:$A,0))</f>
        <v>0</v>
      </c>
      <c r="I9" s="2">
        <f>D9*INDEX(Optimizer!$D:$D,MATCH(F9,Optimizer!$A:$A,0))</f>
        <v>120447.72595170001</v>
      </c>
    </row>
    <row r="10" spans="1:9" x14ac:dyDescent="0.25">
      <c r="A10">
        <f>Inputs!A10</f>
        <v>2034</v>
      </c>
      <c r="B10" s="2">
        <f>Inputs!F10</f>
        <v>151360.16</v>
      </c>
      <c r="C10" s="2">
        <f>IF(A10="","",SUM($B$2:B10))</f>
        <v>1362365.7600000002</v>
      </c>
      <c r="D10" s="2">
        <f>IF($C10&lt;=Parameters!$B$3,B10,IF($C10-B10&lt;Parameters!$B$3,Parameters!$B$3-($C10-B10),0))</f>
        <v>151360.16</v>
      </c>
      <c r="E10" s="2">
        <f t="shared" si="0"/>
        <v>0</v>
      </c>
      <c r="F10">
        <f>Inputs!C10</f>
        <v>9</v>
      </c>
      <c r="G10" s="2">
        <f>D10*INDEX(Optimizer!$B:$B,MATCH(F10,Optimizer!$A:$A,0))</f>
        <v>30107.806226400004</v>
      </c>
      <c r="H10" s="2">
        <f>D10*INDEX(Optimizer!$C:$C,MATCH(F10,Optimizer!$A:$A,0))</f>
        <v>0</v>
      </c>
      <c r="I10" s="2">
        <f>D10*INDEX(Optimizer!$D:$D,MATCH(F10,Optimizer!$A:$A,0))</f>
        <v>121252.35377360001</v>
      </c>
    </row>
    <row r="11" spans="1:9" x14ac:dyDescent="0.25">
      <c r="A11">
        <f>Inputs!A11</f>
        <v>2035</v>
      </c>
      <c r="B11" s="2">
        <f>Inputs!F11</f>
        <v>150202.08000000002</v>
      </c>
      <c r="C11" s="2">
        <f>IF(A11="","",SUM($B$2:B11))</f>
        <v>1512567.8400000003</v>
      </c>
      <c r="D11" s="2">
        <f>IF($C11&lt;=Parameters!$B$3,B11,IF($C11-B11&lt;Parameters!$B$3,Parameters!$B$3-($C11-B11),0))</f>
        <v>150202.08000000002</v>
      </c>
      <c r="E11" s="2">
        <f t="shared" si="0"/>
        <v>0</v>
      </c>
      <c r="F11">
        <f>Inputs!C11</f>
        <v>10</v>
      </c>
      <c r="G11" s="2">
        <f>D11*INDEX(Optimizer!$B:$B,MATCH(F11,Optimizer!$A:$A,0))</f>
        <v>25276.156224480001</v>
      </c>
      <c r="H11" s="2">
        <f>D11*INDEX(Optimizer!$C:$C,MATCH(F11,Optimizer!$A:$A,0))</f>
        <v>0</v>
      </c>
      <c r="I11" s="2">
        <f>D11*INDEX(Optimizer!$D:$D,MATCH(F11,Optimizer!$A:$A,0))</f>
        <v>124925.92377552002</v>
      </c>
    </row>
    <row r="12" spans="1:9" x14ac:dyDescent="0.25">
      <c r="A12">
        <f>Inputs!A12</f>
        <v>2036</v>
      </c>
      <c r="B12" s="2">
        <f>Inputs!F12</f>
        <v>148033.34</v>
      </c>
      <c r="C12" s="2">
        <f>IF(A12="","",SUM($B$2:B12))</f>
        <v>1660601.1800000004</v>
      </c>
      <c r="D12" s="2">
        <f>IF($C12&lt;=Parameters!$B$3,B12,IF($C12-B12&lt;Parameters!$B$3,Parameters!$B$3-($C12-B12),0))</f>
        <v>148033.34</v>
      </c>
      <c r="E12" s="2">
        <f t="shared" si="0"/>
        <v>0</v>
      </c>
      <c r="F12">
        <f>Inputs!C12</f>
        <v>11</v>
      </c>
      <c r="G12" s="2">
        <f>D12*INDEX(Optimizer!$B:$B,MATCH(F12,Optimizer!$A:$A,0))</f>
        <v>43511.883726219996</v>
      </c>
      <c r="H12" s="2">
        <f>D12*INDEX(Optimizer!$C:$C,MATCH(F12,Optimizer!$A:$A,0))</f>
        <v>0</v>
      </c>
      <c r="I12" s="2">
        <f>D12*INDEX(Optimizer!$D:$D,MATCH(F12,Optimizer!$A:$A,0))</f>
        <v>104521.45627378</v>
      </c>
    </row>
    <row r="13" spans="1:9" x14ac:dyDescent="0.25">
      <c r="A13">
        <f>Inputs!A13</f>
        <v>2037</v>
      </c>
      <c r="B13" s="2">
        <f>Inputs!F13</f>
        <v>146302.24</v>
      </c>
      <c r="C13" s="2">
        <f>IF(A13="","",SUM($B$2:B13))</f>
        <v>1806903.4200000004</v>
      </c>
      <c r="D13" s="2">
        <f>IF($C13&lt;=Parameters!$B$3,B13,IF($C13-B13&lt;Parameters!$B$3,Parameters!$B$3-($C13-B13),0))</f>
        <v>146302.24</v>
      </c>
      <c r="E13" s="2">
        <f t="shared" si="0"/>
        <v>0</v>
      </c>
      <c r="F13">
        <f>Inputs!C13</f>
        <v>12</v>
      </c>
      <c r="G13" s="2">
        <f>D13*INDEX(Optimizer!$B:$B,MATCH(F13,Optimizer!$A:$A,0))</f>
        <v>45827.567355359999</v>
      </c>
      <c r="H13" s="2">
        <f>D13*INDEX(Optimizer!$C:$C,MATCH(F13,Optimizer!$A:$A,0))</f>
        <v>0</v>
      </c>
      <c r="I13" s="2">
        <f>D13*INDEX(Optimizer!$D:$D,MATCH(F13,Optimizer!$A:$A,0))</f>
        <v>100474.67264463998</v>
      </c>
    </row>
    <row r="14" spans="1:9" x14ac:dyDescent="0.25">
      <c r="A14">
        <f>Inputs!A14</f>
        <v>2038</v>
      </c>
      <c r="B14" s="2">
        <f>Inputs!F14</f>
        <v>144019.4</v>
      </c>
      <c r="C14" s="2">
        <f>IF(A14="","",SUM($B$2:B14))</f>
        <v>1950922.8200000003</v>
      </c>
      <c r="D14" s="2">
        <f>IF($C14&lt;=Parameters!$B$3,B14,IF($C14-B14&lt;Parameters!$B$3,Parameters!$B$3-($C14-B14),0))</f>
        <v>144019.4</v>
      </c>
      <c r="E14" s="2">
        <f t="shared" si="0"/>
        <v>0</v>
      </c>
      <c r="F14">
        <f>Inputs!C14</f>
        <v>13</v>
      </c>
      <c r="G14" s="2">
        <f>D14*INDEX(Optimizer!$B:$B,MATCH(F14,Optimizer!$A:$A,0))</f>
        <v>57384.529930000004</v>
      </c>
      <c r="H14" s="2">
        <f>D14*INDEX(Optimizer!$C:$C,MATCH(F14,Optimizer!$A:$A,0))</f>
        <v>0</v>
      </c>
      <c r="I14" s="2">
        <f>D14*INDEX(Optimizer!$D:$D,MATCH(F14,Optimizer!$A:$A,0))</f>
        <v>86634.870070000004</v>
      </c>
    </row>
    <row r="15" spans="1:9" x14ac:dyDescent="0.25">
      <c r="A15">
        <f>Inputs!A15</f>
        <v>2039</v>
      </c>
      <c r="B15" s="2">
        <f>Inputs!F15</f>
        <v>141564.91999999998</v>
      </c>
      <c r="C15" s="2">
        <f>IF(A15="","",SUM($B$2:B15))</f>
        <v>2092487.7400000002</v>
      </c>
      <c r="D15" s="2">
        <f>IF($C15&lt;=Parameters!$B$3,B15,IF($C15-B15&lt;Parameters!$B$3,Parameters!$B$3-($C15-B15),0))</f>
        <v>141564.91999999998</v>
      </c>
      <c r="E15" s="2">
        <f t="shared" si="0"/>
        <v>0</v>
      </c>
      <c r="F15">
        <f>Inputs!C15</f>
        <v>14</v>
      </c>
      <c r="G15" s="2">
        <f>D15*INDEX(Optimizer!$B:$B,MATCH(F15,Optimizer!$A:$A,0))</f>
        <v>57728.617161879993</v>
      </c>
      <c r="H15" s="2">
        <f>D15*INDEX(Optimizer!$C:$C,MATCH(F15,Optimizer!$A:$A,0))</f>
        <v>0</v>
      </c>
      <c r="I15" s="2">
        <f>D15*INDEX(Optimizer!$D:$D,MATCH(F15,Optimizer!$A:$A,0))</f>
        <v>83836.302838119998</v>
      </c>
    </row>
    <row r="16" spans="1:9" x14ac:dyDescent="0.25">
      <c r="A16">
        <f>Inputs!A16</f>
        <v>2040</v>
      </c>
      <c r="B16" s="2">
        <f>Inputs!F16</f>
        <v>131391.96</v>
      </c>
      <c r="C16" s="2">
        <f>IF(A16="","",SUM($B$2:B16))</f>
        <v>2223879.7000000002</v>
      </c>
      <c r="D16" s="2">
        <f>IF($C16&lt;=Parameters!$B$3,B16,IF($C16-B16&lt;Parameters!$B$3,Parameters!$B$3-($C16-B16),0))</f>
        <v>131391.96</v>
      </c>
      <c r="E16" s="2">
        <f t="shared" si="0"/>
        <v>0</v>
      </c>
      <c r="F16">
        <f>Inputs!C16</f>
        <v>15</v>
      </c>
      <c r="G16" s="2">
        <f>D16*INDEX(Optimizer!$B:$B,MATCH(F16,Optimizer!$A:$A,0))</f>
        <v>88195.539230399983</v>
      </c>
      <c r="H16" s="2">
        <f>D16*INDEX(Optimizer!$C:$C,MATCH(F16,Optimizer!$A:$A,0))</f>
        <v>0</v>
      </c>
      <c r="I16" s="2">
        <f>D16*INDEX(Optimizer!$D:$D,MATCH(F16,Optimizer!$A:$A,0))</f>
        <v>43196.420769599994</v>
      </c>
    </row>
    <row r="17" spans="1:9" x14ac:dyDescent="0.25">
      <c r="A17">
        <f>Inputs!A17</f>
        <v>2041</v>
      </c>
      <c r="B17" s="2">
        <f>Inputs!F17</f>
        <v>125703.06</v>
      </c>
      <c r="C17" s="2">
        <f>IF(A17="","",SUM($B$2:B17))</f>
        <v>2349582.7600000002</v>
      </c>
      <c r="D17" s="2">
        <f>IF($C17&lt;=Parameters!$B$3,B17,IF($C17-B17&lt;Parameters!$B$3,Parameters!$B$3-($C17-B17),0))</f>
        <v>125703.06</v>
      </c>
      <c r="E17" s="2">
        <f t="shared" si="0"/>
        <v>0</v>
      </c>
      <c r="F17">
        <f>Inputs!C17</f>
        <v>16</v>
      </c>
      <c r="G17" s="2">
        <f>D17*INDEX(Optimizer!$B:$B,MATCH(F17,Optimizer!$A:$A,0))</f>
        <v>83596.431694860003</v>
      </c>
      <c r="H17" s="2">
        <f>D17*INDEX(Optimizer!$C:$C,MATCH(F17,Optimizer!$A:$A,0))</f>
        <v>0</v>
      </c>
      <c r="I17" s="2">
        <f>D17*INDEX(Optimizer!$D:$D,MATCH(F17,Optimizer!$A:$A,0))</f>
        <v>42106.628305140002</v>
      </c>
    </row>
    <row r="18" spans="1:9" x14ac:dyDescent="0.25">
      <c r="A18">
        <f>Inputs!A18</f>
        <v>2042</v>
      </c>
      <c r="B18" s="2">
        <f>Inputs!F18</f>
        <v>122192.70000000001</v>
      </c>
      <c r="C18" s="2">
        <f>IF(A18="","",SUM($B$2:B18))</f>
        <v>2471775.4600000004</v>
      </c>
      <c r="D18" s="2">
        <f>IF($C18&lt;=Parameters!$B$3,B18,IF($C18-B18&lt;Parameters!$B$3,Parameters!$B$3-($C18-B18),0))</f>
        <v>122192.70000000001</v>
      </c>
      <c r="E18" s="2">
        <f t="shared" si="0"/>
        <v>0</v>
      </c>
      <c r="F18">
        <f>Inputs!C18</f>
        <v>17</v>
      </c>
      <c r="G18" s="2">
        <f>D18*INDEX(Optimizer!$B:$B,MATCH(F18,Optimizer!$A:$A,0))</f>
        <v>84058.924376700015</v>
      </c>
      <c r="H18" s="2">
        <f>D18*INDEX(Optimizer!$C:$C,MATCH(F18,Optimizer!$A:$A,0))</f>
        <v>0</v>
      </c>
      <c r="I18" s="2">
        <f>D18*INDEX(Optimizer!$D:$D,MATCH(F18,Optimizer!$A:$A,0))</f>
        <v>38133.775623300004</v>
      </c>
    </row>
    <row r="19" spans="1:9" x14ac:dyDescent="0.25">
      <c r="A19">
        <f>Inputs!A19</f>
        <v>2043</v>
      </c>
      <c r="B19" s="2">
        <f>Inputs!F19</f>
        <v>112035.56</v>
      </c>
      <c r="C19" s="2">
        <f>IF(A19="","",SUM($B$2:B19))</f>
        <v>2583811.0200000005</v>
      </c>
      <c r="D19" s="2">
        <f>IF($C19&lt;=Parameters!$B$3,B19,IF($C19-B19&lt;Parameters!$B$3,Parameters!$B$3-($C19-B19),0))</f>
        <v>112035.56</v>
      </c>
      <c r="E19" s="2">
        <f t="shared" si="0"/>
        <v>0</v>
      </c>
      <c r="F19">
        <f>Inputs!C19</f>
        <v>18</v>
      </c>
      <c r="G19" s="2">
        <f>D19*INDEX(Optimizer!$B:$B,MATCH(F19,Optimizer!$A:$A,0))</f>
        <v>98339.100754439991</v>
      </c>
      <c r="H19" s="2">
        <f>D19*INDEX(Optimizer!$C:$C,MATCH(F19,Optimizer!$A:$A,0))</f>
        <v>0</v>
      </c>
      <c r="I19" s="2">
        <f>D19*INDEX(Optimizer!$D:$D,MATCH(F19,Optimizer!$A:$A,0))</f>
        <v>13696.45924556</v>
      </c>
    </row>
    <row r="20" spans="1:9" x14ac:dyDescent="0.25">
      <c r="A20">
        <f>Inputs!A20</f>
        <v>2044</v>
      </c>
      <c r="B20" s="2">
        <f>Inputs!F20</f>
        <v>100345.28</v>
      </c>
      <c r="C20" s="2">
        <f>IF(A20="","",SUM($B$2:B20))</f>
        <v>2684156.3000000003</v>
      </c>
      <c r="D20" s="2">
        <f>IF($C20&lt;=Parameters!$B$3,B20,IF($C20-B20&lt;Parameters!$B$3,Parameters!$B$3-($C20-B20),0))</f>
        <v>100345.28</v>
      </c>
      <c r="E20" s="2">
        <f t="shared" si="0"/>
        <v>0</v>
      </c>
      <c r="F20">
        <f>Inputs!C20</f>
        <v>19</v>
      </c>
      <c r="G20" s="2">
        <f>D20*INDEX(Optimizer!$B:$B,MATCH(F20,Optimizer!$A:$A,0))</f>
        <v>95189.238477760009</v>
      </c>
      <c r="H20" s="2">
        <f>D20*INDEX(Optimizer!$C:$C,MATCH(F20,Optimizer!$A:$A,0))</f>
        <v>0</v>
      </c>
      <c r="I20" s="2">
        <f>D20*INDEX(Optimizer!$D:$D,MATCH(F20,Optimizer!$A:$A,0))</f>
        <v>5156.0415222399997</v>
      </c>
    </row>
    <row r="21" spans="1:9" x14ac:dyDescent="0.25">
      <c r="A21">
        <f>Inputs!A21</f>
        <v>2045</v>
      </c>
      <c r="B21" s="2">
        <f>Inputs!F21</f>
        <v>97376.299999999988</v>
      </c>
      <c r="C21" s="2">
        <f>IF(A21="","",SUM($B$2:B21))</f>
        <v>2781532.6</v>
      </c>
      <c r="D21" s="2">
        <f>IF($C21&lt;=Parameters!$B$3,B21,IF($C21-B21&lt;Parameters!$B$3,Parameters!$B$3-($C21-B21),0))</f>
        <v>97376.299999999988</v>
      </c>
      <c r="E21" s="2">
        <f t="shared" si="0"/>
        <v>0</v>
      </c>
      <c r="F21">
        <f>Inputs!C21</f>
        <v>20</v>
      </c>
      <c r="G21" s="2">
        <f>D21*INDEX(Optimizer!$B:$B,MATCH(F21,Optimizer!$A:$A,0))</f>
        <v>97376.299999999988</v>
      </c>
      <c r="H21" s="2">
        <f>D21*INDEX(Optimizer!$C:$C,MATCH(F21,Optimizer!$A:$A,0))</f>
        <v>0</v>
      </c>
      <c r="I21" s="2">
        <f>D21*INDEX(Optimizer!$D:$D,MATCH(F21,Optimizer!$A:$A,0))</f>
        <v>0</v>
      </c>
    </row>
    <row r="22" spans="1:9" x14ac:dyDescent="0.25">
      <c r="A22">
        <f>Inputs!A22</f>
        <v>2046</v>
      </c>
      <c r="B22" s="2">
        <f>Inputs!F22</f>
        <v>86865.799999999988</v>
      </c>
      <c r="C22" s="2">
        <f>IF(A22="","",SUM($B$2:B22))</f>
        <v>2868398.4</v>
      </c>
      <c r="D22" s="2">
        <f>IF($C22&lt;=Parameters!$B$3,B22,IF($C22-B22&lt;Parameters!$B$3,Parameters!$B$3-($C22-B22),0))</f>
        <v>86865.799999999988</v>
      </c>
      <c r="E22" s="2">
        <f t="shared" si="0"/>
        <v>0</v>
      </c>
      <c r="F22">
        <f>Inputs!C22</f>
        <v>21</v>
      </c>
      <c r="G22" s="2">
        <f>D22*INDEX(Optimizer!$B:$B,MATCH(F22,Optimizer!$A:$A,0))</f>
        <v>86865.799999999988</v>
      </c>
      <c r="H22" s="2">
        <f>D22*INDEX(Optimizer!$C:$C,MATCH(F22,Optimizer!$A:$A,0))</f>
        <v>0</v>
      </c>
      <c r="I22" s="2">
        <f>D22*INDEX(Optimizer!$D:$D,MATCH(F22,Optimizer!$A:$A,0))</f>
        <v>0</v>
      </c>
    </row>
    <row r="23" spans="1:9" x14ac:dyDescent="0.25">
      <c r="A23">
        <f>Inputs!A23</f>
        <v>2047</v>
      </c>
      <c r="B23" s="2">
        <f>Inputs!F23</f>
        <v>79885.260000000009</v>
      </c>
      <c r="C23" s="2">
        <f>IF(A23="","",SUM($B$2:B23))</f>
        <v>2948283.66</v>
      </c>
      <c r="D23" s="2">
        <f>IF($C23&lt;=Parameters!$B$3,B23,IF($C23-B23&lt;Parameters!$B$3,Parameters!$B$3-($C23-B23),0))</f>
        <v>79885.260000000009</v>
      </c>
      <c r="E23" s="2">
        <f t="shared" si="0"/>
        <v>0</v>
      </c>
      <c r="F23">
        <f>Inputs!C23</f>
        <v>22</v>
      </c>
      <c r="G23" s="2">
        <f>D23*INDEX(Optimizer!$B:$B,MATCH(F23,Optimizer!$A:$A,0))</f>
        <v>79885.260000000009</v>
      </c>
      <c r="H23" s="2">
        <f>D23*INDEX(Optimizer!$C:$C,MATCH(F23,Optimizer!$A:$A,0))</f>
        <v>0</v>
      </c>
      <c r="I23" s="2">
        <f>D23*INDEX(Optimizer!$D:$D,MATCH(F23,Optimizer!$A:$A,0))</f>
        <v>0</v>
      </c>
    </row>
    <row r="24" spans="1:9" x14ac:dyDescent="0.25">
      <c r="A24">
        <f>Inputs!A24</f>
        <v>2048</v>
      </c>
      <c r="B24" s="2">
        <f>Inputs!F24</f>
        <v>76432.01999999999</v>
      </c>
      <c r="C24" s="2">
        <f>IF(A24="","",SUM($B$2:B24))</f>
        <v>3024715.68</v>
      </c>
      <c r="D24" s="2">
        <f>IF($C24&lt;=Parameters!$B$3,B24,IF($C24-B24&lt;Parameters!$B$3,Parameters!$B$3-($C24-B24),0))</f>
        <v>76432.01999999999</v>
      </c>
      <c r="E24" s="2">
        <f t="shared" si="0"/>
        <v>0</v>
      </c>
      <c r="F24">
        <f>Inputs!C24</f>
        <v>23</v>
      </c>
      <c r="G24" s="2">
        <f>D24*INDEX(Optimizer!$B:$B,MATCH(F24,Optimizer!$A:$A,0))</f>
        <v>76432.01999999999</v>
      </c>
      <c r="H24" s="2">
        <f>D24*INDEX(Optimizer!$C:$C,MATCH(F24,Optimizer!$A:$A,0))</f>
        <v>0</v>
      </c>
      <c r="I24" s="2">
        <f>D24*INDEX(Optimizer!$D:$D,MATCH(F24,Optimizer!$A:$A,0))</f>
        <v>0</v>
      </c>
    </row>
    <row r="25" spans="1:9" x14ac:dyDescent="0.25">
      <c r="A25">
        <f>Inputs!A25</f>
        <v>2049</v>
      </c>
      <c r="B25" s="2">
        <f>Inputs!F25</f>
        <v>64014.58</v>
      </c>
      <c r="C25" s="2">
        <f>IF(A25="","",SUM($B$2:B25))</f>
        <v>3088730.2600000002</v>
      </c>
      <c r="D25" s="2">
        <f>IF($C25&lt;=Parameters!$B$3,B25,IF($C25-B25&lt;Parameters!$B$3,Parameters!$B$3-($C25-B25),0))</f>
        <v>64014.58</v>
      </c>
      <c r="E25" s="2">
        <f t="shared" si="0"/>
        <v>0</v>
      </c>
      <c r="F25">
        <f>Inputs!C25</f>
        <v>24</v>
      </c>
      <c r="G25" s="2">
        <f>D25*INDEX(Optimizer!$B:$B,MATCH(F25,Optimizer!$A:$A,0))</f>
        <v>64014.58</v>
      </c>
      <c r="H25" s="2">
        <f>D25*INDEX(Optimizer!$C:$C,MATCH(F25,Optimizer!$A:$A,0))</f>
        <v>0</v>
      </c>
      <c r="I25" s="2">
        <f>D25*INDEX(Optimizer!$D:$D,MATCH(F25,Optimizer!$A:$A,0))</f>
        <v>0</v>
      </c>
    </row>
    <row r="26" spans="1:9" x14ac:dyDescent="0.25">
      <c r="A26">
        <f>Inputs!A26</f>
        <v>2050</v>
      </c>
      <c r="B26" s="2">
        <f>Inputs!F26</f>
        <v>62151.74</v>
      </c>
      <c r="C26" s="2">
        <f>IF(A26="","",SUM($B$2:B26))</f>
        <v>3150882.0000000005</v>
      </c>
      <c r="D26" s="2">
        <f>IF($C26&lt;=Parameters!$B$3,B26,IF($C26-B26&lt;Parameters!$B$3,Parameters!$B$3-($C26-B26),0))</f>
        <v>62151.74</v>
      </c>
      <c r="E26" s="2">
        <f t="shared" si="0"/>
        <v>0</v>
      </c>
      <c r="F26">
        <f>Inputs!C26</f>
        <v>25</v>
      </c>
      <c r="G26" s="2">
        <f>D26*INDEX(Optimizer!$B:$B,MATCH(F26,Optimizer!$A:$A,0))</f>
        <v>62151.74</v>
      </c>
      <c r="H26" s="2">
        <f>D26*INDEX(Optimizer!$C:$C,MATCH(F26,Optimizer!$A:$A,0))</f>
        <v>0</v>
      </c>
      <c r="I26" s="2">
        <f>D26*INDEX(Optimizer!$D:$D,MATCH(F26,Optimizer!$A:$A,0))</f>
        <v>0</v>
      </c>
    </row>
    <row r="27" spans="1:9" x14ac:dyDescent="0.25">
      <c r="A27">
        <f>Inputs!A27</f>
        <v>2051</v>
      </c>
      <c r="B27" s="2">
        <f>Inputs!F27</f>
        <v>57094.38</v>
      </c>
      <c r="C27" s="2">
        <f>IF(A27="","",SUM($B$2:B27))</f>
        <v>3207976.3800000004</v>
      </c>
      <c r="D27" s="2">
        <f>IF($C27&lt;=Parameters!$B$3,B27,IF($C27-B27&lt;Parameters!$B$3,Parameters!$B$3-($C27-B27),0))</f>
        <v>57094.38</v>
      </c>
      <c r="E27" s="2">
        <f t="shared" si="0"/>
        <v>0</v>
      </c>
      <c r="F27">
        <f>Inputs!C27</f>
        <v>26</v>
      </c>
      <c r="G27" s="2">
        <f>D27*INDEX(Optimizer!$B:$B,MATCH(F27,Optimizer!$A:$A,0))</f>
        <v>57094.38</v>
      </c>
      <c r="H27" s="2">
        <f>D27*INDEX(Optimizer!$C:$C,MATCH(F27,Optimizer!$A:$A,0))</f>
        <v>0</v>
      </c>
      <c r="I27" s="2">
        <f>D27*INDEX(Optimizer!$D:$D,MATCH(F27,Optimizer!$A:$A,0))</f>
        <v>0</v>
      </c>
    </row>
    <row r="28" spans="1:9" x14ac:dyDescent="0.25">
      <c r="A28">
        <f>Inputs!A28</f>
        <v>2052</v>
      </c>
      <c r="B28" s="2">
        <f>Inputs!F28</f>
        <v>49636.160000000003</v>
      </c>
      <c r="C28" s="2">
        <f>IF(A28="","",SUM($B$2:B28))</f>
        <v>3257612.5400000005</v>
      </c>
      <c r="D28" s="2">
        <f>IF($C28&lt;=Parameters!$B$3,B28,IF($C28-B28&lt;Parameters!$B$3,Parameters!$B$3-($C28-B28),0))</f>
        <v>49636.160000000003</v>
      </c>
      <c r="E28" s="2">
        <f t="shared" si="0"/>
        <v>0</v>
      </c>
      <c r="F28">
        <f>Inputs!C28</f>
        <v>27</v>
      </c>
      <c r="G28" s="2">
        <f>D28*INDEX(Optimizer!$B:$B,MATCH(F28,Optimizer!$A:$A,0))</f>
        <v>49636.160000000003</v>
      </c>
      <c r="H28" s="2">
        <f>D28*INDEX(Optimizer!$C:$C,MATCH(F28,Optimizer!$A:$A,0))</f>
        <v>0</v>
      </c>
      <c r="I28" s="2">
        <f>D28*INDEX(Optimizer!$D:$D,MATCH(F28,Optimizer!$A:$A,0))</f>
        <v>0</v>
      </c>
    </row>
    <row r="29" spans="1:9" x14ac:dyDescent="0.25">
      <c r="A29">
        <f>Inputs!A29</f>
        <v>2053</v>
      </c>
      <c r="B29" s="2">
        <f>Inputs!F29</f>
        <v>44472.959999999999</v>
      </c>
      <c r="C29" s="2">
        <f>IF(A29="","",SUM($B$2:B29))</f>
        <v>3302085.5000000005</v>
      </c>
      <c r="D29" s="2">
        <f>IF($C29&lt;=Parameters!$B$3,B29,IF($C29-B29&lt;Parameters!$B$3,Parameters!$B$3-($C29-B29),0))</f>
        <v>44472.959999999999</v>
      </c>
      <c r="E29" s="2">
        <f t="shared" si="0"/>
        <v>0</v>
      </c>
      <c r="F29">
        <f>Inputs!C29</f>
        <v>28</v>
      </c>
      <c r="G29" s="2">
        <f>D29*INDEX(Optimizer!$B:$B,MATCH(F29,Optimizer!$A:$A,0))</f>
        <v>44472.959999999999</v>
      </c>
      <c r="H29" s="2">
        <f>D29*INDEX(Optimizer!$C:$C,MATCH(F29,Optimizer!$A:$A,0))</f>
        <v>0</v>
      </c>
      <c r="I29" s="2">
        <f>D29*INDEX(Optimizer!$D:$D,MATCH(F29,Optimizer!$A:$A,0))</f>
        <v>0</v>
      </c>
    </row>
    <row r="30" spans="1:9" x14ac:dyDescent="0.25">
      <c r="A30">
        <f>Inputs!A30</f>
        <v>2054</v>
      </c>
      <c r="B30" s="2">
        <f>Inputs!F30</f>
        <v>43940.12</v>
      </c>
      <c r="C30" s="2">
        <f>IF(A30="","",SUM($B$2:B30))</f>
        <v>3346025.6200000006</v>
      </c>
      <c r="D30" s="2">
        <f>IF($C30&lt;=Parameters!$B$3,B30,IF($C30-B30&lt;Parameters!$B$3,Parameters!$B$3-($C30-B30),0))</f>
        <v>43940.12</v>
      </c>
      <c r="E30" s="2">
        <f t="shared" si="0"/>
        <v>0</v>
      </c>
      <c r="F30">
        <f>Inputs!C30</f>
        <v>29</v>
      </c>
      <c r="G30" s="2">
        <f>D30*INDEX(Optimizer!$B:$B,MATCH(F30,Optimizer!$A:$A,0))</f>
        <v>43940.12</v>
      </c>
      <c r="H30" s="2">
        <f>D30*INDEX(Optimizer!$C:$C,MATCH(F30,Optimizer!$A:$A,0))</f>
        <v>0</v>
      </c>
      <c r="I30" s="2">
        <f>D30*INDEX(Optimizer!$D:$D,MATCH(F30,Optimizer!$A:$A,0))</f>
        <v>0</v>
      </c>
    </row>
    <row r="31" spans="1:9" x14ac:dyDescent="0.25">
      <c r="A31">
        <f>Inputs!A31</f>
        <v>2055</v>
      </c>
      <c r="B31" s="2">
        <f>Inputs!F31</f>
        <v>36842.539999999994</v>
      </c>
      <c r="C31" s="2">
        <f>IF(A31="","",SUM($B$2:B31))</f>
        <v>3382868.1600000006</v>
      </c>
      <c r="D31" s="2">
        <f>IF($C31&lt;=Parameters!$B$3,B31,IF($C31-B31&lt;Parameters!$B$3,Parameters!$B$3-($C31-B31),0))</f>
        <v>36842.539999999994</v>
      </c>
      <c r="E31" s="2">
        <f t="shared" si="0"/>
        <v>0</v>
      </c>
      <c r="F31">
        <f>Inputs!C31</f>
        <v>30</v>
      </c>
      <c r="G31" s="2">
        <f>D31*INDEX(Optimizer!$B:$B,MATCH(F31,Optimizer!$A:$A,0))</f>
        <v>36842.539999999994</v>
      </c>
      <c r="H31" s="2">
        <f>D31*INDEX(Optimizer!$C:$C,MATCH(F31,Optimizer!$A:$A,0))</f>
        <v>0</v>
      </c>
      <c r="I31" s="2">
        <f>D31*INDEX(Optimizer!$D:$D,MATCH(F31,Optimizer!$A:$A,0))</f>
        <v>0</v>
      </c>
    </row>
    <row r="32" spans="1:9" x14ac:dyDescent="0.25">
      <c r="B32" s="2"/>
      <c r="C32" s="2"/>
      <c r="D32" s="2"/>
      <c r="E32" s="2"/>
      <c r="G32" s="2"/>
      <c r="H32" s="2"/>
      <c r="I32" s="2"/>
    </row>
    <row r="33" spans="1:9" x14ac:dyDescent="0.25">
      <c r="A33" t="s">
        <v>57</v>
      </c>
      <c r="B33" s="2"/>
      <c r="D33" s="2">
        <f>Parameters!B3-C31</f>
        <v>117131.83999999939</v>
      </c>
      <c r="G33" s="2">
        <f>D33*INDEX(Optimizer!$B:$B,MATCH(F31,Optimizer!$A:$A,0))</f>
        <v>117131.83999999939</v>
      </c>
      <c r="H33" s="2">
        <f>D33*INDEX(Optimizer!$C:$C,MATCH(F31,Optimizer!$A:$A,0))</f>
        <v>0</v>
      </c>
      <c r="I33" s="2">
        <f>D33*INDEX(Optimizer!$D:$D,MATCH(F31,Optimizer!$A:$A,0))</f>
        <v>0</v>
      </c>
    </row>
    <row r="34" spans="1:9" x14ac:dyDescent="0.25">
      <c r="B34" s="2"/>
      <c r="C34" s="2"/>
      <c r="D34" s="2"/>
      <c r="E34" s="2"/>
      <c r="G34" s="2"/>
      <c r="H34" s="2"/>
      <c r="I34" s="2"/>
    </row>
    <row r="35" spans="1:9" x14ac:dyDescent="0.25">
      <c r="B35" s="2"/>
      <c r="C35" s="2"/>
      <c r="D35" s="2"/>
      <c r="E35" s="2"/>
    </row>
    <row r="36" spans="1:9" x14ac:dyDescent="0.25">
      <c r="B36" s="2"/>
      <c r="C36" s="2"/>
      <c r="D36" s="2"/>
      <c r="E36" s="2"/>
    </row>
    <row r="37" spans="1:9" x14ac:dyDescent="0.25">
      <c r="B37" s="2"/>
      <c r="C37" s="2"/>
      <c r="D37" s="2"/>
      <c r="E37" s="2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tabSelected="1" workbookViewId="0">
      <selection activeCell="B9" sqref="B9"/>
    </sheetView>
  </sheetViews>
  <sheetFormatPr defaultRowHeight="15" x14ac:dyDescent="0.25"/>
  <cols>
    <col min="1" max="1" width="14.28515625" customWidth="1"/>
    <col min="2" max="2" width="15.7109375" customWidth="1"/>
    <col min="3" max="3" width="13.5703125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 t="s">
        <v>50</v>
      </c>
      <c r="B2" s="2">
        <f>SUM(Calc!G:G)</f>
        <v>1637818.8454765193</v>
      </c>
      <c r="C2" s="1">
        <f>B2/Parameters!$B$3</f>
        <v>0.46794824156471981</v>
      </c>
    </row>
    <row r="3" spans="1:3" x14ac:dyDescent="0.25">
      <c r="A3" t="s">
        <v>51</v>
      </c>
      <c r="B3" s="2">
        <f>SUM(Calc!H:H)</f>
        <v>0</v>
      </c>
      <c r="C3" s="1">
        <f>B3/Parameters!$B$3</f>
        <v>0</v>
      </c>
    </row>
    <row r="4" spans="1:3" x14ac:dyDescent="0.25">
      <c r="A4" t="s">
        <v>52</v>
      </c>
      <c r="B4" s="2">
        <f>SUM(Calc!I:I)</f>
        <v>1862181.1545234798</v>
      </c>
      <c r="C4" s="1">
        <f>B4/Parameters!$B$3</f>
        <v>0.53205175843527996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Parameters</vt:lpstr>
      <vt:lpstr>Optimizer</vt:lpstr>
      <vt:lpstr>Inputs</vt:lpstr>
      <vt:lpstr>Calc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Harvill</cp:lastModifiedBy>
  <dcterms:created xsi:type="dcterms:W3CDTF">2025-06-14T20:44:20Z</dcterms:created>
  <dcterms:modified xsi:type="dcterms:W3CDTF">2025-06-21T00:06:05Z</dcterms:modified>
</cp:coreProperties>
</file>