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ImplementacinReformaCurricular/Documentos compartidos/General/Control Maestro de la reforma/"/>
    </mc:Choice>
  </mc:AlternateContent>
  <xr:revisionPtr revIDLastSave="0" documentId="8_{D9E511DE-440D-43E2-965D-DCEB6D36B9B9}" xr6:coauthVersionLast="47" xr6:coauthVersionMax="47" xr10:uidLastSave="{00000000-0000-0000-0000-000000000000}"/>
  <bookViews>
    <workbookView xWindow="-120" yWindow="-120" windowWidth="20730" windowHeight="11040" firstSheet="10" activeTab="10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state="hidden" r:id="rId5"/>
    <sheet name="Criterios de calidad" sheetId="16" state="hidden" r:id="rId6"/>
    <sheet name="Etapas" sheetId="18" state="hidden" r:id="rId7"/>
    <sheet name="Checklist" sheetId="19" state="hidden" r:id="rId8"/>
    <sheet name="Resumen por Fase" sheetId="20" state="hidden" r:id="rId9"/>
    <sheet name="Leyenda" sheetId="21" state="hidden" r:id="rId10"/>
    <sheet name="Etapas (2)" sheetId="24" r:id="rId11"/>
    <sheet name="Borrador (2)" sheetId="6" state="hidden" r:id="rId12"/>
    <sheet name="Hoja1" sheetId="1" state="hidden" r:id="rId13"/>
    <sheet name="Estructura" sheetId="10" state="hidden" r:id="rId14"/>
    <sheet name="_Listas" sheetId="11" state="hidden" r:id="rId15"/>
  </sheets>
  <externalReferences>
    <externalReference r:id="rId16"/>
    <externalReference r:id="rId17"/>
    <externalReference r:id="rId18"/>
  </externalReferences>
  <definedNames>
    <definedName name="_xlnm._FilterDatabase" localSheetId="4" hidden="1">Borrador!$C$10:$BL$70</definedName>
    <definedName name="_xlnm._FilterDatabase" localSheetId="11" hidden="1">'Borrador (2)'!$C$8:$AY$70</definedName>
    <definedName name="_xlnm._FilterDatabase" localSheetId="6" hidden="1">Etapas!$B$11:$BJ$73</definedName>
    <definedName name="_xlnm._FilterDatabase" localSheetId="2" hidden="1">Maestro!$C$10:$BZ$10</definedName>
    <definedName name="_xlnm._FilterDatabase" localSheetId="10" hidden="1">'Etapas (2)'!$B$10:$BG$75</definedName>
    <definedName name="Facultad_de_Ingeniería__Diseño_e_Innovación">#REF!</definedName>
    <definedName name="Facultad_de_Negocios__Gestión_y_Sostenibilidad">#REF!</definedName>
    <definedName name="Facultad_de_Sociedad__Cultura_y_Creatividad">#REF!</definedName>
    <definedName name="ProyEst">[1]PROYECCION!#REF!</definedName>
    <definedName name="TABLA_REV">[2]!Tabla2[#All]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2" i="24" l="1"/>
  <c r="AN36" i="24"/>
  <c r="AN31" i="24"/>
  <c r="AN16" i="24"/>
  <c r="AN13" i="24"/>
  <c r="AU20" i="24"/>
  <c r="AO65" i="24"/>
  <c r="AP33" i="24"/>
  <c r="AP35" i="24"/>
  <c r="AP47" i="24"/>
  <c r="AP66" i="24"/>
  <c r="AP67" i="24"/>
  <c r="AP69" i="24"/>
  <c r="AP70" i="24"/>
  <c r="AP71" i="24"/>
  <c r="AP72" i="24"/>
  <c r="BD15" i="24" l="1"/>
  <c r="BD16" i="24"/>
  <c r="BD17" i="24"/>
  <c r="BD18" i="24"/>
  <c r="BD19" i="24"/>
  <c r="BD20" i="24"/>
  <c r="BD21" i="24"/>
  <c r="BD22" i="24"/>
  <c r="BD23" i="24"/>
  <c r="BD24" i="24"/>
  <c r="BD25" i="24"/>
  <c r="BD26" i="24"/>
  <c r="BD27" i="24"/>
  <c r="BD28" i="24"/>
  <c r="BD29" i="24"/>
  <c r="BD30" i="24"/>
  <c r="BD31" i="24"/>
  <c r="BD32" i="24"/>
  <c r="BD33" i="24"/>
  <c r="BD34" i="24"/>
  <c r="BD35" i="24"/>
  <c r="BD36" i="24"/>
  <c r="BD37" i="24"/>
  <c r="BD38" i="24"/>
  <c r="BD39" i="24"/>
  <c r="BD40" i="24"/>
  <c r="BD41" i="24"/>
  <c r="BD42" i="24"/>
  <c r="BD43" i="24"/>
  <c r="BD44" i="24"/>
  <c r="BD45" i="24"/>
  <c r="BD46" i="24"/>
  <c r="BD47" i="24"/>
  <c r="BD48" i="24"/>
  <c r="BD49" i="24"/>
  <c r="BD50" i="24"/>
  <c r="BD51" i="24"/>
  <c r="BD52" i="24"/>
  <c r="BD53" i="24"/>
  <c r="BD54" i="24"/>
  <c r="BD55" i="24"/>
  <c r="BD56" i="24"/>
  <c r="BD57" i="24"/>
  <c r="BD58" i="24"/>
  <c r="BD59" i="24"/>
  <c r="BD60" i="24"/>
  <c r="BD61" i="24"/>
  <c r="BD62" i="24"/>
  <c r="BD63" i="24"/>
  <c r="BD64" i="24"/>
  <c r="BD65" i="24"/>
  <c r="BD66" i="24"/>
  <c r="BD67" i="24"/>
  <c r="BD68" i="24"/>
  <c r="BD69" i="24"/>
  <c r="BD70" i="24"/>
  <c r="BD71" i="24"/>
  <c r="BD72" i="24"/>
  <c r="BD73" i="24"/>
  <c r="BD14" i="24"/>
  <c r="AS13" i="24"/>
  <c r="AU13" i="24" s="1"/>
  <c r="AS14" i="24"/>
  <c r="AS15" i="24"/>
  <c r="AU15" i="24" s="1"/>
  <c r="AS16" i="24"/>
  <c r="AU16" i="24" s="1"/>
  <c r="AS17" i="24"/>
  <c r="AS18" i="24"/>
  <c r="AS19" i="24"/>
  <c r="AS21" i="24"/>
  <c r="AS22" i="24"/>
  <c r="AS24" i="24"/>
  <c r="AU24" i="24" s="1"/>
  <c r="AS25" i="24"/>
  <c r="AU25" i="24" s="1"/>
  <c r="AS26" i="24"/>
  <c r="AS27" i="24"/>
  <c r="AS28" i="24"/>
  <c r="AU28" i="24" s="1"/>
  <c r="AS29" i="24"/>
  <c r="AS30" i="24"/>
  <c r="AS31" i="24"/>
  <c r="AU31" i="24" s="1"/>
  <c r="AS32" i="24"/>
  <c r="AS33" i="24"/>
  <c r="AU33" i="24" s="1"/>
  <c r="AS34" i="24"/>
  <c r="AU34" i="24" s="1"/>
  <c r="AS35" i="24"/>
  <c r="AU35" i="24" s="1"/>
  <c r="AS36" i="24"/>
  <c r="AU36" i="24" s="1"/>
  <c r="AS37" i="24"/>
  <c r="AS38" i="24"/>
  <c r="AS39" i="24"/>
  <c r="AS41" i="24"/>
  <c r="AS42" i="24"/>
  <c r="AS43" i="24"/>
  <c r="AS44" i="24"/>
  <c r="AS45" i="24"/>
  <c r="AS47" i="24"/>
  <c r="AU47" i="24" s="1"/>
  <c r="AS48" i="24"/>
  <c r="AS49" i="24"/>
  <c r="AU49" i="24" s="1"/>
  <c r="AS50" i="24"/>
  <c r="AS51" i="24"/>
  <c r="AU51" i="24" s="1"/>
  <c r="AS52" i="24"/>
  <c r="AU52" i="24" s="1"/>
  <c r="AR52" i="24" s="1"/>
  <c r="AO52" i="24" s="1"/>
  <c r="AP52" i="24" s="1"/>
  <c r="AS54" i="24"/>
  <c r="AS55" i="24"/>
  <c r="AU55" i="24" s="1"/>
  <c r="AS56" i="24"/>
  <c r="AU56" i="24" s="1"/>
  <c r="AS57" i="24"/>
  <c r="AU57" i="24" s="1"/>
  <c r="AS58" i="24"/>
  <c r="AU58" i="24" s="1"/>
  <c r="AS59" i="24"/>
  <c r="AU59" i="24" s="1"/>
  <c r="AS60" i="24"/>
  <c r="AU60" i="24" s="1"/>
  <c r="AS61" i="24"/>
  <c r="AU61" i="24" s="1"/>
  <c r="AS62" i="24"/>
  <c r="AU62" i="24" s="1"/>
  <c r="AS65" i="24"/>
  <c r="AU65" i="24" s="1"/>
  <c r="AS66" i="24"/>
  <c r="AS67" i="24"/>
  <c r="AU67" i="24" s="1"/>
  <c r="AS68" i="24"/>
  <c r="AU68" i="24" s="1"/>
  <c r="AS73" i="24"/>
  <c r="AU73" i="24" s="1"/>
  <c r="AS12" i="24"/>
  <c r="AU12" i="24" s="1"/>
  <c r="AO73" i="24"/>
  <c r="AP73" i="24" s="1"/>
  <c r="AO68" i="24"/>
  <c r="AP68" i="24" s="1"/>
  <c r="AO62" i="24"/>
  <c r="AP62" i="24" s="1"/>
  <c r="AP61" i="24"/>
  <c r="AO60" i="24"/>
  <c r="AP60" i="24" s="1"/>
  <c r="AO59" i="24"/>
  <c r="AP59" i="24" s="1"/>
  <c r="AO58" i="24"/>
  <c r="AP58" i="24" s="1"/>
  <c r="AP57" i="24"/>
  <c r="AO56" i="24"/>
  <c r="AP56" i="24" s="1"/>
  <c r="AO55" i="24"/>
  <c r="AP55" i="24" s="1"/>
  <c r="AO51" i="24"/>
  <c r="AP51" i="24" s="1"/>
  <c r="AO49" i="24"/>
  <c r="AP49" i="24" s="1"/>
  <c r="AO43" i="24"/>
  <c r="AP43" i="24" s="1"/>
  <c r="AO38" i="24"/>
  <c r="AP38" i="24" s="1"/>
  <c r="AO36" i="24"/>
  <c r="AP36" i="24" s="1"/>
  <c r="AO34" i="24"/>
  <c r="AP34" i="24" s="1"/>
  <c r="AO31" i="24"/>
  <c r="AP31" i="24" s="1"/>
  <c r="AO28" i="24"/>
  <c r="AP28" i="24" s="1"/>
  <c r="AO25" i="24"/>
  <c r="AP25" i="24" s="1"/>
  <c r="AO24" i="24"/>
  <c r="AP24" i="24" s="1"/>
  <c r="AP20" i="24"/>
  <c r="AO16" i="24"/>
  <c r="AP16" i="24" s="1"/>
  <c r="AO15" i="24"/>
  <c r="AP15" i="24" s="1"/>
  <c r="AO13" i="24"/>
  <c r="AP13" i="24" s="1"/>
  <c r="AP12" i="24"/>
  <c r="AT38" i="24" l="1"/>
  <c r="AU38" i="24" s="1"/>
  <c r="AT43" i="24"/>
  <c r="AU43" i="24" s="1"/>
  <c r="BF66" i="18"/>
  <c r="AS24" i="18"/>
  <c r="BI73" i="18"/>
  <c r="BI72" i="18"/>
  <c r="AH73" i="18"/>
  <c r="AH72" i="18"/>
  <c r="R73" i="18"/>
  <c r="R72" i="18"/>
  <c r="AN15" i="18" l="1"/>
  <c r="AN16" i="18"/>
  <c r="BF17" i="18"/>
  <c r="AN20" i="18"/>
  <c r="BF21" i="18"/>
  <c r="AN23" i="18"/>
  <c r="AN24" i="18"/>
  <c r="AN25" i="18"/>
  <c r="BF27" i="18"/>
  <c r="AN28" i="18"/>
  <c r="BF29" i="18"/>
  <c r="AN31" i="18"/>
  <c r="AN34" i="18"/>
  <c r="AN36" i="18"/>
  <c r="AN38" i="18"/>
  <c r="AN40" i="18"/>
  <c r="BF42" i="18"/>
  <c r="AN43" i="18"/>
  <c r="AN46" i="18"/>
  <c r="AN49" i="18"/>
  <c r="AN51" i="18"/>
  <c r="AN52" i="18"/>
  <c r="AN53" i="18"/>
  <c r="AN55" i="18"/>
  <c r="AN56" i="18"/>
  <c r="AN57" i="18"/>
  <c r="AN58" i="18"/>
  <c r="AN59" i="18"/>
  <c r="AN60" i="18"/>
  <c r="AN61" i="18"/>
  <c r="AN62" i="18"/>
  <c r="AN63" i="18"/>
  <c r="AN64" i="18"/>
  <c r="AN65" i="18"/>
  <c r="AN68" i="18"/>
  <c r="AN69" i="18"/>
  <c r="AN71" i="18"/>
  <c r="AN73" i="18"/>
  <c r="AN13" i="18"/>
  <c r="AN12" i="18"/>
  <c r="AO13" i="18"/>
  <c r="AO15" i="18"/>
  <c r="AO16" i="18"/>
  <c r="AO20" i="18"/>
  <c r="AO23" i="18"/>
  <c r="AO24" i="18"/>
  <c r="AO25" i="18"/>
  <c r="AO28" i="18"/>
  <c r="AO31" i="18"/>
  <c r="AO32" i="18"/>
  <c r="BF32" i="18" s="1"/>
  <c r="AO33" i="18"/>
  <c r="BF33" i="18" s="1"/>
  <c r="AO34" i="18"/>
  <c r="AO35" i="18"/>
  <c r="BF35" i="18" s="1"/>
  <c r="AO36" i="18"/>
  <c r="AO37" i="18"/>
  <c r="AO38" i="18"/>
  <c r="AO40" i="18"/>
  <c r="AO41" i="18"/>
  <c r="AO43" i="18"/>
  <c r="BF44" i="18"/>
  <c r="BF45" i="18"/>
  <c r="AO46" i="18"/>
  <c r="AO47" i="18"/>
  <c r="BF47" i="18" s="1"/>
  <c r="AO49" i="18"/>
  <c r="AO51" i="18"/>
  <c r="AO52" i="18"/>
  <c r="AO53" i="18"/>
  <c r="AO54" i="18"/>
  <c r="BF54" i="18" s="1"/>
  <c r="AO55" i="18"/>
  <c r="AO56" i="18"/>
  <c r="AO57" i="18"/>
  <c r="AO58" i="18"/>
  <c r="AO59" i="18"/>
  <c r="AO60" i="18"/>
  <c r="AO61" i="18"/>
  <c r="AO62" i="18"/>
  <c r="AO63" i="18"/>
  <c r="AO64" i="18"/>
  <c r="AO65" i="18"/>
  <c r="AO67" i="18"/>
  <c r="BF67" i="18" s="1"/>
  <c r="AO68" i="18"/>
  <c r="AO69" i="18"/>
  <c r="AO71" i="18"/>
  <c r="AO72" i="18"/>
  <c r="BF72" i="18" s="1"/>
  <c r="BJ72" i="18" s="1"/>
  <c r="AO73" i="18"/>
  <c r="AO12" i="18"/>
  <c r="AH51" i="18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G12" i="20" s="1"/>
  <c r="H4" i="20"/>
  <c r="H12" i="20" s="1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I9" i="20" s="1"/>
  <c r="G9" i="20"/>
  <c r="H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BI51" i="18"/>
  <c r="BI55" i="18"/>
  <c r="BI52" i="18"/>
  <c r="BI16" i="18"/>
  <c r="BI18" i="18"/>
  <c r="BI19" i="18"/>
  <c r="BI25" i="18"/>
  <c r="BI17" i="18"/>
  <c r="BI26" i="18"/>
  <c r="BI22" i="18"/>
  <c r="BI23" i="18"/>
  <c r="BI24" i="18"/>
  <c r="BI13" i="18"/>
  <c r="BI29" i="18"/>
  <c r="BI36" i="18"/>
  <c r="BI44" i="18"/>
  <c r="BI43" i="18"/>
  <c r="BI28" i="18"/>
  <c r="BI50" i="18"/>
  <c r="BI58" i="18"/>
  <c r="BI59" i="18"/>
  <c r="BI70" i="18"/>
  <c r="BI30" i="18"/>
  <c r="BI27" i="18"/>
  <c r="BI35" i="18"/>
  <c r="BI31" i="18"/>
  <c r="BI32" i="18"/>
  <c r="BI34" i="18"/>
  <c r="BI62" i="18"/>
  <c r="BI68" i="18"/>
  <c r="BI14" i="18"/>
  <c r="BI15" i="18"/>
  <c r="BI56" i="18"/>
  <c r="BI40" i="18"/>
  <c r="BI37" i="18"/>
  <c r="BI38" i="18"/>
  <c r="BI47" i="18"/>
  <c r="BI71" i="18"/>
  <c r="BI69" i="18"/>
  <c r="BI33" i="18"/>
  <c r="BI63" i="18"/>
  <c r="BI64" i="18"/>
  <c r="BI65" i="18"/>
  <c r="BI46" i="18"/>
  <c r="BI12" i="18"/>
  <c r="BI20" i="18"/>
  <c r="BI21" i="18"/>
  <c r="BI41" i="18"/>
  <c r="BI42" i="18"/>
  <c r="BI45" i="18"/>
  <c r="BI49" i="18"/>
  <c r="BI54" i="18"/>
  <c r="BI57" i="18"/>
  <c r="BI61" i="18"/>
  <c r="BI39" i="18"/>
  <c r="BI53" i="18"/>
  <c r="BI66" i="18"/>
  <c r="BI60" i="18"/>
  <c r="BI67" i="18"/>
  <c r="BI48" i="18"/>
  <c r="AS66" i="3"/>
  <c r="BD65" i="8" s="1" a="1"/>
  <c r="AS67" i="3"/>
  <c r="AS68" i="3"/>
  <c r="BD67" i="8" s="1" a="1"/>
  <c r="AU30" i="3"/>
  <c r="BG29" i="8" s="1" a="1"/>
  <c r="AS49" i="3"/>
  <c r="BD48" i="8" s="1" a="1"/>
  <c r="AT49" i="3"/>
  <c r="BE48" i="8" s="1" a="1"/>
  <c r="AS34" i="3"/>
  <c r="BD33" i="8" s="1" a="1"/>
  <c r="AS30" i="3"/>
  <c r="BD29" i="8" s="1" a="1"/>
  <c r="AT30" i="3"/>
  <c r="BE29" i="8" s="1" a="1"/>
  <c r="AU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U14" i="3"/>
  <c r="BG13" i="8" s="1" a="1"/>
  <c r="BG11" i="8" a="1"/>
  <c r="BG12" i="8" a="1"/>
  <c r="AU15" i="3"/>
  <c r="BG14" i="8" s="1" a="1"/>
  <c r="BG15" i="8" a="1"/>
  <c r="BG16" i="8" a="1"/>
  <c r="AU18" i="3"/>
  <c r="BG17" i="8" s="1" a="1"/>
  <c r="BG18" i="8" a="1"/>
  <c r="BG19" i="8" a="1"/>
  <c r="BG20" i="8" a="1"/>
  <c r="BG21" i="8" a="1"/>
  <c r="AU23" i="3"/>
  <c r="BG22" i="8" s="1" a="1"/>
  <c r="AU24" i="3"/>
  <c r="BG23" i="8" s="1" a="1"/>
  <c r="BG24" i="8" a="1"/>
  <c r="AU26" i="3"/>
  <c r="BG25" i="8" s="1" a="1"/>
  <c r="BG26" i="8" a="1"/>
  <c r="BG27" i="8" a="1"/>
  <c r="BG28" i="8" a="1"/>
  <c r="BG30" i="8" a="1"/>
  <c r="AU32" i="3"/>
  <c r="BG31" i="8" s="1" a="1"/>
  <c r="BG32" i="8" a="1"/>
  <c r="BG33" i="8" a="1"/>
  <c r="BG34" i="8" a="1"/>
  <c r="AU36" i="3"/>
  <c r="BG35" i="8" s="1" a="1"/>
  <c r="AU37" i="3"/>
  <c r="BG36" i="8" s="1" a="1"/>
  <c r="BG37" i="8" a="1"/>
  <c r="AU39" i="3"/>
  <c r="BG38" i="8" s="1" a="1"/>
  <c r="BG39" i="8" a="1"/>
  <c r="AU41" i="3"/>
  <c r="BG40" i="8" s="1" a="1"/>
  <c r="BG41" i="8" a="1"/>
  <c r="BG42" i="8" a="1"/>
  <c r="AU44" i="3"/>
  <c r="BG43" i="8" s="1" a="1"/>
  <c r="BG44" i="8" a="1"/>
  <c r="BG45" i="8" a="1"/>
  <c r="BG46" i="8" a="1"/>
  <c r="AU48" i="3"/>
  <c r="BG47" i="8" s="1" a="1"/>
  <c r="AU49" i="3"/>
  <c r="BG48" i="8" s="1" a="1"/>
  <c r="BG49" i="8" a="1"/>
  <c r="AU51" i="3"/>
  <c r="BG50" i="8" s="1" a="1"/>
  <c r="BG51" i="8" a="1"/>
  <c r="BG52" i="8" a="1"/>
  <c r="BG54" i="8" a="1"/>
  <c r="AU56" i="3"/>
  <c r="BG55" i="8" s="1" a="1"/>
  <c r="AU57" i="3"/>
  <c r="BG56" i="8" s="1" a="1"/>
  <c r="BG57" i="8" a="1"/>
  <c r="BG58" i="8" a="1"/>
  <c r="BG59" i="8" a="1"/>
  <c r="BG60" i="8" a="1"/>
  <c r="AU62" i="3"/>
  <c r="BG61" i="8" s="1" a="1"/>
  <c r="BG62" i="8" a="1"/>
  <c r="BG63" i="8" a="1"/>
  <c r="AU65" i="3"/>
  <c r="BG64" i="8" s="1" a="1"/>
  <c r="BG65" i="8" a="1"/>
  <c r="AU67" i="3"/>
  <c r="BG66" i="8" s="1" a="1"/>
  <c r="AU68" i="3"/>
  <c r="BG67" i="8" s="1" a="1"/>
  <c r="AU69" i="3"/>
  <c r="AU70" i="3"/>
  <c r="AU11" i="3"/>
  <c r="BF31" i="18" l="1"/>
  <c r="BJ31" i="18" s="1"/>
  <c r="BF13" i="18"/>
  <c r="BF23" i="18"/>
  <c r="BF25" i="18"/>
  <c r="BF15" i="18"/>
  <c r="BJ15" i="18" s="1"/>
  <c r="BF34" i="18"/>
  <c r="BJ34" i="18" s="1"/>
  <c r="BF53" i="18"/>
  <c r="BJ53" i="18" s="1"/>
  <c r="BF69" i="18"/>
  <c r="BJ69" i="18" s="1"/>
  <c r="BF36" i="18"/>
  <c r="BJ36" i="18" s="1"/>
  <c r="BJ66" i="18"/>
  <c r="BF58" i="18"/>
  <c r="BJ58" i="18" s="1"/>
  <c r="BF26" i="18"/>
  <c r="BJ26" i="18" s="1"/>
  <c r="BF65" i="18"/>
  <c r="BJ65" i="18" s="1"/>
  <c r="BF73" i="18"/>
  <c r="BJ73" i="18" s="1"/>
  <c r="BF70" i="18"/>
  <c r="BJ70" i="18" s="1"/>
  <c r="BF61" i="18"/>
  <c r="BJ61" i="18" s="1"/>
  <c r="BF14" i="18"/>
  <c r="BJ14" i="18" s="1"/>
  <c r="BF68" i="18"/>
  <c r="BJ68" i="18" s="1"/>
  <c r="BF60" i="18"/>
  <c r="BJ60" i="18" s="1"/>
  <c r="BF52" i="18"/>
  <c r="BJ52" i="18" s="1"/>
  <c r="BF59" i="18"/>
  <c r="BJ59" i="18" s="1"/>
  <c r="BF51" i="18"/>
  <c r="BJ51" i="18" s="1"/>
  <c r="BF43" i="18"/>
  <c r="BJ43" i="18" s="1"/>
  <c r="BF50" i="18"/>
  <c r="BJ50" i="18" s="1"/>
  <c r="BF40" i="18"/>
  <c r="BJ40" i="18" s="1"/>
  <c r="BF37" i="18"/>
  <c r="BJ37" i="18" s="1"/>
  <c r="BF41" i="18"/>
  <c r="BJ41" i="18" s="1"/>
  <c r="BF24" i="18"/>
  <c r="BJ24" i="18" s="1"/>
  <c r="BF16" i="18"/>
  <c r="BJ16" i="18" s="1"/>
  <c r="BF57" i="18"/>
  <c r="BJ57" i="18" s="1"/>
  <c r="BF64" i="18"/>
  <c r="BJ64" i="18" s="1"/>
  <c r="BF18" i="18"/>
  <c r="BJ18" i="18" s="1"/>
  <c r="BF30" i="18"/>
  <c r="BJ30" i="18" s="1"/>
  <c r="BF22" i="18"/>
  <c r="BJ22" i="18" s="1"/>
  <c r="BF48" i="18"/>
  <c r="BJ48" i="18" s="1"/>
  <c r="BF56" i="18"/>
  <c r="BJ56" i="18" s="1"/>
  <c r="BF63" i="18"/>
  <c r="BJ63" i="18" s="1"/>
  <c r="BF28" i="18"/>
  <c r="BJ28" i="18" s="1"/>
  <c r="BF20" i="18"/>
  <c r="BJ20" i="18" s="1"/>
  <c r="BF49" i="18"/>
  <c r="BJ49" i="18" s="1"/>
  <c r="BF55" i="18"/>
  <c r="BJ55" i="18" s="1"/>
  <c r="BF39" i="18"/>
  <c r="BJ39" i="18" s="1"/>
  <c r="BF71" i="18"/>
  <c r="BJ71" i="18" s="1"/>
  <c r="BF12" i="18"/>
  <c r="BJ12" i="18" s="1"/>
  <c r="BF62" i="18"/>
  <c r="BJ62" i="18" s="1"/>
  <c r="BF46" i="18"/>
  <c r="BJ46" i="18" s="1"/>
  <c r="BF38" i="18"/>
  <c r="BJ38" i="18" s="1"/>
  <c r="BF19" i="18"/>
  <c r="BJ19" i="18" s="1"/>
  <c r="I12" i="20"/>
  <c r="F12" i="20"/>
  <c r="BJ13" i="18"/>
  <c r="BJ25" i="18"/>
  <c r="BJ44" i="18"/>
  <c r="BJ29" i="18"/>
  <c r="BJ45" i="18"/>
  <c r="BJ33" i="18"/>
  <c r="BJ67" i="18"/>
  <c r="BJ17" i="18"/>
  <c r="BJ23" i="18"/>
  <c r="BJ35" i="18"/>
  <c r="BJ32" i="18"/>
  <c r="BJ21" i="18"/>
  <c r="BJ27" i="18"/>
  <c r="BJ42" i="18"/>
  <c r="BJ47" i="18"/>
  <c r="BJ54" i="18"/>
  <c r="BA64" i="3"/>
  <c r="D23" i="7"/>
  <c r="BG69" i="8" a="1"/>
  <c r="BG68" i="8" a="1"/>
  <c r="B9" i="9" a="1"/>
  <c r="B14" i="9" a="1"/>
  <c r="M3" i="9" a="1"/>
  <c r="BA47" i="3"/>
  <c r="BJ46" i="8" s="1" a="1"/>
  <c r="BA62" i="3"/>
  <c r="BJ61" i="8" s="1" a="1"/>
  <c r="BA28" i="3"/>
  <c r="BJ27" i="8" s="1" a="1"/>
  <c r="BA36" i="3"/>
  <c r="BJ35" i="8" s="1" a="1"/>
  <c r="BA65" i="3"/>
  <c r="BJ64" i="8" s="1" a="1"/>
  <c r="BA12" i="3"/>
  <c r="BJ11" i="8" s="1" a="1"/>
  <c r="BA41" i="3"/>
  <c r="BJ40" i="8" s="1" a="1"/>
  <c r="BA32" i="3"/>
  <c r="BJ31" i="8" s="1" a="1"/>
  <c r="BA48" i="3"/>
  <c r="BJ47" i="8" s="1" a="1"/>
  <c r="BJ53" i="8" a="1"/>
  <c r="BJ23" i="8" a="1"/>
  <c r="BA29" i="3"/>
  <c r="BJ28" i="8" s="1" a="1"/>
  <c r="BJ55" i="8" a="1"/>
  <c r="BA23" i="3"/>
  <c r="BJ22" i="8" s="1" a="1"/>
  <c r="BA40" i="3"/>
  <c r="BJ39" i="8" s="1" a="1"/>
  <c r="BA70" i="3"/>
  <c r="BJ70" i="8" s="1" a="1"/>
  <c r="BG70" i="8" a="1"/>
  <c r="BA39" i="3"/>
  <c r="BJ38" i="8" s="1" a="1"/>
  <c r="BA69" i="3"/>
  <c r="BA57" i="3"/>
  <c r="BJ56" i="8" s="1" a="1"/>
  <c r="BA44" i="3"/>
  <c r="BJ43" i="8" s="1" a="1"/>
  <c r="BA43" i="3"/>
  <c r="BJ42" i="8" s="1" a="1"/>
  <c r="BJ14" i="8" a="1"/>
  <c r="BA18" i="3"/>
  <c r="BJ17" i="8" s="1" a="1"/>
  <c r="BA51" i="3"/>
  <c r="BJ50" i="8" s="1" a="1"/>
  <c r="BA31" i="3"/>
  <c r="BJ30" i="8" s="1" a="1"/>
  <c r="BJ63" i="8" a="1"/>
  <c r="BJ36" i="8" a="1"/>
  <c r="BA13" i="3"/>
  <c r="BJ12" i="8" s="1" a="1"/>
  <c r="BJ13" i="8" a="1"/>
  <c r="BJ25" i="8" a="1"/>
  <c r="G9" i="7"/>
  <c r="B94" i="7"/>
  <c r="E94" i="7" s="1"/>
  <c r="B93" i="7"/>
  <c r="B92" i="7"/>
  <c r="B91" i="7"/>
  <c r="B90" i="7"/>
  <c r="C90" i="7" s="1"/>
  <c r="B89" i="7"/>
  <c r="B88" i="7"/>
  <c r="B87" i="7"/>
  <c r="E87" i="7" s="1"/>
  <c r="B86" i="7"/>
  <c r="D86" i="7" s="1"/>
  <c r="B85" i="7"/>
  <c r="C85" i="7" s="1"/>
  <c r="B84" i="7"/>
  <c r="B83" i="7"/>
  <c r="B82" i="7"/>
  <c r="E82" i="7" s="1"/>
  <c r="B81" i="7"/>
  <c r="B80" i="7"/>
  <c r="B79" i="7"/>
  <c r="B78" i="7"/>
  <c r="C78" i="7" s="1"/>
  <c r="B77" i="7"/>
  <c r="B76" i="7"/>
  <c r="E76" i="7" s="1"/>
  <c r="B75" i="7"/>
  <c r="E75" i="7" s="1"/>
  <c r="B74" i="7"/>
  <c r="D74" i="7" s="1"/>
  <c r="B73" i="7"/>
  <c r="B72" i="7"/>
  <c r="B71" i="7"/>
  <c r="E71" i="7" s="1"/>
  <c r="B70" i="7"/>
  <c r="D70" i="7" s="1"/>
  <c r="B69" i="7"/>
  <c r="B68" i="7"/>
  <c r="B67" i="7"/>
  <c r="B66" i="7"/>
  <c r="C66" i="7" s="1"/>
  <c r="B65" i="7"/>
  <c r="B64" i="7"/>
  <c r="E64" i="7" s="1"/>
  <c r="B63" i="7"/>
  <c r="E63" i="7" s="1"/>
  <c r="B62" i="7"/>
  <c r="D62" i="7" s="1"/>
  <c r="B61" i="7"/>
  <c r="B60" i="7"/>
  <c r="B59" i="7"/>
  <c r="E59" i="7" s="1"/>
  <c r="B58" i="7"/>
  <c r="D58" i="7" s="1"/>
  <c r="B57" i="7"/>
  <c r="B56" i="7"/>
  <c r="B55" i="7"/>
  <c r="B54" i="7"/>
  <c r="C54" i="7" s="1"/>
  <c r="B53" i="7"/>
  <c r="B52" i="7"/>
  <c r="E52" i="7" s="1"/>
  <c r="B51" i="7"/>
  <c r="E51" i="7" s="1"/>
  <c r="B50" i="7"/>
  <c r="D50" i="7" s="1"/>
  <c r="B49" i="7"/>
  <c r="B48" i="7"/>
  <c r="B47" i="7"/>
  <c r="E47" i="7" s="1"/>
  <c r="B46" i="7"/>
  <c r="D46" i="7" s="1"/>
  <c r="B45" i="7"/>
  <c r="B44" i="7"/>
  <c r="B43" i="7"/>
  <c r="B42" i="7"/>
  <c r="C42" i="7" s="1"/>
  <c r="B41" i="7"/>
  <c r="B40" i="7"/>
  <c r="E40" i="7" s="1"/>
  <c r="B39" i="7"/>
  <c r="E39" i="7" s="1"/>
  <c r="B38" i="7"/>
  <c r="D38" i="7" s="1"/>
  <c r="B37" i="7"/>
  <c r="B36" i="7"/>
  <c r="B35" i="7"/>
  <c r="L23" i="7"/>
  <c r="K23" i="7"/>
  <c r="J23" i="7"/>
  <c r="I23" i="7"/>
  <c r="H23" i="7"/>
  <c r="G23" i="7"/>
  <c r="F23" i="7"/>
  <c r="E23" i="7"/>
  <c r="J16" i="7"/>
  <c r="J15" i="7"/>
  <c r="J14" i="7"/>
  <c r="J13" i="7"/>
  <c r="J12" i="7"/>
  <c r="J11" i="7"/>
  <c r="J10" i="7"/>
  <c r="J9" i="7"/>
  <c r="E9" i="7"/>
  <c r="C9" i="7"/>
  <c r="J8" i="7"/>
  <c r="BJ68" i="8" l="1" a="1"/>
  <c r="BJ69" i="8" a="1"/>
  <c r="F9" i="7"/>
  <c r="D64" i="7"/>
  <c r="C60" i="7"/>
  <c r="C75" i="7"/>
  <c r="C64" i="7"/>
  <c r="D9" i="7"/>
  <c r="K9" i="7" s="1"/>
  <c r="G64" i="7"/>
  <c r="E85" i="7"/>
  <c r="C39" i="7"/>
  <c r="C48" i="7"/>
  <c r="G48" i="7"/>
  <c r="G65" i="7"/>
  <c r="E84" i="7"/>
  <c r="D42" i="7"/>
  <c r="D85" i="7"/>
  <c r="H9" i="7"/>
  <c r="C61" i="7"/>
  <c r="G75" i="7"/>
  <c r="D81" i="7"/>
  <c r="G88" i="7"/>
  <c r="G61" i="7"/>
  <c r="C49" i="7"/>
  <c r="D72" i="7"/>
  <c r="D76" i="7"/>
  <c r="G49" i="7"/>
  <c r="E72" i="7"/>
  <c r="G76" i="7"/>
  <c r="G72" i="7"/>
  <c r="E61" i="7"/>
  <c r="C52" i="7"/>
  <c r="E38" i="7"/>
  <c r="D41" i="7"/>
  <c r="E50" i="7"/>
  <c r="D54" i="7"/>
  <c r="E66" i="7"/>
  <c r="C87" i="7"/>
  <c r="D90" i="7"/>
  <c r="E41" i="7"/>
  <c r="E54" i="7"/>
  <c r="G50" i="7"/>
  <c r="G54" i="7"/>
  <c r="C77" i="7"/>
  <c r="D77" i="7"/>
  <c r="D60" i="7"/>
  <c r="E77" i="7"/>
  <c r="G39" i="7"/>
  <c r="G60" i="7"/>
  <c r="G62" i="7"/>
  <c r="D82" i="7"/>
  <c r="C93" i="7"/>
  <c r="G77" i="7"/>
  <c r="D93" i="7"/>
  <c r="C37" i="7"/>
  <c r="D49" i="7"/>
  <c r="C65" i="7"/>
  <c r="C69" i="7"/>
  <c r="E74" i="7"/>
  <c r="E86" i="7"/>
  <c r="C94" i="7"/>
  <c r="G37" i="7"/>
  <c r="D45" i="7"/>
  <c r="D61" i="7"/>
  <c r="G74" i="7"/>
  <c r="C84" i="7"/>
  <c r="C89" i="7"/>
  <c r="D37" i="7"/>
  <c r="D48" i="7"/>
  <c r="C53" i="7"/>
  <c r="C57" i="7"/>
  <c r="G73" i="7"/>
  <c r="D78" i="7"/>
  <c r="G84" i="7"/>
  <c r="C88" i="7"/>
  <c r="G89" i="7"/>
  <c r="E37" i="7"/>
  <c r="E48" i="7"/>
  <c r="D53" i="7"/>
  <c r="D57" i="7"/>
  <c r="C72" i="7"/>
  <c r="E78" i="7"/>
  <c r="C81" i="7"/>
  <c r="G86" i="7"/>
  <c r="D88" i="7"/>
  <c r="E53" i="7"/>
  <c r="C63" i="7"/>
  <c r="G78" i="7"/>
  <c r="C36" i="7"/>
  <c r="E42" i="7"/>
  <c r="D52" i="7"/>
  <c r="G53" i="7"/>
  <c r="D36" i="7"/>
  <c r="C41" i="7"/>
  <c r="C45" i="7"/>
  <c r="G63" i="7"/>
  <c r="D66" i="7"/>
  <c r="C76" i="7"/>
  <c r="I9" i="7"/>
  <c r="E36" i="7"/>
  <c r="G42" i="7"/>
  <c r="G52" i="7"/>
  <c r="G85" i="7"/>
  <c r="G87" i="7"/>
  <c r="E90" i="7"/>
  <c r="G36" i="7"/>
  <c r="C40" i="7"/>
  <c r="E49" i="7"/>
  <c r="C51" i="7"/>
  <c r="E60" i="7"/>
  <c r="D65" i="7"/>
  <c r="G66" i="7"/>
  <c r="D69" i="7"/>
  <c r="C73" i="7"/>
  <c r="G38" i="7"/>
  <c r="D40" i="7"/>
  <c r="G41" i="7"/>
  <c r="E62" i="7"/>
  <c r="E65" i="7"/>
  <c r="D73" i="7"/>
  <c r="D84" i="7"/>
  <c r="D89" i="7"/>
  <c r="G90" i="7"/>
  <c r="G51" i="7"/>
  <c r="E73" i="7"/>
  <c r="E89" i="7"/>
  <c r="G40" i="7"/>
  <c r="C35" i="7"/>
  <c r="C47" i="7"/>
  <c r="C59" i="7"/>
  <c r="C71" i="7"/>
  <c r="C83" i="7"/>
  <c r="D35" i="7"/>
  <c r="C46" i="7"/>
  <c r="D47" i="7"/>
  <c r="C58" i="7"/>
  <c r="D59" i="7"/>
  <c r="C70" i="7"/>
  <c r="D71" i="7"/>
  <c r="C82" i="7"/>
  <c r="D83" i="7"/>
  <c r="D94" i="7"/>
  <c r="C44" i="7"/>
  <c r="E58" i="7"/>
  <c r="E70" i="7"/>
  <c r="C80" i="7"/>
  <c r="G35" i="7"/>
  <c r="C43" i="7"/>
  <c r="D44" i="7"/>
  <c r="E45" i="7"/>
  <c r="G47" i="7"/>
  <c r="C55" i="7"/>
  <c r="D56" i="7"/>
  <c r="E57" i="7"/>
  <c r="G59" i="7"/>
  <c r="C67" i="7"/>
  <c r="D68" i="7"/>
  <c r="E69" i="7"/>
  <c r="G71" i="7"/>
  <c r="C79" i="7"/>
  <c r="D80" i="7"/>
  <c r="E81" i="7"/>
  <c r="G83" i="7"/>
  <c r="C91" i="7"/>
  <c r="D92" i="7"/>
  <c r="E93" i="7"/>
  <c r="E46" i="7"/>
  <c r="C56" i="7"/>
  <c r="C68" i="7"/>
  <c r="C92" i="7"/>
  <c r="D43" i="7"/>
  <c r="E44" i="7"/>
  <c r="G46" i="7"/>
  <c r="D55" i="7"/>
  <c r="E56" i="7"/>
  <c r="G58" i="7"/>
  <c r="D67" i="7"/>
  <c r="E68" i="7"/>
  <c r="G70" i="7"/>
  <c r="D79" i="7"/>
  <c r="E80" i="7"/>
  <c r="G82" i="7"/>
  <c r="D91" i="7"/>
  <c r="E92" i="7"/>
  <c r="G94" i="7"/>
  <c r="E83" i="7"/>
  <c r="E43" i="7"/>
  <c r="G45" i="7"/>
  <c r="E55" i="7"/>
  <c r="G57" i="7"/>
  <c r="E67" i="7"/>
  <c r="G69" i="7"/>
  <c r="E79" i="7"/>
  <c r="G81" i="7"/>
  <c r="E91" i="7"/>
  <c r="G93" i="7"/>
  <c r="G44" i="7"/>
  <c r="G56" i="7"/>
  <c r="G68" i="7"/>
  <c r="G80" i="7"/>
  <c r="G92" i="7"/>
  <c r="E35" i="7"/>
  <c r="G43" i="7"/>
  <c r="G55" i="7"/>
  <c r="G67" i="7"/>
  <c r="G79" i="7"/>
  <c r="G91" i="7"/>
  <c r="C38" i="7"/>
  <c r="D39" i="7"/>
  <c r="C50" i="7"/>
  <c r="D51" i="7"/>
  <c r="C62" i="7"/>
  <c r="D63" i="7"/>
  <c r="C74" i="7"/>
  <c r="D75" i="7"/>
  <c r="C86" i="7"/>
  <c r="D87" i="7"/>
  <c r="E88" i="7"/>
  <c r="K94" i="7"/>
  <c r="L9" i="7" l="1"/>
  <c r="J94" i="7" s="1"/>
  <c r="I94" i="7" s="1"/>
  <c r="I93" i="7" l="1"/>
  <c r="I92" i="7"/>
  <c r="K92" i="7"/>
  <c r="K93" i="7"/>
  <c r="G8" i="7"/>
  <c r="H8" i="7" s="1"/>
  <c r="I22" i="7"/>
  <c r="H22" i="7"/>
  <c r="G22" i="7"/>
  <c r="C8" i="7"/>
  <c r="E8" i="7"/>
  <c r="F8" i="7" s="1"/>
  <c r="F35" i="7"/>
  <c r="I25" i="7"/>
  <c r="H25" i="7"/>
  <c r="G25" i="7"/>
  <c r="G11" i="7"/>
  <c r="H11" i="7" s="1"/>
  <c r="E11" i="7"/>
  <c r="F11" i="7" s="1"/>
  <c r="B21" i="9" a="1"/>
  <c r="D19" i="9" a="1"/>
  <c r="C11" i="7"/>
  <c r="H35" i="7"/>
  <c r="G27" i="7"/>
  <c r="H27" i="7"/>
  <c r="G13" i="7"/>
  <c r="H13" i="7" s="1"/>
  <c r="E13" i="7"/>
  <c r="F13" i="7" s="1"/>
  <c r="C13" i="7"/>
  <c r="J35" i="7"/>
  <c r="I27" i="7"/>
  <c r="K21" i="9" a="1"/>
  <c r="M19" i="9" a="1"/>
  <c r="L25" i="7"/>
  <c r="J25" i="7"/>
  <c r="H37" i="7"/>
  <c r="K25" i="7"/>
  <c r="L27" i="7"/>
  <c r="K27" i="7"/>
  <c r="J27" i="7"/>
  <c r="J37" i="7"/>
  <c r="H39" i="7"/>
  <c r="D25" i="7"/>
  <c r="F25" i="7"/>
  <c r="E25" i="7"/>
  <c r="F27" i="7"/>
  <c r="D27" i="7"/>
  <c r="J39" i="7"/>
  <c r="E27" i="7"/>
  <c r="E21" i="9" a="1"/>
  <c r="G19" i="9" a="1"/>
  <c r="E17" i="9" a="1"/>
  <c r="G15" i="9" a="1"/>
  <c r="H24" i="7"/>
  <c r="I24" i="7"/>
  <c r="G24" i="7"/>
  <c r="G10" i="7"/>
  <c r="H10" i="7" s="1"/>
  <c r="E10" i="7"/>
  <c r="F10" i="7" s="1"/>
  <c r="C10" i="7"/>
  <c r="I35" i="7"/>
  <c r="G14" i="7"/>
  <c r="H14" i="7" s="1"/>
  <c r="E14" i="7"/>
  <c r="F14" i="7" s="1"/>
  <c r="C14" i="7"/>
  <c r="I28" i="7"/>
  <c r="H28" i="7"/>
  <c r="G28" i="7"/>
  <c r="G16" i="7"/>
  <c r="H16" i="7" s="1"/>
  <c r="C16" i="7"/>
  <c r="K35" i="7"/>
  <c r="E16" i="7"/>
  <c r="F16" i="7" s="1"/>
  <c r="I30" i="7"/>
  <c r="H30" i="7"/>
  <c r="G30" i="7"/>
  <c r="L24" i="7"/>
  <c r="J24" i="7"/>
  <c r="K24" i="7"/>
  <c r="I37" i="7"/>
  <c r="K28" i="7"/>
  <c r="L28" i="7"/>
  <c r="J28" i="7"/>
  <c r="K37" i="7"/>
  <c r="L30" i="7"/>
  <c r="K30" i="7"/>
  <c r="J30" i="7"/>
  <c r="E24" i="7"/>
  <c r="D24" i="7"/>
  <c r="F24" i="7"/>
  <c r="I39" i="7"/>
  <c r="F28" i="7"/>
  <c r="E28" i="7"/>
  <c r="D28" i="7"/>
  <c r="F30" i="7"/>
  <c r="E30" i="7"/>
  <c r="D30" i="7"/>
  <c r="K39" i="7"/>
  <c r="K17" i="9" a="1"/>
  <c r="M15" i="9" a="1"/>
  <c r="G26" i="7"/>
  <c r="G12" i="7"/>
  <c r="H12" i="7" s="1"/>
  <c r="E12" i="7"/>
  <c r="F12" i="7" s="1"/>
  <c r="C12" i="7"/>
  <c r="I26" i="7"/>
  <c r="H26" i="7"/>
  <c r="C15" i="7"/>
  <c r="E15" i="7"/>
  <c r="F15" i="7" s="1"/>
  <c r="I29" i="7"/>
  <c r="H29" i="7"/>
  <c r="G29" i="7"/>
  <c r="G15" i="7"/>
  <c r="H15" i="7" s="1"/>
  <c r="L26" i="7"/>
  <c r="J26" i="7"/>
  <c r="K26" i="7"/>
  <c r="L29" i="7"/>
  <c r="K29" i="7"/>
  <c r="J29" i="7"/>
  <c r="E29" i="7"/>
  <c r="F29" i="7"/>
  <c r="D29" i="7"/>
  <c r="F93" i="7"/>
  <c r="F92" i="7"/>
  <c r="E26" i="7"/>
  <c r="F26" i="7"/>
  <c r="D26" i="7"/>
  <c r="H21" i="9" a="1"/>
  <c r="J19" i="9" a="1"/>
  <c r="J9" i="9" a="1"/>
  <c r="B17" i="9" a="1"/>
  <c r="D15" i="9" a="1"/>
  <c r="D9" i="9" a="1"/>
  <c r="L9" i="9" a="1"/>
  <c r="F9" i="9" a="1"/>
  <c r="H9" i="9" a="1"/>
  <c r="F37" i="7"/>
  <c r="L37" i="7" s="1"/>
  <c r="L22" i="7"/>
  <c r="K22" i="7"/>
  <c r="J22" i="7"/>
  <c r="E22" i="7"/>
  <c r="D22" i="7"/>
  <c r="F22" i="7"/>
  <c r="F39" i="7"/>
  <c r="L39" i="7" s="1"/>
  <c r="J15" i="9" a="1"/>
  <c r="H17" i="9" a="1"/>
  <c r="H93" i="7"/>
  <c r="H92" i="7"/>
  <c r="J92" i="7"/>
  <c r="J93" i="7"/>
  <c r="H94" i="7"/>
  <c r="F94" i="7" s="1"/>
  <c r="L94" i="7" s="1"/>
  <c r="K91" i="7" s="1"/>
  <c r="J91" i="7" s="1"/>
  <c r="I91" i="7" s="1"/>
  <c r="H91" i="7" s="1"/>
  <c r="F91" i="7" s="1"/>
  <c r="L91" i="7" s="1"/>
  <c r="K90" i="7" s="1"/>
  <c r="J90" i="7" s="1"/>
  <c r="I90" i="7" s="1"/>
  <c r="H90" i="7" s="1"/>
  <c r="F90" i="7" s="1"/>
  <c r="L90" i="7" s="1"/>
  <c r="K89" i="7" s="1"/>
  <c r="J89" i="7" s="1"/>
  <c r="I89" i="7" s="1"/>
  <c r="H89" i="7" s="1"/>
  <c r="F89" i="7" s="1"/>
  <c r="L89" i="7" s="1"/>
  <c r="K88" i="7" s="1"/>
  <c r="J88" i="7" s="1"/>
  <c r="I88" i="7" s="1"/>
  <c r="H88" i="7" s="1"/>
  <c r="F88" i="7" s="1"/>
  <c r="L88" i="7" s="1"/>
  <c r="K87" i="7" s="1"/>
  <c r="J87" i="7" s="1"/>
  <c r="I87" i="7" s="1"/>
  <c r="H87" i="7" s="1"/>
  <c r="F87" i="7" s="1"/>
  <c r="L87" i="7" s="1"/>
  <c r="K86" i="7" s="1"/>
  <c r="J86" i="7" s="1"/>
  <c r="I86" i="7" s="1"/>
  <c r="H86" i="7" s="1"/>
  <c r="F86" i="7" s="1"/>
  <c r="L86" i="7" s="1"/>
  <c r="K85" i="7" s="1"/>
  <c r="J85" i="7" s="1"/>
  <c r="I85" i="7" s="1"/>
  <c r="H85" i="7" s="1"/>
  <c r="F85" i="7" s="1"/>
  <c r="L85" i="7" s="1"/>
  <c r="K84" i="7" s="1"/>
  <c r="J84" i="7" s="1"/>
  <c r="I84" i="7" s="1"/>
  <c r="H84" i="7" s="1"/>
  <c r="F84" i="7" s="1"/>
  <c r="L84" i="7" s="1"/>
  <c r="K83" i="7" s="1"/>
  <c r="J83" i="7" s="1"/>
  <c r="I83" i="7" s="1"/>
  <c r="H83" i="7" s="1"/>
  <c r="F83" i="7" s="1"/>
  <c r="L83" i="7" s="1"/>
  <c r="K82" i="7" s="1"/>
  <c r="J82" i="7" s="1"/>
  <c r="I82" i="7" s="1"/>
  <c r="H82" i="7" s="1"/>
  <c r="F82" i="7" s="1"/>
  <c r="L82" i="7" s="1"/>
  <c r="K81" i="7" s="1"/>
  <c r="J81" i="7" s="1"/>
  <c r="I81" i="7" s="1"/>
  <c r="H81" i="7" s="1"/>
  <c r="F81" i="7" s="1"/>
  <c r="L81" i="7" s="1"/>
  <c r="K80" i="7" s="1"/>
  <c r="J80" i="7" s="1"/>
  <c r="I80" i="7" s="1"/>
  <c r="H80" i="7" s="1"/>
  <c r="F80" i="7" s="1"/>
  <c r="L80" i="7" s="1"/>
  <c r="K79" i="7" s="1"/>
  <c r="J79" i="7" s="1"/>
  <c r="I79" i="7" s="1"/>
  <c r="H79" i="7" s="1"/>
  <c r="F79" i="7" s="1"/>
  <c r="L79" i="7" s="1"/>
  <c r="K78" i="7" s="1"/>
  <c r="J78" i="7" s="1"/>
  <c r="I78" i="7" s="1"/>
  <c r="H78" i="7" s="1"/>
  <c r="F78" i="7" s="1"/>
  <c r="L78" i="7" s="1"/>
  <c r="K77" i="7" s="1"/>
  <c r="J77" i="7" s="1"/>
  <c r="I77" i="7" s="1"/>
  <c r="H77" i="7" s="1"/>
  <c r="F77" i="7" s="1"/>
  <c r="L77" i="7" s="1"/>
  <c r="K76" i="7" s="1"/>
  <c r="J76" i="7" s="1"/>
  <c r="I76" i="7" s="1"/>
  <c r="H76" i="7" s="1"/>
  <c r="F76" i="7" s="1"/>
  <c r="L76" i="7" s="1"/>
  <c r="K75" i="7" s="1"/>
  <c r="J75" i="7" s="1"/>
  <c r="I75" i="7" s="1"/>
  <c r="H75" i="7" s="1"/>
  <c r="F75" i="7" s="1"/>
  <c r="L75" i="7" s="1"/>
  <c r="K74" i="7" s="1"/>
  <c r="J74" i="7" s="1"/>
  <c r="I74" i="7" s="1"/>
  <c r="H74" i="7" s="1"/>
  <c r="F74" i="7" s="1"/>
  <c r="L74" i="7" s="1"/>
  <c r="K73" i="7" s="1"/>
  <c r="J73" i="7" s="1"/>
  <c r="I73" i="7" s="1"/>
  <c r="H73" i="7" s="1"/>
  <c r="F73" i="7" s="1"/>
  <c r="L73" i="7" s="1"/>
  <c r="K72" i="7" s="1"/>
  <c r="J72" i="7" s="1"/>
  <c r="I72" i="7" s="1"/>
  <c r="H72" i="7" s="1"/>
  <c r="F72" i="7" s="1"/>
  <c r="L72" i="7" s="1"/>
  <c r="K71" i="7" s="1"/>
  <c r="J71" i="7" s="1"/>
  <c r="I71" i="7" s="1"/>
  <c r="H71" i="7" s="1"/>
  <c r="F71" i="7" s="1"/>
  <c r="L71" i="7" s="1"/>
  <c r="K70" i="7" s="1"/>
  <c r="J70" i="7" s="1"/>
  <c r="I70" i="7" s="1"/>
  <c r="H70" i="7" s="1"/>
  <c r="F70" i="7" s="1"/>
  <c r="L70" i="7" s="1"/>
  <c r="K69" i="7" s="1"/>
  <c r="J69" i="7" s="1"/>
  <c r="I69" i="7" s="1"/>
  <c r="H69" i="7" s="1"/>
  <c r="F69" i="7" s="1"/>
  <c r="L69" i="7" s="1"/>
  <c r="K68" i="7" s="1"/>
  <c r="J68" i="7" s="1"/>
  <c r="I68" i="7" s="1"/>
  <c r="H68" i="7" s="1"/>
  <c r="F68" i="7" s="1"/>
  <c r="D16" i="7" l="1"/>
  <c r="I16" i="7"/>
  <c r="K67" i="7"/>
  <c r="J67" i="7" s="1"/>
  <c r="I67" i="7" s="1"/>
  <c r="H67" i="7" s="1"/>
  <c r="F67" i="7" s="1"/>
  <c r="L67" i="7" s="1"/>
  <c r="K66" i="7" s="1"/>
  <c r="J66" i="7" s="1"/>
  <c r="I66" i="7" s="1"/>
  <c r="H66" i="7" s="1"/>
  <c r="F66" i="7" s="1"/>
  <c r="L68" i="7"/>
  <c r="D10" i="7"/>
  <c r="I10" i="7"/>
  <c r="L92" i="7"/>
  <c r="D15" i="7"/>
  <c r="I15" i="7"/>
  <c r="L93" i="7"/>
  <c r="D14" i="7"/>
  <c r="I14" i="7"/>
  <c r="D11" i="7"/>
  <c r="I11" i="7"/>
  <c r="L35" i="7"/>
  <c r="I12" i="7"/>
  <c r="D12" i="7"/>
  <c r="D13" i="7"/>
  <c r="I13" i="7"/>
  <c r="I8" i="7"/>
  <c r="D8" i="7"/>
  <c r="K15" i="7" l="1"/>
  <c r="L15" i="7"/>
  <c r="L8" i="7"/>
  <c r="K8" i="7"/>
  <c r="K11" i="7"/>
  <c r="L11" i="7"/>
  <c r="K10" i="7"/>
  <c r="L10" i="7"/>
  <c r="K14" i="7"/>
  <c r="L14" i="7"/>
  <c r="K65" i="7"/>
  <c r="J65" i="7" s="1"/>
  <c r="I65" i="7" s="1"/>
  <c r="H65" i="7" s="1"/>
  <c r="F65" i="7" s="1"/>
  <c r="L65" i="7" s="1"/>
  <c r="K64" i="7" s="1"/>
  <c r="J64" i="7" s="1"/>
  <c r="I64" i="7" s="1"/>
  <c r="H64" i="7" s="1"/>
  <c r="F64" i="7" s="1"/>
  <c r="L66" i="7"/>
  <c r="L13" i="7"/>
  <c r="K13" i="7"/>
  <c r="L12" i="7"/>
  <c r="K12" i="7"/>
  <c r="L16" i="7"/>
  <c r="K16" i="7"/>
  <c r="K63" i="7" l="1"/>
  <c r="J63" i="7" s="1"/>
  <c r="I63" i="7" s="1"/>
  <c r="H63" i="7" s="1"/>
  <c r="F63" i="7" s="1"/>
  <c r="L63" i="7" s="1"/>
  <c r="K62" i="7" s="1"/>
  <c r="J62" i="7" s="1"/>
  <c r="I62" i="7" s="1"/>
  <c r="H62" i="7" s="1"/>
  <c r="F62" i="7" s="1"/>
  <c r="L64" i="7"/>
  <c r="K61" i="7" l="1"/>
  <c r="J61" i="7" s="1"/>
  <c r="I61" i="7" s="1"/>
  <c r="H61" i="7" s="1"/>
  <c r="F61" i="7" s="1"/>
  <c r="L61" i="7" s="1"/>
  <c r="K60" i="7" s="1"/>
  <c r="J60" i="7" s="1"/>
  <c r="I60" i="7" s="1"/>
  <c r="H60" i="7" s="1"/>
  <c r="F60" i="7" s="1"/>
  <c r="L62" i="7"/>
  <c r="K59" i="7" l="1"/>
  <c r="J59" i="7" s="1"/>
  <c r="I59" i="7" s="1"/>
  <c r="H59" i="7" s="1"/>
  <c r="F59" i="7" s="1"/>
  <c r="L59" i="7" s="1"/>
  <c r="K58" i="7" s="1"/>
  <c r="J58" i="7" s="1"/>
  <c r="I58" i="7" s="1"/>
  <c r="H58" i="7" s="1"/>
  <c r="F58" i="7" s="1"/>
  <c r="L60" i="7"/>
  <c r="K57" i="7" l="1"/>
  <c r="J57" i="7" s="1"/>
  <c r="I57" i="7" s="1"/>
  <c r="H57" i="7" s="1"/>
  <c r="F57" i="7" s="1"/>
  <c r="L57" i="7" s="1"/>
  <c r="K56" i="7" s="1"/>
  <c r="J56" i="7" s="1"/>
  <c r="I56" i="7" s="1"/>
  <c r="H56" i="7" s="1"/>
  <c r="F56" i="7" s="1"/>
  <c r="L58" i="7"/>
  <c r="K55" i="7" l="1"/>
  <c r="J55" i="7" s="1"/>
  <c r="I55" i="7" s="1"/>
  <c r="H55" i="7" s="1"/>
  <c r="F55" i="7" s="1"/>
  <c r="L55" i="7" s="1"/>
  <c r="K54" i="7" s="1"/>
  <c r="J54" i="7" s="1"/>
  <c r="I54" i="7" s="1"/>
  <c r="H54" i="7" s="1"/>
  <c r="F54" i="7" s="1"/>
  <c r="L56" i="7"/>
  <c r="K53" i="7" l="1"/>
  <c r="J53" i="7" s="1"/>
  <c r="I53" i="7" s="1"/>
  <c r="H53" i="7" s="1"/>
  <c r="F53" i="7" s="1"/>
  <c r="L53" i="7" s="1"/>
  <c r="K52" i="7" s="1"/>
  <c r="J52" i="7" s="1"/>
  <c r="I52" i="7" s="1"/>
  <c r="H52" i="7" s="1"/>
  <c r="F52" i="7" s="1"/>
  <c r="L54" i="7"/>
  <c r="K51" i="7" l="1"/>
  <c r="J51" i="7" s="1"/>
  <c r="I51" i="7" s="1"/>
  <c r="H51" i="7" s="1"/>
  <c r="F51" i="7" s="1"/>
  <c r="L51" i="7" s="1"/>
  <c r="K50" i="7" s="1"/>
  <c r="J50" i="7" s="1"/>
  <c r="I50" i="7" s="1"/>
  <c r="H50" i="7" s="1"/>
  <c r="F50" i="7" s="1"/>
  <c r="L52" i="7"/>
  <c r="K49" i="7" l="1"/>
  <c r="J49" i="7" s="1"/>
  <c r="I49" i="7" s="1"/>
  <c r="H49" i="7" s="1"/>
  <c r="F49" i="7" s="1"/>
  <c r="L49" i="7" s="1"/>
  <c r="K48" i="7" s="1"/>
  <c r="J48" i="7" s="1"/>
  <c r="I48" i="7" s="1"/>
  <c r="H48" i="7" s="1"/>
  <c r="F48" i="7" s="1"/>
  <c r="L50" i="7"/>
  <c r="K47" i="7" l="1"/>
  <c r="J47" i="7" s="1"/>
  <c r="I47" i="7" s="1"/>
  <c r="H47" i="7" s="1"/>
  <c r="F47" i="7" s="1"/>
  <c r="L47" i="7" s="1"/>
  <c r="K46" i="7" s="1"/>
  <c r="J46" i="7" s="1"/>
  <c r="I46" i="7" s="1"/>
  <c r="H46" i="7" s="1"/>
  <c r="F46" i="7" s="1"/>
  <c r="L48" i="7"/>
  <c r="K45" i="7" l="1"/>
  <c r="J45" i="7" s="1"/>
  <c r="I45" i="7" s="1"/>
  <c r="H45" i="7" s="1"/>
  <c r="F45" i="7" s="1"/>
  <c r="L45" i="7" s="1"/>
  <c r="K44" i="7" s="1"/>
  <c r="J44" i="7" s="1"/>
  <c r="I44" i="7" s="1"/>
  <c r="H44" i="7" s="1"/>
  <c r="F44" i="7" s="1"/>
  <c r="L46" i="7"/>
  <c r="K43" i="7" l="1"/>
  <c r="J43" i="7" s="1"/>
  <c r="I43" i="7" s="1"/>
  <c r="H43" i="7" s="1"/>
  <c r="F43" i="7" s="1"/>
  <c r="L43" i="7" s="1"/>
  <c r="K42" i="7" s="1"/>
  <c r="J42" i="7" s="1"/>
  <c r="I42" i="7" s="1"/>
  <c r="H42" i="7" s="1"/>
  <c r="F42" i="7" s="1"/>
  <c r="L44" i="7"/>
  <c r="K41" i="7" l="1"/>
  <c r="J41" i="7" s="1"/>
  <c r="I41" i="7" s="1"/>
  <c r="H41" i="7" s="1"/>
  <c r="F41" i="7" s="1"/>
  <c r="L41" i="7" s="1"/>
  <c r="K40" i="7" s="1"/>
  <c r="J40" i="7" s="1"/>
  <c r="I40" i="7" s="1"/>
  <c r="H40" i="7" s="1"/>
  <c r="F40" i="7" s="1"/>
  <c r="L42" i="7"/>
  <c r="K38" i="7" l="1"/>
  <c r="J38" i="7" s="1"/>
  <c r="I38" i="7" s="1"/>
  <c r="H38" i="7" s="1"/>
  <c r="F38" i="7" s="1"/>
  <c r="L40" i="7"/>
  <c r="K36" i="7" l="1"/>
  <c r="J36" i="7" s="1"/>
  <c r="I36" i="7" s="1"/>
  <c r="H36" i="7" s="1"/>
  <c r="F36" i="7" s="1"/>
  <c r="L36" i="7" s="1"/>
  <c r="L38" i="7"/>
  <c r="BL70" i="8"/>
  <c r="BK70" i="8"/>
  <c r="BJ70" i="8"/>
  <c r="BI70" i="8"/>
  <c r="BH70" i="8"/>
  <c r="BG70" i="8"/>
  <c r="BF70" i="8"/>
  <c r="BE70" i="8"/>
  <c r="BD70" i="8"/>
  <c r="BA70" i="8"/>
  <c r="AZ70" i="8"/>
  <c r="AV70" i="8"/>
  <c r="AU70" i="8"/>
  <c r="AT70" i="8"/>
  <c r="AS70" i="8"/>
  <c r="AR70" i="8"/>
  <c r="AQ70" i="8"/>
  <c r="AP70" i="8"/>
  <c r="AO70" i="8"/>
  <c r="AN70" i="8"/>
  <c r="AM70" i="8"/>
  <c r="AL70" i="8"/>
  <c r="AI70" i="8"/>
  <c r="AH70" i="8"/>
  <c r="AG70" i="8"/>
  <c r="AF70" i="8"/>
  <c r="AD70" i="8"/>
  <c r="AC70" i="8"/>
  <c r="AB70" i="8"/>
  <c r="AA70" i="8"/>
  <c r="Z70" i="8"/>
  <c r="Y70" i="8"/>
  <c r="X70" i="8"/>
  <c r="W70" i="8"/>
  <c r="R70" i="8"/>
  <c r="Q70" i="8"/>
  <c r="P70" i="8"/>
  <c r="O70" i="8"/>
  <c r="N70" i="8"/>
  <c r="M70" i="8"/>
  <c r="L70" i="8"/>
  <c r="K70" i="8"/>
  <c r="J70" i="8"/>
  <c r="BP69" i="8"/>
  <c r="BL69" i="8"/>
  <c r="BK69" i="8"/>
  <c r="BJ69" i="8"/>
  <c r="BI69" i="8"/>
  <c r="BH69" i="8"/>
  <c r="BG69" i="8"/>
  <c r="BF69" i="8"/>
  <c r="BE69" i="8"/>
  <c r="BD69" i="8"/>
  <c r="BA69" i="8"/>
  <c r="AZ69" i="8"/>
  <c r="AV69" i="8"/>
  <c r="AU69" i="8"/>
  <c r="AT69" i="8"/>
  <c r="AS69" i="8"/>
  <c r="AR69" i="8"/>
  <c r="AQ69" i="8"/>
  <c r="AP69" i="8"/>
  <c r="AO69" i="8"/>
  <c r="AN69" i="8"/>
  <c r="AM69" i="8"/>
  <c r="AL69" i="8"/>
  <c r="AI69" i="8"/>
  <c r="AH69" i="8"/>
  <c r="AG69" i="8"/>
  <c r="AF69" i="8"/>
  <c r="AD69" i="8"/>
  <c r="AC69" i="8"/>
  <c r="AB69" i="8"/>
  <c r="AA69" i="8"/>
  <c r="Z69" i="8"/>
  <c r="Y69" i="8"/>
  <c r="X69" i="8"/>
  <c r="W69" i="8"/>
  <c r="R69" i="8"/>
  <c r="Q69" i="8"/>
  <c r="P69" i="8"/>
  <c r="O69" i="8"/>
  <c r="N69" i="8"/>
  <c r="M69" i="8"/>
  <c r="L69" i="8"/>
  <c r="K69" i="8"/>
  <c r="J69" i="8"/>
  <c r="BP68" i="8"/>
  <c r="BL68" i="8"/>
  <c r="BK68" i="8"/>
  <c r="BJ68" i="8"/>
  <c r="BI68" i="8"/>
  <c r="BH68" i="8"/>
  <c r="BG68" i="8"/>
  <c r="BF68" i="8"/>
  <c r="BE68" i="8"/>
  <c r="BD68" i="8"/>
  <c r="BA68" i="8"/>
  <c r="AZ68" i="8"/>
  <c r="AV68" i="8"/>
  <c r="AU68" i="8"/>
  <c r="AT68" i="8"/>
  <c r="AS68" i="8"/>
  <c r="AR68" i="8"/>
  <c r="AQ68" i="8"/>
  <c r="AP68" i="8"/>
  <c r="AO68" i="8"/>
  <c r="AN68" i="8"/>
  <c r="AM68" i="8"/>
  <c r="AL68" i="8"/>
  <c r="AI68" i="8"/>
  <c r="AH68" i="8"/>
  <c r="AG68" i="8"/>
  <c r="AF68" i="8"/>
  <c r="AD68" i="8"/>
  <c r="AC68" i="8"/>
  <c r="AB68" i="8"/>
  <c r="AA68" i="8"/>
  <c r="Z68" i="8"/>
  <c r="Y68" i="8"/>
  <c r="X68" i="8"/>
  <c r="W68" i="8"/>
  <c r="R68" i="8"/>
  <c r="Q68" i="8"/>
  <c r="P68" i="8"/>
  <c r="O68" i="8"/>
  <c r="N68" i="8"/>
  <c r="M68" i="8"/>
  <c r="L68" i="8"/>
  <c r="K68" i="8"/>
  <c r="J68" i="8"/>
  <c r="BP67" i="8"/>
  <c r="BL67" i="8"/>
  <c r="BK67" i="8"/>
  <c r="BJ67" i="8"/>
  <c r="BI67" i="8"/>
  <c r="BH67" i="8"/>
  <c r="BG67" i="8"/>
  <c r="BF67" i="8"/>
  <c r="BE67" i="8"/>
  <c r="BD67" i="8"/>
  <c r="BA67" i="8"/>
  <c r="AZ67" i="8"/>
  <c r="AV67" i="8"/>
  <c r="AU67" i="8"/>
  <c r="AT67" i="8"/>
  <c r="AS67" i="8"/>
  <c r="AR67" i="8"/>
  <c r="AQ67" i="8"/>
  <c r="AP67" i="8"/>
  <c r="AO67" i="8"/>
  <c r="AN67" i="8"/>
  <c r="AM67" i="8"/>
  <c r="AL67" i="8"/>
  <c r="AI67" i="8"/>
  <c r="AH67" i="8"/>
  <c r="AG67" i="8"/>
  <c r="AF67" i="8"/>
  <c r="AD67" i="8"/>
  <c r="AC67" i="8"/>
  <c r="AB67" i="8"/>
  <c r="AA67" i="8"/>
  <c r="Z67" i="8"/>
  <c r="Y67" i="8"/>
  <c r="X67" i="8"/>
  <c r="W67" i="8"/>
  <c r="R67" i="8"/>
  <c r="Q67" i="8"/>
  <c r="P67" i="8"/>
  <c r="O67" i="8"/>
  <c r="N67" i="8"/>
  <c r="M67" i="8"/>
  <c r="L67" i="8"/>
  <c r="K67" i="8"/>
  <c r="J67" i="8"/>
  <c r="BP66" i="8"/>
  <c r="BL66" i="8"/>
  <c r="BK66" i="8"/>
  <c r="BJ66" i="8"/>
  <c r="BI66" i="8"/>
  <c r="BH66" i="8"/>
  <c r="BG66" i="8"/>
  <c r="BF66" i="8"/>
  <c r="BE66" i="8"/>
  <c r="BD66" i="8"/>
  <c r="BA66" i="8"/>
  <c r="AZ66" i="8"/>
  <c r="AV66" i="8"/>
  <c r="AU66" i="8"/>
  <c r="AT66" i="8"/>
  <c r="AS66" i="8"/>
  <c r="AR66" i="8"/>
  <c r="AQ66" i="8"/>
  <c r="AP66" i="8"/>
  <c r="AO66" i="8"/>
  <c r="AN66" i="8"/>
  <c r="AM66" i="8"/>
  <c r="AL66" i="8"/>
  <c r="AI66" i="8"/>
  <c r="AH66" i="8"/>
  <c r="AG66" i="8"/>
  <c r="AF66" i="8"/>
  <c r="AD66" i="8"/>
  <c r="AC66" i="8"/>
  <c r="AB66" i="8"/>
  <c r="AA66" i="8"/>
  <c r="Z66" i="8"/>
  <c r="Y66" i="8"/>
  <c r="X66" i="8"/>
  <c r="W66" i="8"/>
  <c r="R66" i="8"/>
  <c r="Q66" i="8"/>
  <c r="P66" i="8"/>
  <c r="O66" i="8"/>
  <c r="N66" i="8"/>
  <c r="M66" i="8"/>
  <c r="L66" i="8"/>
  <c r="K66" i="8"/>
  <c r="J66" i="8"/>
  <c r="BP65" i="8"/>
  <c r="BL65" i="8"/>
  <c r="BK65" i="8"/>
  <c r="BJ65" i="8"/>
  <c r="BI65" i="8"/>
  <c r="BH65" i="8"/>
  <c r="BG65" i="8"/>
  <c r="BF65" i="8"/>
  <c r="BE65" i="8"/>
  <c r="BD65" i="8"/>
  <c r="BA65" i="8"/>
  <c r="AZ65" i="8"/>
  <c r="AV65" i="8"/>
  <c r="AU65" i="8"/>
  <c r="AT65" i="8"/>
  <c r="AS65" i="8"/>
  <c r="AR65" i="8"/>
  <c r="AQ65" i="8"/>
  <c r="AP65" i="8"/>
  <c r="AO65" i="8"/>
  <c r="AN65" i="8"/>
  <c r="AM65" i="8"/>
  <c r="AL65" i="8"/>
  <c r="AI65" i="8"/>
  <c r="AH65" i="8"/>
  <c r="AG65" i="8"/>
  <c r="AF65" i="8"/>
  <c r="AD65" i="8"/>
  <c r="AC65" i="8"/>
  <c r="AB65" i="8"/>
  <c r="AA65" i="8"/>
  <c r="Z65" i="8"/>
  <c r="Y65" i="8"/>
  <c r="X65" i="8"/>
  <c r="W65" i="8"/>
  <c r="R65" i="8"/>
  <c r="Q65" i="8"/>
  <c r="P65" i="8"/>
  <c r="O65" i="8"/>
  <c r="N65" i="8"/>
  <c r="M65" i="8"/>
  <c r="L65" i="8"/>
  <c r="K65" i="8"/>
  <c r="J65" i="8"/>
  <c r="BP64" i="8"/>
  <c r="BL64" i="8"/>
  <c r="BK64" i="8"/>
  <c r="BJ64" i="8"/>
  <c r="BI64" i="8"/>
  <c r="BH64" i="8"/>
  <c r="BG64" i="8"/>
  <c r="BF64" i="8"/>
  <c r="BE64" i="8"/>
  <c r="BD64" i="8"/>
  <c r="BA64" i="8"/>
  <c r="AZ64" i="8"/>
  <c r="AV64" i="8"/>
  <c r="AU64" i="8"/>
  <c r="AT64" i="8"/>
  <c r="AS64" i="8"/>
  <c r="AR64" i="8"/>
  <c r="AQ64" i="8"/>
  <c r="AP64" i="8"/>
  <c r="AO64" i="8"/>
  <c r="AN64" i="8"/>
  <c r="AM64" i="8"/>
  <c r="AL64" i="8"/>
  <c r="AI64" i="8"/>
  <c r="AH64" i="8"/>
  <c r="AG64" i="8"/>
  <c r="AF64" i="8"/>
  <c r="AD64" i="8"/>
  <c r="AC64" i="8"/>
  <c r="AB64" i="8"/>
  <c r="AA64" i="8"/>
  <c r="Z64" i="8"/>
  <c r="Y64" i="8"/>
  <c r="X64" i="8"/>
  <c r="W64" i="8"/>
  <c r="R64" i="8"/>
  <c r="Q64" i="8"/>
  <c r="P64" i="8"/>
  <c r="O64" i="8"/>
  <c r="N64" i="8"/>
  <c r="M64" i="8"/>
  <c r="L64" i="8"/>
  <c r="K64" i="8"/>
  <c r="J64" i="8"/>
  <c r="BP63" i="8"/>
  <c r="BL63" i="8"/>
  <c r="BK63" i="8"/>
  <c r="BJ63" i="8"/>
  <c r="BI63" i="8"/>
  <c r="BH63" i="8"/>
  <c r="BG63" i="8"/>
  <c r="BF63" i="8"/>
  <c r="BE63" i="8"/>
  <c r="BD63" i="8"/>
  <c r="BA63" i="8"/>
  <c r="AZ63" i="8"/>
  <c r="AV63" i="8"/>
  <c r="AU63" i="8"/>
  <c r="AT63" i="8"/>
  <c r="AS63" i="8"/>
  <c r="AR63" i="8"/>
  <c r="AQ63" i="8"/>
  <c r="AP63" i="8"/>
  <c r="AO63" i="8"/>
  <c r="AN63" i="8"/>
  <c r="AM63" i="8"/>
  <c r="AL63" i="8"/>
  <c r="AI63" i="8"/>
  <c r="AH63" i="8"/>
  <c r="AG63" i="8"/>
  <c r="AF63" i="8"/>
  <c r="AD63" i="8"/>
  <c r="AC63" i="8"/>
  <c r="AB63" i="8"/>
  <c r="AA63" i="8"/>
  <c r="Z63" i="8"/>
  <c r="Y63" i="8"/>
  <c r="X63" i="8"/>
  <c r="W63" i="8"/>
  <c r="R63" i="8"/>
  <c r="Q63" i="8"/>
  <c r="P63" i="8"/>
  <c r="O63" i="8"/>
  <c r="N63" i="8"/>
  <c r="M63" i="8"/>
  <c r="L63" i="8"/>
  <c r="K63" i="8"/>
  <c r="J63" i="8"/>
  <c r="BP62" i="8"/>
  <c r="BL62" i="8"/>
  <c r="BK62" i="8"/>
  <c r="BJ62" i="8"/>
  <c r="BI62" i="8"/>
  <c r="BH62" i="8"/>
  <c r="BG62" i="8"/>
  <c r="BF62" i="8"/>
  <c r="BE62" i="8"/>
  <c r="BD62" i="8"/>
  <c r="BA62" i="8"/>
  <c r="AZ62" i="8"/>
  <c r="AV62" i="8"/>
  <c r="AU62" i="8"/>
  <c r="AT62" i="8"/>
  <c r="AS62" i="8"/>
  <c r="AR62" i="8"/>
  <c r="AQ62" i="8"/>
  <c r="AP62" i="8"/>
  <c r="AO62" i="8"/>
  <c r="AN62" i="8"/>
  <c r="AM62" i="8"/>
  <c r="AL62" i="8"/>
  <c r="AI62" i="8"/>
  <c r="AH62" i="8"/>
  <c r="AG62" i="8"/>
  <c r="AF62" i="8"/>
  <c r="AD62" i="8"/>
  <c r="AC62" i="8"/>
  <c r="AB62" i="8"/>
  <c r="AA62" i="8"/>
  <c r="Z62" i="8"/>
  <c r="Y62" i="8"/>
  <c r="X62" i="8"/>
  <c r="W62" i="8"/>
  <c r="R62" i="8"/>
  <c r="Q62" i="8"/>
  <c r="P62" i="8"/>
  <c r="O62" i="8"/>
  <c r="N62" i="8"/>
  <c r="M62" i="8"/>
  <c r="L62" i="8"/>
  <c r="K62" i="8"/>
  <c r="J62" i="8"/>
  <c r="BP61" i="8"/>
  <c r="BL61" i="8"/>
  <c r="BK61" i="8"/>
  <c r="BJ61" i="8"/>
  <c r="BI61" i="8"/>
  <c r="BH61" i="8"/>
  <c r="BG61" i="8"/>
  <c r="BF61" i="8"/>
  <c r="BE61" i="8"/>
  <c r="BD61" i="8"/>
  <c r="BA61" i="8"/>
  <c r="AZ61" i="8"/>
  <c r="AV61" i="8"/>
  <c r="AU61" i="8"/>
  <c r="AT61" i="8"/>
  <c r="AS61" i="8"/>
  <c r="AR61" i="8"/>
  <c r="AQ61" i="8"/>
  <c r="AP61" i="8"/>
  <c r="AO61" i="8"/>
  <c r="AN61" i="8"/>
  <c r="AM61" i="8"/>
  <c r="AL61" i="8"/>
  <c r="AI61" i="8"/>
  <c r="AH61" i="8"/>
  <c r="AG61" i="8"/>
  <c r="AF61" i="8"/>
  <c r="AD61" i="8"/>
  <c r="AC61" i="8"/>
  <c r="AB61" i="8"/>
  <c r="AA61" i="8"/>
  <c r="Z61" i="8"/>
  <c r="Y61" i="8"/>
  <c r="X61" i="8"/>
  <c r="W61" i="8"/>
  <c r="R61" i="8"/>
  <c r="Q61" i="8"/>
  <c r="P61" i="8"/>
  <c r="O61" i="8"/>
  <c r="N61" i="8"/>
  <c r="M61" i="8"/>
  <c r="L61" i="8"/>
  <c r="K61" i="8"/>
  <c r="J61" i="8"/>
  <c r="BP60" i="8"/>
  <c r="BL60" i="8"/>
  <c r="BK60" i="8"/>
  <c r="BJ60" i="8"/>
  <c r="BI60" i="8"/>
  <c r="BH60" i="8"/>
  <c r="BG60" i="8"/>
  <c r="BF60" i="8"/>
  <c r="BE60" i="8"/>
  <c r="BD60" i="8"/>
  <c r="BA60" i="8"/>
  <c r="AZ60" i="8"/>
  <c r="AV60" i="8"/>
  <c r="AU60" i="8"/>
  <c r="AT60" i="8"/>
  <c r="AS60" i="8"/>
  <c r="AR60" i="8"/>
  <c r="AQ60" i="8"/>
  <c r="AP60" i="8"/>
  <c r="AO60" i="8"/>
  <c r="AN60" i="8"/>
  <c r="AM60" i="8"/>
  <c r="AL60" i="8"/>
  <c r="AI60" i="8"/>
  <c r="AH60" i="8"/>
  <c r="AG60" i="8"/>
  <c r="AF60" i="8"/>
  <c r="AD60" i="8"/>
  <c r="AC60" i="8"/>
  <c r="AB60" i="8"/>
  <c r="AA60" i="8"/>
  <c r="Z60" i="8"/>
  <c r="Y60" i="8"/>
  <c r="X60" i="8"/>
  <c r="W60" i="8"/>
  <c r="R60" i="8"/>
  <c r="Q60" i="8"/>
  <c r="P60" i="8"/>
  <c r="O60" i="8"/>
  <c r="N60" i="8"/>
  <c r="M60" i="8"/>
  <c r="L60" i="8"/>
  <c r="K60" i="8"/>
  <c r="J60" i="8"/>
  <c r="BP59" i="8"/>
  <c r="BL59" i="8"/>
  <c r="BK59" i="8"/>
  <c r="BJ59" i="8"/>
  <c r="BI59" i="8"/>
  <c r="BH59" i="8"/>
  <c r="BG59" i="8"/>
  <c r="BF59" i="8"/>
  <c r="BE59" i="8"/>
  <c r="BD59" i="8"/>
  <c r="BA59" i="8"/>
  <c r="AZ59" i="8"/>
  <c r="AV59" i="8"/>
  <c r="AU59" i="8"/>
  <c r="AT59" i="8"/>
  <c r="AS59" i="8"/>
  <c r="AR59" i="8"/>
  <c r="AQ59" i="8"/>
  <c r="AP59" i="8"/>
  <c r="AO59" i="8"/>
  <c r="AN59" i="8"/>
  <c r="AM59" i="8"/>
  <c r="AL59" i="8"/>
  <c r="AI59" i="8"/>
  <c r="AH59" i="8"/>
  <c r="AG59" i="8"/>
  <c r="AF59" i="8"/>
  <c r="AD59" i="8"/>
  <c r="AC59" i="8"/>
  <c r="AB59" i="8"/>
  <c r="AA59" i="8"/>
  <c r="Z59" i="8"/>
  <c r="Y59" i="8"/>
  <c r="X59" i="8"/>
  <c r="W59" i="8"/>
  <c r="R59" i="8"/>
  <c r="Q59" i="8"/>
  <c r="P59" i="8"/>
  <c r="O59" i="8"/>
  <c r="N59" i="8"/>
  <c r="M59" i="8"/>
  <c r="L59" i="8"/>
  <c r="K59" i="8"/>
  <c r="J59" i="8"/>
  <c r="BP58" i="8"/>
  <c r="BL58" i="8"/>
  <c r="BK58" i="8"/>
  <c r="BJ58" i="8"/>
  <c r="BI58" i="8"/>
  <c r="BH58" i="8"/>
  <c r="BG58" i="8"/>
  <c r="BF58" i="8"/>
  <c r="BE58" i="8"/>
  <c r="BD58" i="8"/>
  <c r="BA58" i="8"/>
  <c r="AZ58" i="8"/>
  <c r="AV58" i="8"/>
  <c r="AU58" i="8"/>
  <c r="AT58" i="8"/>
  <c r="AS58" i="8"/>
  <c r="AR58" i="8"/>
  <c r="AQ58" i="8"/>
  <c r="AP58" i="8"/>
  <c r="AO58" i="8"/>
  <c r="AN58" i="8"/>
  <c r="AM58" i="8"/>
  <c r="AL58" i="8"/>
  <c r="AI58" i="8"/>
  <c r="AH58" i="8"/>
  <c r="AG58" i="8"/>
  <c r="AF58" i="8"/>
  <c r="AD58" i="8"/>
  <c r="AC58" i="8"/>
  <c r="AB58" i="8"/>
  <c r="AA58" i="8"/>
  <c r="Z58" i="8"/>
  <c r="Y58" i="8"/>
  <c r="X58" i="8"/>
  <c r="W58" i="8"/>
  <c r="R58" i="8"/>
  <c r="Q58" i="8"/>
  <c r="P58" i="8"/>
  <c r="O58" i="8"/>
  <c r="N58" i="8"/>
  <c r="M58" i="8"/>
  <c r="L58" i="8"/>
  <c r="K58" i="8"/>
  <c r="J58" i="8"/>
  <c r="BP57" i="8"/>
  <c r="BL57" i="8"/>
  <c r="BK57" i="8"/>
  <c r="BJ57" i="8"/>
  <c r="BI57" i="8"/>
  <c r="BH57" i="8"/>
  <c r="BG57" i="8"/>
  <c r="BF57" i="8"/>
  <c r="BE57" i="8"/>
  <c r="BD57" i="8"/>
  <c r="BA57" i="8"/>
  <c r="AZ57" i="8"/>
  <c r="AV57" i="8"/>
  <c r="AU57" i="8"/>
  <c r="AT57" i="8"/>
  <c r="AS57" i="8"/>
  <c r="AR57" i="8"/>
  <c r="AQ57" i="8"/>
  <c r="AP57" i="8"/>
  <c r="AO57" i="8"/>
  <c r="AN57" i="8"/>
  <c r="AM57" i="8"/>
  <c r="AL57" i="8"/>
  <c r="AI57" i="8"/>
  <c r="AH57" i="8"/>
  <c r="AG57" i="8"/>
  <c r="AF57" i="8"/>
  <c r="AD57" i="8"/>
  <c r="AC57" i="8"/>
  <c r="AB57" i="8"/>
  <c r="AA57" i="8"/>
  <c r="Z57" i="8"/>
  <c r="Y57" i="8"/>
  <c r="X57" i="8"/>
  <c r="W57" i="8"/>
  <c r="R57" i="8"/>
  <c r="Q57" i="8"/>
  <c r="P57" i="8"/>
  <c r="O57" i="8"/>
  <c r="N57" i="8"/>
  <c r="M57" i="8"/>
  <c r="L57" i="8"/>
  <c r="K57" i="8"/>
  <c r="J57" i="8"/>
  <c r="BP56" i="8"/>
  <c r="BL56" i="8"/>
  <c r="BK56" i="8"/>
  <c r="BJ56" i="8"/>
  <c r="BI56" i="8"/>
  <c r="BH56" i="8"/>
  <c r="BG56" i="8"/>
  <c r="BF56" i="8"/>
  <c r="BE56" i="8"/>
  <c r="BD56" i="8"/>
  <c r="BA56" i="8"/>
  <c r="AZ56" i="8"/>
  <c r="AV56" i="8"/>
  <c r="AU56" i="8"/>
  <c r="AT56" i="8"/>
  <c r="AS56" i="8"/>
  <c r="AR56" i="8"/>
  <c r="AQ56" i="8"/>
  <c r="AP56" i="8"/>
  <c r="AO56" i="8"/>
  <c r="AN56" i="8"/>
  <c r="AM56" i="8"/>
  <c r="AL56" i="8"/>
  <c r="AI56" i="8"/>
  <c r="AH56" i="8"/>
  <c r="AG56" i="8"/>
  <c r="AF56" i="8"/>
  <c r="AD56" i="8"/>
  <c r="AC56" i="8"/>
  <c r="AB56" i="8"/>
  <c r="AA56" i="8"/>
  <c r="Z56" i="8"/>
  <c r="Y56" i="8"/>
  <c r="X56" i="8"/>
  <c r="W56" i="8"/>
  <c r="R56" i="8"/>
  <c r="Q56" i="8"/>
  <c r="P56" i="8"/>
  <c r="O56" i="8"/>
  <c r="N56" i="8"/>
  <c r="M56" i="8"/>
  <c r="L56" i="8"/>
  <c r="K56" i="8"/>
  <c r="J56" i="8"/>
  <c r="BP55" i="8"/>
  <c r="BL55" i="8"/>
  <c r="BK55" i="8"/>
  <c r="BJ55" i="8"/>
  <c r="BI55" i="8"/>
  <c r="BH55" i="8"/>
  <c r="BG55" i="8"/>
  <c r="BF55" i="8"/>
  <c r="BE55" i="8"/>
  <c r="BD55" i="8"/>
  <c r="BA55" i="8"/>
  <c r="AZ55" i="8"/>
  <c r="AV55" i="8"/>
  <c r="AU55" i="8"/>
  <c r="AT55" i="8"/>
  <c r="AS55" i="8"/>
  <c r="AR55" i="8"/>
  <c r="AQ55" i="8"/>
  <c r="AP55" i="8"/>
  <c r="AO55" i="8"/>
  <c r="AN55" i="8"/>
  <c r="AM55" i="8"/>
  <c r="AL55" i="8"/>
  <c r="AI55" i="8"/>
  <c r="AH55" i="8"/>
  <c r="AG55" i="8"/>
  <c r="AF55" i="8"/>
  <c r="AD55" i="8"/>
  <c r="AC55" i="8"/>
  <c r="AB55" i="8"/>
  <c r="AA55" i="8"/>
  <c r="Z55" i="8"/>
  <c r="Y55" i="8"/>
  <c r="X55" i="8"/>
  <c r="W55" i="8"/>
  <c r="R55" i="8"/>
  <c r="Q55" i="8"/>
  <c r="P55" i="8"/>
  <c r="O55" i="8"/>
  <c r="N55" i="8"/>
  <c r="M55" i="8"/>
  <c r="L55" i="8"/>
  <c r="K55" i="8"/>
  <c r="J55" i="8"/>
  <c r="BP54" i="8"/>
  <c r="BL54" i="8"/>
  <c r="BK54" i="8"/>
  <c r="BJ54" i="8"/>
  <c r="BI54" i="8"/>
  <c r="BH54" i="8"/>
  <c r="BG54" i="8"/>
  <c r="BF54" i="8"/>
  <c r="BE54" i="8"/>
  <c r="BD54" i="8"/>
  <c r="BA54" i="8"/>
  <c r="AZ54" i="8"/>
  <c r="AV54" i="8"/>
  <c r="AU54" i="8"/>
  <c r="AT54" i="8"/>
  <c r="AS54" i="8"/>
  <c r="AR54" i="8"/>
  <c r="AQ54" i="8"/>
  <c r="AP54" i="8"/>
  <c r="AO54" i="8"/>
  <c r="AN54" i="8"/>
  <c r="AM54" i="8"/>
  <c r="AL54" i="8"/>
  <c r="AI54" i="8"/>
  <c r="AH54" i="8"/>
  <c r="AG54" i="8"/>
  <c r="AF54" i="8"/>
  <c r="AD54" i="8"/>
  <c r="AC54" i="8"/>
  <c r="AB54" i="8"/>
  <c r="AA54" i="8"/>
  <c r="Z54" i="8"/>
  <c r="Y54" i="8"/>
  <c r="X54" i="8"/>
  <c r="W54" i="8"/>
  <c r="R54" i="8"/>
  <c r="Q54" i="8"/>
  <c r="P54" i="8"/>
  <c r="O54" i="8"/>
  <c r="N54" i="8"/>
  <c r="M54" i="8"/>
  <c r="L54" i="8"/>
  <c r="K54" i="8"/>
  <c r="J54" i="8"/>
  <c r="BP53" i="8"/>
  <c r="BL53" i="8"/>
  <c r="BK53" i="8"/>
  <c r="BJ53" i="8"/>
  <c r="BI53" i="8"/>
  <c r="BH53" i="8"/>
  <c r="BG53" i="8"/>
  <c r="BF53" i="8"/>
  <c r="BE53" i="8"/>
  <c r="BD53" i="8"/>
  <c r="BA53" i="8"/>
  <c r="AZ53" i="8"/>
  <c r="AV53" i="8"/>
  <c r="AU53" i="8"/>
  <c r="AT53" i="8"/>
  <c r="AS53" i="8"/>
  <c r="AR53" i="8"/>
  <c r="AQ53" i="8"/>
  <c r="AP53" i="8"/>
  <c r="AO53" i="8"/>
  <c r="AN53" i="8"/>
  <c r="AM53" i="8"/>
  <c r="AL53" i="8"/>
  <c r="AI53" i="8"/>
  <c r="AH53" i="8"/>
  <c r="AG53" i="8"/>
  <c r="AF53" i="8"/>
  <c r="AD53" i="8"/>
  <c r="AC53" i="8"/>
  <c r="AB53" i="8"/>
  <c r="AA53" i="8"/>
  <c r="Z53" i="8"/>
  <c r="Y53" i="8"/>
  <c r="X53" i="8"/>
  <c r="W53" i="8"/>
  <c r="R53" i="8"/>
  <c r="Q53" i="8"/>
  <c r="P53" i="8"/>
  <c r="O53" i="8"/>
  <c r="N53" i="8"/>
  <c r="M53" i="8"/>
  <c r="L53" i="8"/>
  <c r="K53" i="8"/>
  <c r="J53" i="8"/>
  <c r="BP52" i="8"/>
  <c r="BL52" i="8"/>
  <c r="BK52" i="8"/>
  <c r="BJ52" i="8"/>
  <c r="BI52" i="8"/>
  <c r="BH52" i="8"/>
  <c r="BG52" i="8"/>
  <c r="BF52" i="8"/>
  <c r="BE52" i="8"/>
  <c r="BD52" i="8"/>
  <c r="BA52" i="8"/>
  <c r="AZ52" i="8"/>
  <c r="AV52" i="8"/>
  <c r="AU52" i="8"/>
  <c r="AT52" i="8"/>
  <c r="AS52" i="8"/>
  <c r="AR52" i="8"/>
  <c r="AQ52" i="8"/>
  <c r="AP52" i="8"/>
  <c r="AO52" i="8"/>
  <c r="AN52" i="8"/>
  <c r="AM52" i="8"/>
  <c r="AL52" i="8"/>
  <c r="AI52" i="8"/>
  <c r="AH52" i="8"/>
  <c r="AG52" i="8"/>
  <c r="AF52" i="8"/>
  <c r="AD52" i="8"/>
  <c r="AC52" i="8"/>
  <c r="AB52" i="8"/>
  <c r="AA52" i="8"/>
  <c r="Z52" i="8"/>
  <c r="Y52" i="8"/>
  <c r="X52" i="8"/>
  <c r="W52" i="8"/>
  <c r="R52" i="8"/>
  <c r="Q52" i="8"/>
  <c r="P52" i="8"/>
  <c r="O52" i="8"/>
  <c r="N52" i="8"/>
  <c r="M52" i="8"/>
  <c r="L52" i="8"/>
  <c r="K52" i="8"/>
  <c r="J52" i="8"/>
  <c r="BP51" i="8"/>
  <c r="BL51" i="8"/>
  <c r="BK51" i="8"/>
  <c r="BJ51" i="8"/>
  <c r="BI51" i="8"/>
  <c r="BH51" i="8"/>
  <c r="BG51" i="8"/>
  <c r="BF51" i="8"/>
  <c r="BE51" i="8"/>
  <c r="BD51" i="8"/>
  <c r="BA51" i="8"/>
  <c r="AZ51" i="8"/>
  <c r="AV51" i="8"/>
  <c r="AU51" i="8"/>
  <c r="AT51" i="8"/>
  <c r="AS51" i="8"/>
  <c r="AR51" i="8"/>
  <c r="AQ51" i="8"/>
  <c r="AP51" i="8"/>
  <c r="AO51" i="8"/>
  <c r="AN51" i="8"/>
  <c r="AM51" i="8"/>
  <c r="AL51" i="8"/>
  <c r="AI51" i="8"/>
  <c r="AH51" i="8"/>
  <c r="AG51" i="8"/>
  <c r="AF51" i="8"/>
  <c r="AD51" i="8"/>
  <c r="AC51" i="8"/>
  <c r="AB51" i="8"/>
  <c r="AA51" i="8"/>
  <c r="Z51" i="8"/>
  <c r="Y51" i="8"/>
  <c r="X51" i="8"/>
  <c r="W51" i="8"/>
  <c r="R51" i="8"/>
  <c r="Q51" i="8"/>
  <c r="P51" i="8"/>
  <c r="O51" i="8"/>
  <c r="N51" i="8"/>
  <c r="M51" i="8"/>
  <c r="L51" i="8"/>
  <c r="K51" i="8"/>
  <c r="J51" i="8"/>
  <c r="BP50" i="8"/>
  <c r="BL50" i="8"/>
  <c r="BK50" i="8"/>
  <c r="BJ50" i="8"/>
  <c r="BI50" i="8"/>
  <c r="BH50" i="8"/>
  <c r="BG50" i="8"/>
  <c r="BF50" i="8"/>
  <c r="BE50" i="8"/>
  <c r="BD50" i="8"/>
  <c r="BA50" i="8"/>
  <c r="AZ50" i="8"/>
  <c r="AV50" i="8"/>
  <c r="AU50" i="8"/>
  <c r="AT50" i="8"/>
  <c r="AS50" i="8"/>
  <c r="AR50" i="8"/>
  <c r="AQ50" i="8"/>
  <c r="AP50" i="8"/>
  <c r="AO50" i="8"/>
  <c r="AN50" i="8"/>
  <c r="AM50" i="8"/>
  <c r="AL50" i="8"/>
  <c r="AI50" i="8"/>
  <c r="AH50" i="8"/>
  <c r="AG50" i="8"/>
  <c r="AF50" i="8"/>
  <c r="AD50" i="8"/>
  <c r="AC50" i="8"/>
  <c r="AB50" i="8"/>
  <c r="AA50" i="8"/>
  <c r="Z50" i="8"/>
  <c r="Y50" i="8"/>
  <c r="X50" i="8"/>
  <c r="W50" i="8"/>
  <c r="R50" i="8"/>
  <c r="Q50" i="8"/>
  <c r="P50" i="8"/>
  <c r="O50" i="8"/>
  <c r="N50" i="8"/>
  <c r="M50" i="8"/>
  <c r="L50" i="8"/>
  <c r="K50" i="8"/>
  <c r="J50" i="8"/>
  <c r="BP49" i="8"/>
  <c r="BL49" i="8"/>
  <c r="BK49" i="8"/>
  <c r="BJ49" i="8"/>
  <c r="BI49" i="8"/>
  <c r="BH49" i="8"/>
  <c r="BG49" i="8"/>
  <c r="BF49" i="8"/>
  <c r="BE49" i="8"/>
  <c r="BD49" i="8"/>
  <c r="BA49" i="8"/>
  <c r="AZ49" i="8"/>
  <c r="AV49" i="8"/>
  <c r="AU49" i="8"/>
  <c r="AT49" i="8"/>
  <c r="AS49" i="8"/>
  <c r="AR49" i="8"/>
  <c r="AQ49" i="8"/>
  <c r="AP49" i="8"/>
  <c r="AO49" i="8"/>
  <c r="AN49" i="8"/>
  <c r="AM49" i="8"/>
  <c r="AL49" i="8"/>
  <c r="AI49" i="8"/>
  <c r="AH49" i="8"/>
  <c r="AG49" i="8"/>
  <c r="AF49" i="8"/>
  <c r="AD49" i="8"/>
  <c r="AC49" i="8"/>
  <c r="AB49" i="8"/>
  <c r="AA49" i="8"/>
  <c r="Z49" i="8"/>
  <c r="Y49" i="8"/>
  <c r="X49" i="8"/>
  <c r="W49" i="8"/>
  <c r="R49" i="8"/>
  <c r="Q49" i="8"/>
  <c r="P49" i="8"/>
  <c r="O49" i="8"/>
  <c r="N49" i="8"/>
  <c r="M49" i="8"/>
  <c r="L49" i="8"/>
  <c r="K49" i="8"/>
  <c r="J49" i="8"/>
  <c r="BP48" i="8"/>
  <c r="BL48" i="8"/>
  <c r="BK48" i="8"/>
  <c r="BJ48" i="8"/>
  <c r="BI48" i="8"/>
  <c r="BH48" i="8"/>
  <c r="BG48" i="8"/>
  <c r="BF48" i="8"/>
  <c r="BE48" i="8"/>
  <c r="BD48" i="8"/>
  <c r="BA48" i="8"/>
  <c r="AZ48" i="8"/>
  <c r="AV48" i="8"/>
  <c r="AU48" i="8"/>
  <c r="AT48" i="8"/>
  <c r="AS48" i="8"/>
  <c r="AR48" i="8"/>
  <c r="AQ48" i="8"/>
  <c r="AP48" i="8"/>
  <c r="AO48" i="8"/>
  <c r="AN48" i="8"/>
  <c r="AM48" i="8"/>
  <c r="AL48" i="8"/>
  <c r="AI48" i="8"/>
  <c r="AH48" i="8"/>
  <c r="AG48" i="8"/>
  <c r="AF48" i="8"/>
  <c r="AD48" i="8"/>
  <c r="AC48" i="8"/>
  <c r="AB48" i="8"/>
  <c r="AA48" i="8"/>
  <c r="Z48" i="8"/>
  <c r="Y48" i="8"/>
  <c r="X48" i="8"/>
  <c r="W48" i="8"/>
  <c r="R48" i="8"/>
  <c r="Q48" i="8"/>
  <c r="P48" i="8"/>
  <c r="O48" i="8"/>
  <c r="N48" i="8"/>
  <c r="M48" i="8"/>
  <c r="L48" i="8"/>
  <c r="K48" i="8"/>
  <c r="J48" i="8"/>
  <c r="BP47" i="8"/>
  <c r="BL47" i="8"/>
  <c r="BK47" i="8"/>
  <c r="BJ47" i="8"/>
  <c r="BI47" i="8"/>
  <c r="BH47" i="8"/>
  <c r="BG47" i="8"/>
  <c r="BF47" i="8"/>
  <c r="BE47" i="8"/>
  <c r="BD47" i="8"/>
  <c r="BA47" i="8"/>
  <c r="AZ47" i="8"/>
  <c r="AV47" i="8"/>
  <c r="AU47" i="8"/>
  <c r="AT47" i="8"/>
  <c r="AS47" i="8"/>
  <c r="AR47" i="8"/>
  <c r="AQ47" i="8"/>
  <c r="AP47" i="8"/>
  <c r="AO47" i="8"/>
  <c r="AN47" i="8"/>
  <c r="AM47" i="8"/>
  <c r="AL47" i="8"/>
  <c r="AI47" i="8"/>
  <c r="AH47" i="8"/>
  <c r="AG47" i="8"/>
  <c r="AF47" i="8"/>
  <c r="AD47" i="8"/>
  <c r="AC47" i="8"/>
  <c r="AB47" i="8"/>
  <c r="AA47" i="8"/>
  <c r="Z47" i="8"/>
  <c r="Y47" i="8"/>
  <c r="X47" i="8"/>
  <c r="W47" i="8"/>
  <c r="R47" i="8"/>
  <c r="Q47" i="8"/>
  <c r="P47" i="8"/>
  <c r="O47" i="8"/>
  <c r="N47" i="8"/>
  <c r="M47" i="8"/>
  <c r="L47" i="8"/>
  <c r="K47" i="8"/>
  <c r="J47" i="8"/>
  <c r="BP46" i="8"/>
  <c r="BL46" i="8"/>
  <c r="BK46" i="8"/>
  <c r="BJ46" i="8"/>
  <c r="BI46" i="8"/>
  <c r="BH46" i="8"/>
  <c r="BG46" i="8"/>
  <c r="BF46" i="8"/>
  <c r="BE46" i="8"/>
  <c r="BD46" i="8"/>
  <c r="BA46" i="8"/>
  <c r="AZ46" i="8"/>
  <c r="AV46" i="8"/>
  <c r="AU46" i="8"/>
  <c r="AT46" i="8"/>
  <c r="AS46" i="8"/>
  <c r="AR46" i="8"/>
  <c r="AQ46" i="8"/>
  <c r="AP46" i="8"/>
  <c r="AO46" i="8"/>
  <c r="AN46" i="8"/>
  <c r="AM46" i="8"/>
  <c r="AL46" i="8"/>
  <c r="AI46" i="8"/>
  <c r="AH46" i="8"/>
  <c r="AG46" i="8"/>
  <c r="AF46" i="8"/>
  <c r="AD46" i="8"/>
  <c r="AC46" i="8"/>
  <c r="AB46" i="8"/>
  <c r="AA46" i="8"/>
  <c r="Z46" i="8"/>
  <c r="Y46" i="8"/>
  <c r="X46" i="8"/>
  <c r="W46" i="8"/>
  <c r="R46" i="8"/>
  <c r="Q46" i="8"/>
  <c r="P46" i="8"/>
  <c r="O46" i="8"/>
  <c r="N46" i="8"/>
  <c r="M46" i="8"/>
  <c r="L46" i="8"/>
  <c r="K46" i="8"/>
  <c r="J46" i="8"/>
  <c r="BP45" i="8"/>
  <c r="BL45" i="8"/>
  <c r="BK45" i="8"/>
  <c r="BJ45" i="8"/>
  <c r="BI45" i="8"/>
  <c r="BH45" i="8"/>
  <c r="BG45" i="8"/>
  <c r="BF45" i="8"/>
  <c r="BE45" i="8"/>
  <c r="BD45" i="8"/>
  <c r="BA45" i="8"/>
  <c r="AZ45" i="8"/>
  <c r="AV45" i="8"/>
  <c r="AU45" i="8"/>
  <c r="AT45" i="8"/>
  <c r="AS45" i="8"/>
  <c r="AR45" i="8"/>
  <c r="AQ45" i="8"/>
  <c r="AP45" i="8"/>
  <c r="AO45" i="8"/>
  <c r="AN45" i="8"/>
  <c r="AM45" i="8"/>
  <c r="AL45" i="8"/>
  <c r="AI45" i="8"/>
  <c r="AH45" i="8"/>
  <c r="AG45" i="8"/>
  <c r="AF45" i="8"/>
  <c r="AD45" i="8"/>
  <c r="AC45" i="8"/>
  <c r="AB45" i="8"/>
  <c r="AA45" i="8"/>
  <c r="Z45" i="8"/>
  <c r="Y45" i="8"/>
  <c r="X45" i="8"/>
  <c r="W45" i="8"/>
  <c r="R45" i="8"/>
  <c r="Q45" i="8"/>
  <c r="P45" i="8"/>
  <c r="O45" i="8"/>
  <c r="N45" i="8"/>
  <c r="M45" i="8"/>
  <c r="L45" i="8"/>
  <c r="K45" i="8"/>
  <c r="J45" i="8"/>
  <c r="BP44" i="8"/>
  <c r="BL44" i="8"/>
  <c r="BK44" i="8"/>
  <c r="BJ44" i="8"/>
  <c r="BI44" i="8"/>
  <c r="BH44" i="8"/>
  <c r="BG44" i="8"/>
  <c r="BF44" i="8"/>
  <c r="BE44" i="8"/>
  <c r="BD44" i="8"/>
  <c r="BA44" i="8"/>
  <c r="AZ44" i="8"/>
  <c r="AV44" i="8"/>
  <c r="AU44" i="8"/>
  <c r="AT44" i="8"/>
  <c r="AS44" i="8"/>
  <c r="AR44" i="8"/>
  <c r="AQ44" i="8"/>
  <c r="AP44" i="8"/>
  <c r="AO44" i="8"/>
  <c r="AN44" i="8"/>
  <c r="AM44" i="8"/>
  <c r="AL44" i="8"/>
  <c r="AI44" i="8"/>
  <c r="AH44" i="8"/>
  <c r="AG44" i="8"/>
  <c r="AF44" i="8"/>
  <c r="AD44" i="8"/>
  <c r="AC44" i="8"/>
  <c r="AB44" i="8"/>
  <c r="AA44" i="8"/>
  <c r="Z44" i="8"/>
  <c r="Y44" i="8"/>
  <c r="X44" i="8"/>
  <c r="W44" i="8"/>
  <c r="R44" i="8"/>
  <c r="Q44" i="8"/>
  <c r="P44" i="8"/>
  <c r="O44" i="8"/>
  <c r="N44" i="8"/>
  <c r="M44" i="8"/>
  <c r="L44" i="8"/>
  <c r="K44" i="8"/>
  <c r="J44" i="8"/>
  <c r="BP43" i="8"/>
  <c r="BL43" i="8"/>
  <c r="BK43" i="8"/>
  <c r="BJ43" i="8"/>
  <c r="BI43" i="8"/>
  <c r="BH43" i="8"/>
  <c r="BG43" i="8"/>
  <c r="BF43" i="8"/>
  <c r="BE43" i="8"/>
  <c r="BD43" i="8"/>
  <c r="BA43" i="8"/>
  <c r="AZ43" i="8"/>
  <c r="AV43" i="8"/>
  <c r="AU43" i="8"/>
  <c r="AT43" i="8"/>
  <c r="AS43" i="8"/>
  <c r="AR43" i="8"/>
  <c r="AQ43" i="8"/>
  <c r="AP43" i="8"/>
  <c r="AO43" i="8"/>
  <c r="AN43" i="8"/>
  <c r="AM43" i="8"/>
  <c r="AL43" i="8"/>
  <c r="AI43" i="8"/>
  <c r="AH43" i="8"/>
  <c r="AG43" i="8"/>
  <c r="AF43" i="8"/>
  <c r="AD43" i="8"/>
  <c r="AC43" i="8"/>
  <c r="AB43" i="8"/>
  <c r="AA43" i="8"/>
  <c r="Z43" i="8"/>
  <c r="Y43" i="8"/>
  <c r="X43" i="8"/>
  <c r="W43" i="8"/>
  <c r="R43" i="8"/>
  <c r="Q43" i="8"/>
  <c r="P43" i="8"/>
  <c r="O43" i="8"/>
  <c r="N43" i="8"/>
  <c r="M43" i="8"/>
  <c r="L43" i="8"/>
  <c r="K43" i="8"/>
  <c r="J43" i="8"/>
  <c r="BP42" i="8"/>
  <c r="BL42" i="8"/>
  <c r="BK42" i="8"/>
  <c r="BJ42" i="8"/>
  <c r="BI42" i="8"/>
  <c r="BH42" i="8"/>
  <c r="BG42" i="8"/>
  <c r="BF42" i="8"/>
  <c r="BE42" i="8"/>
  <c r="BD42" i="8"/>
  <c r="BA42" i="8"/>
  <c r="AZ42" i="8"/>
  <c r="AV42" i="8"/>
  <c r="AU42" i="8"/>
  <c r="AT42" i="8"/>
  <c r="AS42" i="8"/>
  <c r="AR42" i="8"/>
  <c r="AQ42" i="8"/>
  <c r="AP42" i="8"/>
  <c r="AO42" i="8"/>
  <c r="AN42" i="8"/>
  <c r="AM42" i="8"/>
  <c r="AL42" i="8"/>
  <c r="AI42" i="8"/>
  <c r="AH42" i="8"/>
  <c r="AG42" i="8"/>
  <c r="AF42" i="8"/>
  <c r="AD42" i="8"/>
  <c r="AC42" i="8"/>
  <c r="AB42" i="8"/>
  <c r="AA42" i="8"/>
  <c r="Z42" i="8"/>
  <c r="Y42" i="8"/>
  <c r="X42" i="8"/>
  <c r="W42" i="8"/>
  <c r="R42" i="8"/>
  <c r="Q42" i="8"/>
  <c r="P42" i="8"/>
  <c r="O42" i="8"/>
  <c r="N42" i="8"/>
  <c r="M42" i="8"/>
  <c r="L42" i="8"/>
  <c r="K42" i="8"/>
  <c r="J42" i="8"/>
  <c r="BP41" i="8"/>
  <c r="BL41" i="8"/>
  <c r="BK41" i="8"/>
  <c r="BJ41" i="8"/>
  <c r="BI41" i="8"/>
  <c r="BH41" i="8"/>
  <c r="BG41" i="8"/>
  <c r="BF41" i="8"/>
  <c r="BE41" i="8"/>
  <c r="BD41" i="8"/>
  <c r="BA41" i="8"/>
  <c r="AZ41" i="8"/>
  <c r="AV41" i="8"/>
  <c r="AU41" i="8"/>
  <c r="AT41" i="8"/>
  <c r="AS41" i="8"/>
  <c r="AR41" i="8"/>
  <c r="AQ41" i="8"/>
  <c r="AP41" i="8"/>
  <c r="AO41" i="8"/>
  <c r="AN41" i="8"/>
  <c r="AM41" i="8"/>
  <c r="AL41" i="8"/>
  <c r="AI41" i="8"/>
  <c r="AH41" i="8"/>
  <c r="AG41" i="8"/>
  <c r="AF41" i="8"/>
  <c r="AD41" i="8"/>
  <c r="AC41" i="8"/>
  <c r="AB41" i="8"/>
  <c r="AA41" i="8"/>
  <c r="Z41" i="8"/>
  <c r="Y41" i="8"/>
  <c r="X41" i="8"/>
  <c r="W41" i="8"/>
  <c r="R41" i="8"/>
  <c r="Q41" i="8"/>
  <c r="P41" i="8"/>
  <c r="O41" i="8"/>
  <c r="N41" i="8"/>
  <c r="M41" i="8"/>
  <c r="L41" i="8"/>
  <c r="K41" i="8"/>
  <c r="J41" i="8"/>
  <c r="BP40" i="8"/>
  <c r="BL40" i="8"/>
  <c r="BK40" i="8"/>
  <c r="BJ40" i="8"/>
  <c r="BI40" i="8"/>
  <c r="BH40" i="8"/>
  <c r="BG40" i="8"/>
  <c r="BF40" i="8"/>
  <c r="BE40" i="8"/>
  <c r="BD40" i="8"/>
  <c r="BA40" i="8"/>
  <c r="AZ40" i="8"/>
  <c r="AV40" i="8"/>
  <c r="AU40" i="8"/>
  <c r="AT40" i="8"/>
  <c r="AS40" i="8"/>
  <c r="AR40" i="8"/>
  <c r="AQ40" i="8"/>
  <c r="AP40" i="8"/>
  <c r="AO40" i="8"/>
  <c r="AN40" i="8"/>
  <c r="AM40" i="8"/>
  <c r="AL40" i="8"/>
  <c r="AI40" i="8"/>
  <c r="AH40" i="8"/>
  <c r="AG40" i="8"/>
  <c r="AF40" i="8"/>
  <c r="AD40" i="8"/>
  <c r="AC40" i="8"/>
  <c r="AB40" i="8"/>
  <c r="AA40" i="8"/>
  <c r="Z40" i="8"/>
  <c r="Y40" i="8"/>
  <c r="X40" i="8"/>
  <c r="W40" i="8"/>
  <c r="R40" i="8"/>
  <c r="Q40" i="8"/>
  <c r="P40" i="8"/>
  <c r="O40" i="8"/>
  <c r="N40" i="8"/>
  <c r="M40" i="8"/>
  <c r="L40" i="8"/>
  <c r="K40" i="8"/>
  <c r="J40" i="8"/>
  <c r="BP39" i="8"/>
  <c r="BL39" i="8"/>
  <c r="BK39" i="8"/>
  <c r="BJ39" i="8"/>
  <c r="BI39" i="8"/>
  <c r="BH39" i="8"/>
  <c r="BG39" i="8"/>
  <c r="BF39" i="8"/>
  <c r="BE39" i="8"/>
  <c r="BD39" i="8"/>
  <c r="BA39" i="8"/>
  <c r="AZ39" i="8"/>
  <c r="AV39" i="8"/>
  <c r="AU39" i="8"/>
  <c r="AT39" i="8"/>
  <c r="AS39" i="8"/>
  <c r="AR39" i="8"/>
  <c r="AQ39" i="8"/>
  <c r="AP39" i="8"/>
  <c r="AO39" i="8"/>
  <c r="AN39" i="8"/>
  <c r="AM39" i="8"/>
  <c r="AL39" i="8"/>
  <c r="AI39" i="8"/>
  <c r="AH39" i="8"/>
  <c r="AG39" i="8"/>
  <c r="AF39" i="8"/>
  <c r="AD39" i="8"/>
  <c r="AC39" i="8"/>
  <c r="AB39" i="8"/>
  <c r="AA39" i="8"/>
  <c r="Z39" i="8"/>
  <c r="Y39" i="8"/>
  <c r="X39" i="8"/>
  <c r="W39" i="8"/>
  <c r="R39" i="8"/>
  <c r="Q39" i="8"/>
  <c r="P39" i="8"/>
  <c r="O39" i="8"/>
  <c r="N39" i="8"/>
  <c r="M39" i="8"/>
  <c r="L39" i="8"/>
  <c r="K39" i="8"/>
  <c r="J39" i="8"/>
  <c r="BP38" i="8"/>
  <c r="BL38" i="8"/>
  <c r="BK38" i="8"/>
  <c r="BJ38" i="8"/>
  <c r="BI38" i="8"/>
  <c r="BH38" i="8"/>
  <c r="BG38" i="8"/>
  <c r="BF38" i="8"/>
  <c r="BE38" i="8"/>
  <c r="BD38" i="8"/>
  <c r="BA38" i="8"/>
  <c r="AZ38" i="8"/>
  <c r="AV38" i="8"/>
  <c r="AU38" i="8"/>
  <c r="AT38" i="8"/>
  <c r="AS38" i="8"/>
  <c r="AR38" i="8"/>
  <c r="AQ38" i="8"/>
  <c r="AP38" i="8"/>
  <c r="AO38" i="8"/>
  <c r="AN38" i="8"/>
  <c r="AM38" i="8"/>
  <c r="AL38" i="8"/>
  <c r="AI38" i="8"/>
  <c r="AH38" i="8"/>
  <c r="AG38" i="8"/>
  <c r="AF38" i="8"/>
  <c r="AD38" i="8"/>
  <c r="AC38" i="8"/>
  <c r="AB38" i="8"/>
  <c r="AA38" i="8"/>
  <c r="Z38" i="8"/>
  <c r="Y38" i="8"/>
  <c r="X38" i="8"/>
  <c r="W38" i="8"/>
  <c r="R38" i="8"/>
  <c r="Q38" i="8"/>
  <c r="P38" i="8"/>
  <c r="O38" i="8"/>
  <c r="N38" i="8"/>
  <c r="M38" i="8"/>
  <c r="L38" i="8"/>
  <c r="K38" i="8"/>
  <c r="J38" i="8"/>
  <c r="BP37" i="8"/>
  <c r="BL37" i="8"/>
  <c r="BK37" i="8"/>
  <c r="BJ37" i="8"/>
  <c r="BI37" i="8"/>
  <c r="BH37" i="8"/>
  <c r="BG37" i="8"/>
  <c r="BF37" i="8"/>
  <c r="BE37" i="8"/>
  <c r="BD37" i="8"/>
  <c r="BA37" i="8"/>
  <c r="AZ37" i="8"/>
  <c r="AV37" i="8"/>
  <c r="AU37" i="8"/>
  <c r="AT37" i="8"/>
  <c r="AS37" i="8"/>
  <c r="AR37" i="8"/>
  <c r="AQ37" i="8"/>
  <c r="AP37" i="8"/>
  <c r="AO37" i="8"/>
  <c r="AN37" i="8"/>
  <c r="AM37" i="8"/>
  <c r="AL37" i="8"/>
  <c r="AI37" i="8"/>
  <c r="AH37" i="8"/>
  <c r="AG37" i="8"/>
  <c r="AF37" i="8"/>
  <c r="AD37" i="8"/>
  <c r="AC37" i="8"/>
  <c r="AB37" i="8"/>
  <c r="AA37" i="8"/>
  <c r="Z37" i="8"/>
  <c r="Y37" i="8"/>
  <c r="X37" i="8"/>
  <c r="W37" i="8"/>
  <c r="R37" i="8"/>
  <c r="Q37" i="8"/>
  <c r="P37" i="8"/>
  <c r="O37" i="8"/>
  <c r="N37" i="8"/>
  <c r="M37" i="8"/>
  <c r="L37" i="8"/>
  <c r="K37" i="8"/>
  <c r="J37" i="8"/>
  <c r="BP36" i="8"/>
  <c r="BL36" i="8"/>
  <c r="BK36" i="8"/>
  <c r="BJ36" i="8"/>
  <c r="BI36" i="8"/>
  <c r="BH36" i="8"/>
  <c r="BG36" i="8"/>
  <c r="BF36" i="8"/>
  <c r="BE36" i="8"/>
  <c r="BD36" i="8"/>
  <c r="BA36" i="8"/>
  <c r="AZ36" i="8"/>
  <c r="AV36" i="8"/>
  <c r="AU36" i="8"/>
  <c r="AT36" i="8"/>
  <c r="AS36" i="8"/>
  <c r="AR36" i="8"/>
  <c r="AQ36" i="8"/>
  <c r="AP36" i="8"/>
  <c r="AO36" i="8"/>
  <c r="AN36" i="8"/>
  <c r="AM36" i="8"/>
  <c r="AL36" i="8"/>
  <c r="AI36" i="8"/>
  <c r="AH36" i="8"/>
  <c r="AG36" i="8"/>
  <c r="AF36" i="8"/>
  <c r="AD36" i="8"/>
  <c r="AC36" i="8"/>
  <c r="AB36" i="8"/>
  <c r="AA36" i="8"/>
  <c r="Z36" i="8"/>
  <c r="Y36" i="8"/>
  <c r="X36" i="8"/>
  <c r="W36" i="8"/>
  <c r="R36" i="8"/>
  <c r="Q36" i="8"/>
  <c r="P36" i="8"/>
  <c r="O36" i="8"/>
  <c r="N36" i="8"/>
  <c r="M36" i="8"/>
  <c r="L36" i="8"/>
  <c r="K36" i="8"/>
  <c r="J36" i="8"/>
  <c r="BP35" i="8"/>
  <c r="BL35" i="8"/>
  <c r="BK35" i="8"/>
  <c r="BJ35" i="8"/>
  <c r="BI35" i="8"/>
  <c r="BH35" i="8"/>
  <c r="BG35" i="8"/>
  <c r="BF35" i="8"/>
  <c r="BE35" i="8"/>
  <c r="BD35" i="8"/>
  <c r="BA35" i="8"/>
  <c r="AZ35" i="8"/>
  <c r="AV35" i="8"/>
  <c r="AU35" i="8"/>
  <c r="AT35" i="8"/>
  <c r="AS35" i="8"/>
  <c r="AR35" i="8"/>
  <c r="AQ35" i="8"/>
  <c r="AP35" i="8"/>
  <c r="AO35" i="8"/>
  <c r="AN35" i="8"/>
  <c r="AM35" i="8"/>
  <c r="AL35" i="8"/>
  <c r="AI35" i="8"/>
  <c r="AH35" i="8"/>
  <c r="AG35" i="8"/>
  <c r="AF35" i="8"/>
  <c r="AD35" i="8"/>
  <c r="AC35" i="8"/>
  <c r="AB35" i="8"/>
  <c r="AA35" i="8"/>
  <c r="Z35" i="8"/>
  <c r="Y35" i="8"/>
  <c r="X35" i="8"/>
  <c r="W35" i="8"/>
  <c r="R35" i="8"/>
  <c r="Q35" i="8"/>
  <c r="P35" i="8"/>
  <c r="O35" i="8"/>
  <c r="N35" i="8"/>
  <c r="M35" i="8"/>
  <c r="L35" i="8"/>
  <c r="K35" i="8"/>
  <c r="J35" i="8"/>
  <c r="BP34" i="8"/>
  <c r="BL34" i="8"/>
  <c r="BK34" i="8"/>
  <c r="BJ34" i="8"/>
  <c r="BI34" i="8"/>
  <c r="BH34" i="8"/>
  <c r="BG34" i="8"/>
  <c r="BF34" i="8"/>
  <c r="BE34" i="8"/>
  <c r="BD34" i="8"/>
  <c r="BA34" i="8"/>
  <c r="AZ34" i="8"/>
  <c r="AV34" i="8"/>
  <c r="AU34" i="8"/>
  <c r="AT34" i="8"/>
  <c r="AS34" i="8"/>
  <c r="AR34" i="8"/>
  <c r="AQ34" i="8"/>
  <c r="AP34" i="8"/>
  <c r="AO34" i="8"/>
  <c r="AN34" i="8"/>
  <c r="AM34" i="8"/>
  <c r="AL34" i="8"/>
  <c r="AI34" i="8"/>
  <c r="AH34" i="8"/>
  <c r="AG34" i="8"/>
  <c r="AF34" i="8"/>
  <c r="AD34" i="8"/>
  <c r="AC34" i="8"/>
  <c r="AB34" i="8"/>
  <c r="AA34" i="8"/>
  <c r="Z34" i="8"/>
  <c r="Y34" i="8"/>
  <c r="X34" i="8"/>
  <c r="W34" i="8"/>
  <c r="R34" i="8"/>
  <c r="Q34" i="8"/>
  <c r="P34" i="8"/>
  <c r="O34" i="8"/>
  <c r="N34" i="8"/>
  <c r="M34" i="8"/>
  <c r="L34" i="8"/>
  <c r="K34" i="8"/>
  <c r="J34" i="8"/>
  <c r="BP33" i="8"/>
  <c r="BL33" i="8"/>
  <c r="BK33" i="8"/>
  <c r="BJ33" i="8"/>
  <c r="BI33" i="8"/>
  <c r="BH33" i="8"/>
  <c r="BG33" i="8"/>
  <c r="BF33" i="8"/>
  <c r="BE33" i="8"/>
  <c r="BD33" i="8"/>
  <c r="BA33" i="8"/>
  <c r="AZ33" i="8"/>
  <c r="AV33" i="8"/>
  <c r="AU33" i="8"/>
  <c r="AT33" i="8"/>
  <c r="AS33" i="8"/>
  <c r="AR33" i="8"/>
  <c r="AQ33" i="8"/>
  <c r="AP33" i="8"/>
  <c r="AO33" i="8"/>
  <c r="AN33" i="8"/>
  <c r="AM33" i="8"/>
  <c r="AL33" i="8"/>
  <c r="AI33" i="8"/>
  <c r="AH33" i="8"/>
  <c r="AG33" i="8"/>
  <c r="AF33" i="8"/>
  <c r="AD33" i="8"/>
  <c r="AC33" i="8"/>
  <c r="AB33" i="8"/>
  <c r="AA33" i="8"/>
  <c r="Z33" i="8"/>
  <c r="Y33" i="8"/>
  <c r="X33" i="8"/>
  <c r="W33" i="8"/>
  <c r="R33" i="8"/>
  <c r="Q33" i="8"/>
  <c r="P33" i="8"/>
  <c r="O33" i="8"/>
  <c r="N33" i="8"/>
  <c r="M33" i="8"/>
  <c r="L33" i="8"/>
  <c r="K33" i="8"/>
  <c r="J33" i="8"/>
  <c r="BP32" i="8"/>
  <c r="BL32" i="8"/>
  <c r="BK32" i="8"/>
  <c r="BJ32" i="8"/>
  <c r="BI32" i="8"/>
  <c r="BH32" i="8"/>
  <c r="BG32" i="8"/>
  <c r="BF32" i="8"/>
  <c r="BE32" i="8"/>
  <c r="BD32" i="8"/>
  <c r="BA32" i="8"/>
  <c r="AZ32" i="8"/>
  <c r="AV32" i="8"/>
  <c r="AU32" i="8"/>
  <c r="AT32" i="8"/>
  <c r="AS32" i="8"/>
  <c r="AR32" i="8"/>
  <c r="AQ32" i="8"/>
  <c r="AP32" i="8"/>
  <c r="AO32" i="8"/>
  <c r="AN32" i="8"/>
  <c r="AM32" i="8"/>
  <c r="AL32" i="8"/>
  <c r="AI32" i="8"/>
  <c r="AH32" i="8"/>
  <c r="AG32" i="8"/>
  <c r="AF32" i="8"/>
  <c r="AD32" i="8"/>
  <c r="AC32" i="8"/>
  <c r="AB32" i="8"/>
  <c r="AA32" i="8"/>
  <c r="Z32" i="8"/>
  <c r="Y32" i="8"/>
  <c r="X32" i="8"/>
  <c r="W32" i="8"/>
  <c r="R32" i="8"/>
  <c r="Q32" i="8"/>
  <c r="P32" i="8"/>
  <c r="O32" i="8"/>
  <c r="N32" i="8"/>
  <c r="M32" i="8"/>
  <c r="L32" i="8"/>
  <c r="K32" i="8"/>
  <c r="J32" i="8"/>
  <c r="BP31" i="8"/>
  <c r="BL31" i="8"/>
  <c r="BK31" i="8"/>
  <c r="BJ31" i="8"/>
  <c r="BI31" i="8"/>
  <c r="BH31" i="8"/>
  <c r="BG31" i="8"/>
  <c r="BF31" i="8"/>
  <c r="BE31" i="8"/>
  <c r="BD31" i="8"/>
  <c r="BA31" i="8"/>
  <c r="AZ31" i="8"/>
  <c r="AV31" i="8"/>
  <c r="AU31" i="8"/>
  <c r="AT31" i="8"/>
  <c r="AS31" i="8"/>
  <c r="AR31" i="8"/>
  <c r="AQ31" i="8"/>
  <c r="AP31" i="8"/>
  <c r="AO31" i="8"/>
  <c r="AN31" i="8"/>
  <c r="AM31" i="8"/>
  <c r="AL31" i="8"/>
  <c r="AI31" i="8"/>
  <c r="AH31" i="8"/>
  <c r="AG31" i="8"/>
  <c r="AF31" i="8"/>
  <c r="AD31" i="8"/>
  <c r="AC31" i="8"/>
  <c r="AB31" i="8"/>
  <c r="AA31" i="8"/>
  <c r="Z31" i="8"/>
  <c r="Y31" i="8"/>
  <c r="X31" i="8"/>
  <c r="W31" i="8"/>
  <c r="R31" i="8"/>
  <c r="Q31" i="8"/>
  <c r="P31" i="8"/>
  <c r="O31" i="8"/>
  <c r="N31" i="8"/>
  <c r="M31" i="8"/>
  <c r="L31" i="8"/>
  <c r="K31" i="8"/>
  <c r="J31" i="8"/>
  <c r="BP30" i="8"/>
  <c r="BL30" i="8"/>
  <c r="BK30" i="8"/>
  <c r="BJ30" i="8"/>
  <c r="BI30" i="8"/>
  <c r="BH30" i="8"/>
  <c r="BG30" i="8"/>
  <c r="BF30" i="8"/>
  <c r="BE30" i="8"/>
  <c r="BD30" i="8"/>
  <c r="BA30" i="8"/>
  <c r="AZ30" i="8"/>
  <c r="AV30" i="8"/>
  <c r="AU30" i="8"/>
  <c r="AT30" i="8"/>
  <c r="AS30" i="8"/>
  <c r="AR30" i="8"/>
  <c r="AQ30" i="8"/>
  <c r="AP30" i="8"/>
  <c r="AO30" i="8"/>
  <c r="AN30" i="8"/>
  <c r="AM30" i="8"/>
  <c r="AL30" i="8"/>
  <c r="AI30" i="8"/>
  <c r="AH30" i="8"/>
  <c r="AG30" i="8"/>
  <c r="AF30" i="8"/>
  <c r="AD30" i="8"/>
  <c r="AC30" i="8"/>
  <c r="AB30" i="8"/>
  <c r="AA30" i="8"/>
  <c r="Z30" i="8"/>
  <c r="Y30" i="8"/>
  <c r="X30" i="8"/>
  <c r="W30" i="8"/>
  <c r="R30" i="8"/>
  <c r="Q30" i="8"/>
  <c r="P30" i="8"/>
  <c r="O30" i="8"/>
  <c r="N30" i="8"/>
  <c r="M30" i="8"/>
  <c r="L30" i="8"/>
  <c r="K30" i="8"/>
  <c r="J30" i="8"/>
  <c r="BP29" i="8"/>
  <c r="BL29" i="8"/>
  <c r="BK29" i="8"/>
  <c r="BJ29" i="8"/>
  <c r="BI29" i="8"/>
  <c r="BH29" i="8"/>
  <c r="BG29" i="8"/>
  <c r="BF29" i="8"/>
  <c r="BE29" i="8"/>
  <c r="BD29" i="8"/>
  <c r="BA29" i="8"/>
  <c r="AZ29" i="8"/>
  <c r="AV29" i="8"/>
  <c r="AU29" i="8"/>
  <c r="AT29" i="8"/>
  <c r="AS29" i="8"/>
  <c r="AR29" i="8"/>
  <c r="AQ29" i="8"/>
  <c r="AP29" i="8"/>
  <c r="AO29" i="8"/>
  <c r="AN29" i="8"/>
  <c r="AM29" i="8"/>
  <c r="AL29" i="8"/>
  <c r="AI29" i="8"/>
  <c r="AH29" i="8"/>
  <c r="AG29" i="8"/>
  <c r="AF29" i="8"/>
  <c r="AD29" i="8"/>
  <c r="AC29" i="8"/>
  <c r="AB29" i="8"/>
  <c r="AA29" i="8"/>
  <c r="Z29" i="8"/>
  <c r="Y29" i="8"/>
  <c r="X29" i="8"/>
  <c r="W29" i="8"/>
  <c r="R29" i="8"/>
  <c r="Q29" i="8"/>
  <c r="P29" i="8"/>
  <c r="O29" i="8"/>
  <c r="N29" i="8"/>
  <c r="M29" i="8"/>
  <c r="L29" i="8"/>
  <c r="K29" i="8"/>
  <c r="J29" i="8"/>
  <c r="BP28" i="8"/>
  <c r="BL28" i="8"/>
  <c r="BK28" i="8"/>
  <c r="BJ28" i="8"/>
  <c r="BI28" i="8"/>
  <c r="BH28" i="8"/>
  <c r="BG28" i="8"/>
  <c r="BF28" i="8"/>
  <c r="BE28" i="8"/>
  <c r="BD28" i="8"/>
  <c r="BA28" i="8"/>
  <c r="AZ28" i="8"/>
  <c r="AV28" i="8"/>
  <c r="AU28" i="8"/>
  <c r="AT28" i="8"/>
  <c r="AS28" i="8"/>
  <c r="AR28" i="8"/>
  <c r="AQ28" i="8"/>
  <c r="AP28" i="8"/>
  <c r="AO28" i="8"/>
  <c r="AN28" i="8"/>
  <c r="AM28" i="8"/>
  <c r="AL28" i="8"/>
  <c r="AI28" i="8"/>
  <c r="AH28" i="8"/>
  <c r="AG28" i="8"/>
  <c r="AF28" i="8"/>
  <c r="AD28" i="8"/>
  <c r="AC28" i="8"/>
  <c r="AB28" i="8"/>
  <c r="AA28" i="8"/>
  <c r="Z28" i="8"/>
  <c r="Y28" i="8"/>
  <c r="X28" i="8"/>
  <c r="W28" i="8"/>
  <c r="R28" i="8"/>
  <c r="Q28" i="8"/>
  <c r="P28" i="8"/>
  <c r="O28" i="8"/>
  <c r="N28" i="8"/>
  <c r="M28" i="8"/>
  <c r="L28" i="8"/>
  <c r="K28" i="8"/>
  <c r="J28" i="8"/>
  <c r="BP27" i="8"/>
  <c r="BL27" i="8"/>
  <c r="BK27" i="8"/>
  <c r="BJ27" i="8"/>
  <c r="BI27" i="8"/>
  <c r="BH27" i="8"/>
  <c r="BG27" i="8"/>
  <c r="BF27" i="8"/>
  <c r="BE27" i="8"/>
  <c r="BD27" i="8"/>
  <c r="BA27" i="8"/>
  <c r="AZ27" i="8"/>
  <c r="AV27" i="8"/>
  <c r="AU27" i="8"/>
  <c r="AT27" i="8"/>
  <c r="AS27" i="8"/>
  <c r="AR27" i="8"/>
  <c r="AQ27" i="8"/>
  <c r="AP27" i="8"/>
  <c r="AO27" i="8"/>
  <c r="AN27" i="8"/>
  <c r="AM27" i="8"/>
  <c r="AL27" i="8"/>
  <c r="AI27" i="8"/>
  <c r="AH27" i="8"/>
  <c r="AG27" i="8"/>
  <c r="AF27" i="8"/>
  <c r="AD27" i="8"/>
  <c r="AC27" i="8"/>
  <c r="AB27" i="8"/>
  <c r="AA27" i="8"/>
  <c r="Z27" i="8"/>
  <c r="Y27" i="8"/>
  <c r="X27" i="8"/>
  <c r="W27" i="8"/>
  <c r="R27" i="8"/>
  <c r="Q27" i="8"/>
  <c r="P27" i="8"/>
  <c r="O27" i="8"/>
  <c r="N27" i="8"/>
  <c r="M27" i="8"/>
  <c r="L27" i="8"/>
  <c r="K27" i="8"/>
  <c r="J27" i="8"/>
  <c r="BP26" i="8"/>
  <c r="BL26" i="8"/>
  <c r="BK26" i="8"/>
  <c r="BJ26" i="8"/>
  <c r="BI26" i="8"/>
  <c r="BH26" i="8"/>
  <c r="BG26" i="8"/>
  <c r="BF26" i="8"/>
  <c r="BE26" i="8"/>
  <c r="BD26" i="8"/>
  <c r="BA26" i="8"/>
  <c r="AZ26" i="8"/>
  <c r="AV26" i="8"/>
  <c r="AU26" i="8"/>
  <c r="AT26" i="8"/>
  <c r="AS26" i="8"/>
  <c r="AR26" i="8"/>
  <c r="AQ26" i="8"/>
  <c r="AP26" i="8"/>
  <c r="AO26" i="8"/>
  <c r="AN26" i="8"/>
  <c r="AM26" i="8"/>
  <c r="AL26" i="8"/>
  <c r="AI26" i="8"/>
  <c r="AH26" i="8"/>
  <c r="AG26" i="8"/>
  <c r="AF26" i="8"/>
  <c r="AD26" i="8"/>
  <c r="AC26" i="8"/>
  <c r="AB26" i="8"/>
  <c r="AA26" i="8"/>
  <c r="Z26" i="8"/>
  <c r="Y26" i="8"/>
  <c r="X26" i="8"/>
  <c r="W26" i="8"/>
  <c r="R26" i="8"/>
  <c r="Q26" i="8"/>
  <c r="P26" i="8"/>
  <c r="O26" i="8"/>
  <c r="N26" i="8"/>
  <c r="M26" i="8"/>
  <c r="L26" i="8"/>
  <c r="K26" i="8"/>
  <c r="J26" i="8"/>
  <c r="BP25" i="8"/>
  <c r="BL25" i="8"/>
  <c r="BK25" i="8"/>
  <c r="BJ25" i="8"/>
  <c r="BI25" i="8"/>
  <c r="BH25" i="8"/>
  <c r="BG25" i="8"/>
  <c r="BF25" i="8"/>
  <c r="BE25" i="8"/>
  <c r="BD25" i="8"/>
  <c r="BA25" i="8"/>
  <c r="AZ25" i="8"/>
  <c r="AV25" i="8"/>
  <c r="AU25" i="8"/>
  <c r="AT25" i="8"/>
  <c r="AS25" i="8"/>
  <c r="AR25" i="8"/>
  <c r="AQ25" i="8"/>
  <c r="AP25" i="8"/>
  <c r="AO25" i="8"/>
  <c r="AN25" i="8"/>
  <c r="AM25" i="8"/>
  <c r="AL25" i="8"/>
  <c r="AI25" i="8"/>
  <c r="AH25" i="8"/>
  <c r="AG25" i="8"/>
  <c r="AF25" i="8"/>
  <c r="AD25" i="8"/>
  <c r="AC25" i="8"/>
  <c r="AB25" i="8"/>
  <c r="AA25" i="8"/>
  <c r="Z25" i="8"/>
  <c r="Y25" i="8"/>
  <c r="X25" i="8"/>
  <c r="W25" i="8"/>
  <c r="R25" i="8"/>
  <c r="Q25" i="8"/>
  <c r="P25" i="8"/>
  <c r="O25" i="8"/>
  <c r="N25" i="8"/>
  <c r="M25" i="8"/>
  <c r="L25" i="8"/>
  <c r="K25" i="8"/>
  <c r="J25" i="8"/>
  <c r="BP24" i="8"/>
  <c r="BL24" i="8"/>
  <c r="BK24" i="8"/>
  <c r="BJ24" i="8"/>
  <c r="BI24" i="8"/>
  <c r="BH24" i="8"/>
  <c r="BG24" i="8"/>
  <c r="BF24" i="8"/>
  <c r="BE24" i="8"/>
  <c r="BD24" i="8"/>
  <c r="BA24" i="8"/>
  <c r="AZ24" i="8"/>
  <c r="AV24" i="8"/>
  <c r="AU24" i="8"/>
  <c r="AT24" i="8"/>
  <c r="AS24" i="8"/>
  <c r="AR24" i="8"/>
  <c r="AQ24" i="8"/>
  <c r="AP24" i="8"/>
  <c r="AO24" i="8"/>
  <c r="AN24" i="8"/>
  <c r="AM24" i="8"/>
  <c r="AL24" i="8"/>
  <c r="AI24" i="8"/>
  <c r="AH24" i="8"/>
  <c r="AG24" i="8"/>
  <c r="AF24" i="8"/>
  <c r="AD24" i="8"/>
  <c r="AC24" i="8"/>
  <c r="AB24" i="8"/>
  <c r="AA24" i="8"/>
  <c r="Z24" i="8"/>
  <c r="Y24" i="8"/>
  <c r="X24" i="8"/>
  <c r="W24" i="8"/>
  <c r="R24" i="8"/>
  <c r="Q24" i="8"/>
  <c r="P24" i="8"/>
  <c r="O24" i="8"/>
  <c r="N24" i="8"/>
  <c r="M24" i="8"/>
  <c r="L24" i="8"/>
  <c r="K24" i="8"/>
  <c r="J24" i="8"/>
  <c r="BP23" i="8"/>
  <c r="BL23" i="8"/>
  <c r="BK23" i="8"/>
  <c r="BJ23" i="8"/>
  <c r="BI23" i="8"/>
  <c r="BH23" i="8"/>
  <c r="BG23" i="8"/>
  <c r="BF23" i="8"/>
  <c r="BE23" i="8"/>
  <c r="BD23" i="8"/>
  <c r="BA23" i="8"/>
  <c r="AZ23" i="8"/>
  <c r="AV23" i="8"/>
  <c r="AU23" i="8"/>
  <c r="AT23" i="8"/>
  <c r="AS23" i="8"/>
  <c r="AR23" i="8"/>
  <c r="AQ23" i="8"/>
  <c r="AP23" i="8"/>
  <c r="AO23" i="8"/>
  <c r="AN23" i="8"/>
  <c r="AM23" i="8"/>
  <c r="AL23" i="8"/>
  <c r="AI23" i="8"/>
  <c r="AH23" i="8"/>
  <c r="AG23" i="8"/>
  <c r="AF23" i="8"/>
  <c r="AD23" i="8"/>
  <c r="AC23" i="8"/>
  <c r="AB23" i="8"/>
  <c r="AA23" i="8"/>
  <c r="Z23" i="8"/>
  <c r="Y23" i="8"/>
  <c r="X23" i="8"/>
  <c r="W23" i="8"/>
  <c r="R23" i="8"/>
  <c r="Q23" i="8"/>
  <c r="P23" i="8"/>
  <c r="O23" i="8"/>
  <c r="N23" i="8"/>
  <c r="M23" i="8"/>
  <c r="L23" i="8"/>
  <c r="K23" i="8"/>
  <c r="J23" i="8"/>
  <c r="BP22" i="8"/>
  <c r="BL22" i="8"/>
  <c r="BK22" i="8"/>
  <c r="BJ22" i="8"/>
  <c r="BI22" i="8"/>
  <c r="BH22" i="8"/>
  <c r="BG22" i="8"/>
  <c r="BF22" i="8"/>
  <c r="BE22" i="8"/>
  <c r="BD22" i="8"/>
  <c r="BA22" i="8"/>
  <c r="AZ22" i="8"/>
  <c r="AV22" i="8"/>
  <c r="AU22" i="8"/>
  <c r="AT22" i="8"/>
  <c r="AS22" i="8"/>
  <c r="AR22" i="8"/>
  <c r="AQ22" i="8"/>
  <c r="AP22" i="8"/>
  <c r="AO22" i="8"/>
  <c r="AN22" i="8"/>
  <c r="AM22" i="8"/>
  <c r="AL22" i="8"/>
  <c r="AI22" i="8"/>
  <c r="AH22" i="8"/>
  <c r="AG22" i="8"/>
  <c r="AF22" i="8"/>
  <c r="AD22" i="8"/>
  <c r="AC22" i="8"/>
  <c r="AB22" i="8"/>
  <c r="AA22" i="8"/>
  <c r="Z22" i="8"/>
  <c r="Y22" i="8"/>
  <c r="X22" i="8"/>
  <c r="W22" i="8"/>
  <c r="R22" i="8"/>
  <c r="Q22" i="8"/>
  <c r="P22" i="8"/>
  <c r="O22" i="8"/>
  <c r="N22" i="8"/>
  <c r="M22" i="8"/>
  <c r="L22" i="8"/>
  <c r="K22" i="8"/>
  <c r="J22" i="8"/>
  <c r="BP21" i="8"/>
  <c r="BL21" i="8"/>
  <c r="BK21" i="8"/>
  <c r="BJ21" i="8"/>
  <c r="BI21" i="8"/>
  <c r="BH21" i="8"/>
  <c r="BG21" i="8"/>
  <c r="BF21" i="8"/>
  <c r="BE21" i="8"/>
  <c r="BD21" i="8"/>
  <c r="BA21" i="8"/>
  <c r="AZ21" i="8"/>
  <c r="AV21" i="8"/>
  <c r="AU21" i="8"/>
  <c r="AT21" i="8"/>
  <c r="AS21" i="8"/>
  <c r="AR21" i="8"/>
  <c r="AQ21" i="8"/>
  <c r="AP21" i="8"/>
  <c r="AO21" i="8"/>
  <c r="AN21" i="8"/>
  <c r="AM21" i="8"/>
  <c r="AL21" i="8"/>
  <c r="AI21" i="8"/>
  <c r="AH21" i="8"/>
  <c r="AG21" i="8"/>
  <c r="AF21" i="8"/>
  <c r="AD21" i="8"/>
  <c r="AC21" i="8"/>
  <c r="AB21" i="8"/>
  <c r="AA21" i="8"/>
  <c r="Z21" i="8"/>
  <c r="Y21" i="8"/>
  <c r="X21" i="8"/>
  <c r="W21" i="8"/>
  <c r="R21" i="8"/>
  <c r="Q21" i="8"/>
  <c r="P21" i="8"/>
  <c r="O21" i="8"/>
  <c r="N21" i="8"/>
  <c r="M21" i="8"/>
  <c r="L21" i="8"/>
  <c r="K21" i="8"/>
  <c r="J21" i="8"/>
  <c r="BP20" i="8"/>
  <c r="BL20" i="8"/>
  <c r="BK20" i="8"/>
  <c r="BJ20" i="8"/>
  <c r="BI20" i="8"/>
  <c r="BH20" i="8"/>
  <c r="BG20" i="8"/>
  <c r="BF20" i="8"/>
  <c r="BE20" i="8"/>
  <c r="BD20" i="8"/>
  <c r="BA20" i="8"/>
  <c r="AZ20" i="8"/>
  <c r="AV20" i="8"/>
  <c r="AU20" i="8"/>
  <c r="AT20" i="8"/>
  <c r="AS20" i="8"/>
  <c r="AR20" i="8"/>
  <c r="AQ20" i="8"/>
  <c r="AP20" i="8"/>
  <c r="AO20" i="8"/>
  <c r="AN20" i="8"/>
  <c r="AM20" i="8"/>
  <c r="AL20" i="8"/>
  <c r="AI20" i="8"/>
  <c r="AH20" i="8"/>
  <c r="AG20" i="8"/>
  <c r="AF20" i="8"/>
  <c r="AD20" i="8"/>
  <c r="AC20" i="8"/>
  <c r="AB20" i="8"/>
  <c r="AA20" i="8"/>
  <c r="Z20" i="8"/>
  <c r="Y20" i="8"/>
  <c r="X20" i="8"/>
  <c r="W20" i="8"/>
  <c r="R20" i="8"/>
  <c r="Q20" i="8"/>
  <c r="P20" i="8"/>
  <c r="O20" i="8"/>
  <c r="N20" i="8"/>
  <c r="M20" i="8"/>
  <c r="L20" i="8"/>
  <c r="K20" i="8"/>
  <c r="J20" i="8"/>
  <c r="BP19" i="8"/>
  <c r="BL19" i="8"/>
  <c r="BK19" i="8"/>
  <c r="BJ19" i="8"/>
  <c r="BI19" i="8"/>
  <c r="BH19" i="8"/>
  <c r="BG19" i="8"/>
  <c r="BF19" i="8"/>
  <c r="BE19" i="8"/>
  <c r="BD19" i="8"/>
  <c r="BA19" i="8"/>
  <c r="AZ19" i="8"/>
  <c r="AV19" i="8"/>
  <c r="AU19" i="8"/>
  <c r="AT19" i="8"/>
  <c r="AS19" i="8"/>
  <c r="AR19" i="8"/>
  <c r="AQ19" i="8"/>
  <c r="AP19" i="8"/>
  <c r="AO19" i="8"/>
  <c r="AN19" i="8"/>
  <c r="AM19" i="8"/>
  <c r="AL19" i="8"/>
  <c r="AI19" i="8"/>
  <c r="AH19" i="8"/>
  <c r="AG19" i="8"/>
  <c r="AF19" i="8"/>
  <c r="AD19" i="8"/>
  <c r="AC19" i="8"/>
  <c r="AB19" i="8"/>
  <c r="AA19" i="8"/>
  <c r="Z19" i="8"/>
  <c r="Y19" i="8"/>
  <c r="X19" i="8"/>
  <c r="W19" i="8"/>
  <c r="R19" i="8"/>
  <c r="Q19" i="8"/>
  <c r="P19" i="8"/>
  <c r="O19" i="8"/>
  <c r="N19" i="8"/>
  <c r="M19" i="8"/>
  <c r="L19" i="8"/>
  <c r="K19" i="8"/>
  <c r="J19" i="8"/>
  <c r="BP18" i="8"/>
  <c r="BL18" i="8"/>
  <c r="BK18" i="8"/>
  <c r="BJ18" i="8"/>
  <c r="BI18" i="8"/>
  <c r="BH18" i="8"/>
  <c r="BG18" i="8"/>
  <c r="BF18" i="8"/>
  <c r="BE18" i="8"/>
  <c r="BD18" i="8"/>
  <c r="BA18" i="8"/>
  <c r="AZ18" i="8"/>
  <c r="AV18" i="8"/>
  <c r="AU18" i="8"/>
  <c r="AT18" i="8"/>
  <c r="AS18" i="8"/>
  <c r="AR18" i="8"/>
  <c r="AQ18" i="8"/>
  <c r="AP18" i="8"/>
  <c r="AO18" i="8"/>
  <c r="AN18" i="8"/>
  <c r="AM18" i="8"/>
  <c r="AL18" i="8"/>
  <c r="AI18" i="8"/>
  <c r="AH18" i="8"/>
  <c r="AG18" i="8"/>
  <c r="AF18" i="8"/>
  <c r="AD18" i="8"/>
  <c r="AC18" i="8"/>
  <c r="AB18" i="8"/>
  <c r="AA18" i="8"/>
  <c r="Z18" i="8"/>
  <c r="Y18" i="8"/>
  <c r="X18" i="8"/>
  <c r="W18" i="8"/>
  <c r="R18" i="8"/>
  <c r="Q18" i="8"/>
  <c r="P18" i="8"/>
  <c r="O18" i="8"/>
  <c r="N18" i="8"/>
  <c r="M18" i="8"/>
  <c r="L18" i="8"/>
  <c r="K18" i="8"/>
  <c r="J18" i="8"/>
  <c r="BP17" i="8"/>
  <c r="BL17" i="8"/>
  <c r="BK17" i="8"/>
  <c r="BJ17" i="8"/>
  <c r="BI17" i="8"/>
  <c r="BH17" i="8"/>
  <c r="BG17" i="8"/>
  <c r="BF17" i="8"/>
  <c r="BE17" i="8"/>
  <c r="BD17" i="8"/>
  <c r="BA17" i="8"/>
  <c r="AZ17" i="8"/>
  <c r="AV17" i="8"/>
  <c r="AU17" i="8"/>
  <c r="AT17" i="8"/>
  <c r="AS17" i="8"/>
  <c r="AR17" i="8"/>
  <c r="AQ17" i="8"/>
  <c r="AP17" i="8"/>
  <c r="AO17" i="8"/>
  <c r="AN17" i="8"/>
  <c r="AM17" i="8"/>
  <c r="AL17" i="8"/>
  <c r="AI17" i="8"/>
  <c r="AH17" i="8"/>
  <c r="AG17" i="8"/>
  <c r="AF17" i="8"/>
  <c r="AD17" i="8"/>
  <c r="AC17" i="8"/>
  <c r="AB17" i="8"/>
  <c r="AA17" i="8"/>
  <c r="Z17" i="8"/>
  <c r="Y17" i="8"/>
  <c r="X17" i="8"/>
  <c r="W17" i="8"/>
  <c r="R17" i="8"/>
  <c r="Q17" i="8"/>
  <c r="P17" i="8"/>
  <c r="O17" i="8"/>
  <c r="N17" i="8"/>
  <c r="M17" i="8"/>
  <c r="L17" i="8"/>
  <c r="K17" i="8"/>
  <c r="J17" i="8"/>
  <c r="BP16" i="8"/>
  <c r="BL16" i="8"/>
  <c r="BK16" i="8"/>
  <c r="BJ16" i="8"/>
  <c r="BI16" i="8"/>
  <c r="BH16" i="8"/>
  <c r="BG16" i="8"/>
  <c r="BF16" i="8"/>
  <c r="BE16" i="8"/>
  <c r="BD16" i="8"/>
  <c r="BA16" i="8"/>
  <c r="AZ16" i="8"/>
  <c r="AV16" i="8"/>
  <c r="AU16" i="8"/>
  <c r="AT16" i="8"/>
  <c r="AS16" i="8"/>
  <c r="AR16" i="8"/>
  <c r="AQ16" i="8"/>
  <c r="AP16" i="8"/>
  <c r="AO16" i="8"/>
  <c r="AN16" i="8"/>
  <c r="AM16" i="8"/>
  <c r="AL16" i="8"/>
  <c r="AI16" i="8"/>
  <c r="AH16" i="8"/>
  <c r="AG16" i="8"/>
  <c r="AF16" i="8"/>
  <c r="AD16" i="8"/>
  <c r="AC16" i="8"/>
  <c r="AB16" i="8"/>
  <c r="AA16" i="8"/>
  <c r="Z16" i="8"/>
  <c r="Y16" i="8"/>
  <c r="X16" i="8"/>
  <c r="W16" i="8"/>
  <c r="R16" i="8"/>
  <c r="Q16" i="8"/>
  <c r="P16" i="8"/>
  <c r="O16" i="8"/>
  <c r="N16" i="8"/>
  <c r="M16" i="8"/>
  <c r="L16" i="8"/>
  <c r="K16" i="8"/>
  <c r="J16" i="8"/>
  <c r="BP15" i="8"/>
  <c r="BL15" i="8"/>
  <c r="BK15" i="8"/>
  <c r="BJ15" i="8"/>
  <c r="BI15" i="8"/>
  <c r="BH15" i="8"/>
  <c r="BG15" i="8"/>
  <c r="BF15" i="8"/>
  <c r="BE15" i="8"/>
  <c r="BD15" i="8"/>
  <c r="BA15" i="8"/>
  <c r="AZ15" i="8"/>
  <c r="AV15" i="8"/>
  <c r="AU15" i="8"/>
  <c r="AT15" i="8"/>
  <c r="AS15" i="8"/>
  <c r="AR15" i="8"/>
  <c r="AQ15" i="8"/>
  <c r="AP15" i="8"/>
  <c r="AO15" i="8"/>
  <c r="AN15" i="8"/>
  <c r="AM15" i="8"/>
  <c r="AL15" i="8"/>
  <c r="AI15" i="8"/>
  <c r="AH15" i="8"/>
  <c r="AG15" i="8"/>
  <c r="AF15" i="8"/>
  <c r="AD15" i="8"/>
  <c r="AC15" i="8"/>
  <c r="AB15" i="8"/>
  <c r="AA15" i="8"/>
  <c r="Z15" i="8"/>
  <c r="Y15" i="8"/>
  <c r="X15" i="8"/>
  <c r="W15" i="8"/>
  <c r="R15" i="8"/>
  <c r="Q15" i="8"/>
  <c r="P15" i="8"/>
  <c r="O15" i="8"/>
  <c r="N15" i="8"/>
  <c r="M15" i="8"/>
  <c r="L15" i="8"/>
  <c r="K15" i="8"/>
  <c r="J15" i="8"/>
  <c r="BP14" i="8"/>
  <c r="BL14" i="8"/>
  <c r="BK14" i="8"/>
  <c r="BJ14" i="8"/>
  <c r="BI14" i="8"/>
  <c r="BH14" i="8"/>
  <c r="BG14" i="8"/>
  <c r="BF14" i="8"/>
  <c r="BE14" i="8"/>
  <c r="BD14" i="8"/>
  <c r="BA14" i="8"/>
  <c r="AZ14" i="8"/>
  <c r="AV14" i="8"/>
  <c r="AU14" i="8"/>
  <c r="AT14" i="8"/>
  <c r="AS14" i="8"/>
  <c r="AR14" i="8"/>
  <c r="AQ14" i="8"/>
  <c r="AP14" i="8"/>
  <c r="AO14" i="8"/>
  <c r="AN14" i="8"/>
  <c r="AM14" i="8"/>
  <c r="AL14" i="8"/>
  <c r="AI14" i="8"/>
  <c r="AH14" i="8"/>
  <c r="AG14" i="8"/>
  <c r="AF14" i="8"/>
  <c r="AD14" i="8"/>
  <c r="AC14" i="8"/>
  <c r="AB14" i="8"/>
  <c r="AA14" i="8"/>
  <c r="Z14" i="8"/>
  <c r="Y14" i="8"/>
  <c r="X14" i="8"/>
  <c r="W14" i="8"/>
  <c r="R14" i="8"/>
  <c r="Q14" i="8"/>
  <c r="P14" i="8"/>
  <c r="O14" i="8"/>
  <c r="N14" i="8"/>
  <c r="M14" i="8"/>
  <c r="L14" i="8"/>
  <c r="K14" i="8"/>
  <c r="J14" i="8"/>
  <c r="BP13" i="8"/>
  <c r="BL13" i="8"/>
  <c r="BK13" i="8"/>
  <c r="BJ13" i="8"/>
  <c r="BI13" i="8"/>
  <c r="BH13" i="8"/>
  <c r="BG13" i="8"/>
  <c r="BF13" i="8"/>
  <c r="BE13" i="8"/>
  <c r="BD13" i="8"/>
  <c r="BA13" i="8"/>
  <c r="AZ13" i="8"/>
  <c r="AV13" i="8"/>
  <c r="AU13" i="8"/>
  <c r="AT13" i="8"/>
  <c r="AS13" i="8"/>
  <c r="AR13" i="8"/>
  <c r="AQ13" i="8"/>
  <c r="AP13" i="8"/>
  <c r="AO13" i="8"/>
  <c r="AN13" i="8"/>
  <c r="AM13" i="8"/>
  <c r="AL13" i="8"/>
  <c r="AI13" i="8"/>
  <c r="AH13" i="8"/>
  <c r="AG13" i="8"/>
  <c r="AF13" i="8"/>
  <c r="AD13" i="8"/>
  <c r="AC13" i="8"/>
  <c r="AB13" i="8"/>
  <c r="AA13" i="8"/>
  <c r="Z13" i="8"/>
  <c r="Y13" i="8"/>
  <c r="X13" i="8"/>
  <c r="W13" i="8"/>
  <c r="R13" i="8"/>
  <c r="Q13" i="8"/>
  <c r="P13" i="8"/>
  <c r="O13" i="8"/>
  <c r="N13" i="8"/>
  <c r="M13" i="8"/>
  <c r="L13" i="8"/>
  <c r="K13" i="8"/>
  <c r="J13" i="8"/>
  <c r="BP12" i="8"/>
  <c r="BL12" i="8"/>
  <c r="BK12" i="8"/>
  <c r="BJ12" i="8"/>
  <c r="BI12" i="8"/>
  <c r="BH12" i="8"/>
  <c r="BG12" i="8"/>
  <c r="BF12" i="8"/>
  <c r="BE12" i="8"/>
  <c r="BD12" i="8"/>
  <c r="BA12" i="8"/>
  <c r="AZ12" i="8"/>
  <c r="AV12" i="8"/>
  <c r="AU12" i="8"/>
  <c r="AT12" i="8"/>
  <c r="AS12" i="8"/>
  <c r="AR12" i="8"/>
  <c r="AQ12" i="8"/>
  <c r="AP12" i="8"/>
  <c r="AO12" i="8"/>
  <c r="AN12" i="8"/>
  <c r="AM12" i="8"/>
  <c r="AL12" i="8"/>
  <c r="AI12" i="8"/>
  <c r="AH12" i="8"/>
  <c r="AG12" i="8"/>
  <c r="AF12" i="8"/>
  <c r="AD12" i="8"/>
  <c r="AC12" i="8"/>
  <c r="AB12" i="8"/>
  <c r="AA12" i="8"/>
  <c r="Z12" i="8"/>
  <c r="Y12" i="8"/>
  <c r="X12" i="8"/>
  <c r="W12" i="8"/>
  <c r="R12" i="8"/>
  <c r="Q12" i="8"/>
  <c r="P12" i="8"/>
  <c r="O12" i="8"/>
  <c r="N12" i="8"/>
  <c r="M12" i="8"/>
  <c r="L12" i="8"/>
  <c r="K12" i="8"/>
  <c r="J12" i="8"/>
  <c r="BP11" i="8"/>
  <c r="BL11" i="8"/>
  <c r="BK11" i="8"/>
  <c r="BJ11" i="8"/>
  <c r="BI11" i="8"/>
  <c r="BH11" i="8"/>
  <c r="BG11" i="8"/>
  <c r="BF11" i="8"/>
  <c r="BE11" i="8"/>
  <c r="BD11" i="8"/>
  <c r="BA11" i="8"/>
  <c r="AZ11" i="8"/>
  <c r="AV11" i="8"/>
  <c r="AU11" i="8"/>
  <c r="AT11" i="8"/>
  <c r="AS11" i="8"/>
  <c r="AR11" i="8"/>
  <c r="AQ11" i="8"/>
  <c r="AP11" i="8"/>
  <c r="AO11" i="8"/>
  <c r="AN11" i="8"/>
  <c r="AM11" i="8"/>
  <c r="AL11" i="8"/>
  <c r="AI11" i="8"/>
  <c r="AH11" i="8"/>
  <c r="AG11" i="8"/>
  <c r="AF11" i="8"/>
  <c r="AD11" i="8"/>
  <c r="AC11" i="8"/>
  <c r="AB11" i="8"/>
  <c r="AA11" i="8"/>
  <c r="Z11" i="8"/>
  <c r="Y11" i="8"/>
  <c r="X11" i="8"/>
  <c r="W11" i="8"/>
  <c r="R11" i="8"/>
  <c r="Q11" i="8"/>
  <c r="P11" i="8"/>
  <c r="O11" i="8"/>
  <c r="N11" i="8"/>
  <c r="M11" i="8"/>
  <c r="L11" i="8"/>
  <c r="K11" i="8"/>
  <c r="J11" i="8"/>
  <c r="K21" i="9"/>
  <c r="H21" i="9"/>
  <c r="E21" i="9"/>
  <c r="B21" i="9"/>
  <c r="M19" i="9"/>
  <c r="J19" i="9"/>
  <c r="G19" i="9"/>
  <c r="D19" i="9"/>
  <c r="K17" i="9"/>
  <c r="H17" i="9"/>
  <c r="E17" i="9"/>
  <c r="B17" i="9"/>
  <c r="M15" i="9"/>
  <c r="J15" i="9"/>
  <c r="G15" i="9"/>
  <c r="D15" i="9"/>
  <c r="B14" i="9"/>
  <c r="L9" i="9"/>
  <c r="J9" i="9"/>
  <c r="H9" i="9"/>
  <c r="F9" i="9"/>
  <c r="D9" i="9"/>
  <c r="B9" i="9"/>
  <c r="M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E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M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S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B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Z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AX13" authorId="13" shapeId="0" xr:uid="{FB111D15-BC54-46A2-9B42-764A52E23B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acto administrativo, para confirmar periodo de inicio</t>
      </text>
    </comment>
    <comment ref="AL54" authorId="14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L56" authorId="15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I9" authorId="1" shapeId="0" xr:uid="{4A809DB3-6ACE-4F2C-859F-ECEC3B01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E16" authorId="2" shapeId="0" xr:uid="{3A4F2944-57CF-4402-B282-C1FC144574E2}">
      <text>
        <t>[Threaded comment]
Your version of Excel allows you to read this threaded comment; however, any edits to it will get removed if the file is opened in a newer version of Excel. Learn more: https://go.microsoft.com/fwlink/?linkid=870924
Comment:
    Se radicó una reforma con RRC, pero está pendiente iniciar la reforma con el cambio de modalidad</t>
      </text>
    </comment>
    <comment ref="AE38" authorId="3" shapeId="0" xr:uid="{5919950B-F0E6-4DCE-B08F-867D9BC296C3}">
      <text>
        <t>[Threaded comment]
Your version of Excel allows you to read this threaded comment; however, any edits to it will get removed if the file is opened in a newer version of Excel. Learn more: https://go.microsoft.com/fwlink/?linkid=870924
Comment:
    Se cuenta con acta curricular y se tramitó acuerdo de consejo, pero no se ha formalizado al MEN</t>
      </text>
    </comment>
    <comment ref="AE53" authorId="4" shapeId="0" xr:uid="{3849939C-E553-42F9-B23E-C6A757A005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modificación llevado a cabo en 2024.</t>
      </text>
    </comment>
    <comment ref="AE54" authorId="5" shapeId="0" xr:uid="{A68BF5B1-88AA-4598-9726-93DDFB1E6716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reforma radicado en 2024.</t>
      </text>
    </comment>
    <comment ref="AE66" authorId="6" shapeId="0" xr:uid="{2C0BDC38-88F6-4E54-9BE6-8E5E9769A3E1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programa está en periodo de cierre, según decisión del comité de portafolio</t>
      </text>
    </comment>
    <comment ref="AE68" authorId="7" shapeId="0" xr:uid="{F1F038A8-883E-4B32-932A-6DC158C0868B}">
      <text>
        <t>[Threaded comment]
Your version of Excel allows you to read this threaded comment; however, any edits to it will get removed if the file is opened in a newer version of Excel. Learn more: https://go.microsoft.com/fwlink/?linkid=870924
Comment: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Olga Carolina Montano Gomez</author>
  </authors>
  <commentList>
    <comment ref="AM11" authorId="0" shapeId="0" xr:uid="{FCA07CA6-C518-4D04-A69F-B4BB6E500CD9}">
      <text>
        <r>
          <rPr>
            <b/>
            <sz val="9"/>
            <color indexed="81"/>
            <rFont val="Tahoma"/>
            <family val="2"/>
          </rPr>
          <t>Olga Carolina Montano Gomez:</t>
        </r>
        <r>
          <rPr>
            <sz val="9"/>
            <color indexed="81"/>
            <rFont val="Tahoma"/>
            <family val="2"/>
          </rPr>
          <t xml:space="preserve">
Validar para los que no aplican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<sst xmlns="http://schemas.openxmlformats.org/spreadsheetml/2006/main" count="8911" uniqueCount="816">
  <si>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</si>
  <si>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</si>
  <si>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</si>
  <si>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</si>
  <si>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</si>
  <si>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</si>
  <si>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</si>
  <si>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</si>
  <si>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</si>
  <si>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</si>
  <si>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</si>
  <si>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</si>
  <si>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</si>
  <si>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</si>
  <si>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</si>
  <si>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</si>
  <si>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</si>
  <si>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</si>
  <si>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</si>
  <si>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</si>
  <si>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</si>
  <si>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</si>
  <si>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</si>
  <si>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</si>
  <si>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</si>
  <si>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</si>
  <si>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</si>
  <si>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</si>
  <si>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</si>
  <si>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</si>
  <si>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</si>
  <si>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</si>
  <si>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</si>
  <si>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</si>
  <si>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</si>
  <si>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</si>
  <si>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</si>
  <si>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</si>
  <si>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</si>
  <si>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</si>
  <si>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</si>
  <si>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</si>
  <si>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</si>
  <si>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</si>
  <si>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</si>
  <si>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</si>
  <si>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</si>
  <si>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</si>
  <si>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</si>
  <si>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</si>
  <si>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</si>
  <si>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</si>
  <si>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</si>
  <si>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</si>
  <si>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</si>
  <si>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</si>
  <si>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</si>
  <si>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</si>
  <si>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</si>
  <si>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</si>
  <si>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</si>
  <si>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</si>
  <si>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</si>
  <si>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</si>
  <si>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</si>
  <si>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</si>
  <si>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</si>
  <si>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</si>
  <si>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</si>
  <si>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</si>
  <si>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</si>
  <si>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</si>
  <si>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</si>
  <si>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</si>
  <si>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</si>
  <si>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</si>
  <si>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</si>
  <si>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</si>
  <si>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</si>
  <si>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</si>
  <si>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</si>
  <si>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</si>
  <si>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</si>
  <si>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</si>
  <si>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</si>
  <si>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</si>
  <si>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</si>
  <si>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</si>
  <si>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</si>
  <si>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</si>
  <si>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</si>
  <si>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</si>
  <si>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</si>
  <si>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</si>
  <si>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</si>
  <si>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</si>
  <si>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</si>
  <si>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</si>
  <si>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</si>
  <si>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</si>
  <si>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</si>
  <si>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</si>
  <si>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</si>
  <si>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</si>
  <si>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</si>
  <si>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</si>
  <si>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</si>
  <si>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</si>
  <si>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</si>
  <si>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</si>
  <si>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</si>
  <si>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</si>
  <si>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</si>
  <si>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</si>
  <si>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</si>
  <si>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</si>
  <si>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</si>
  <si>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</si>
  <si>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</si>
  <si>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</si>
  <si>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</si>
  <si>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</si>
  <si>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</si>
  <si>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</si>
  <si>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</si>
  <si>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</si>
  <si>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</si>
  <si>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</si>
  <si>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</si>
  <si>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</si>
  <si>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</si>
  <si>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</si>
  <si>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</si>
  <si>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</si>
  <si>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</si>
  <si>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</si>
  <si>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</si>
  <si>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</si>
  <si>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</si>
  <si>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</si>
  <si>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</si>
  <si>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</si>
  <si>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</si>
  <si>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</si>
  <si>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</si>
  <si>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</si>
  <si>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</si>
  <si>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</si>
  <si>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</si>
  <si>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</si>
  <si>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</si>
  <si>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</si>
  <si>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</si>
  <si>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</si>
  <si>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</si>
  <si>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</si>
  <si>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</si>
  <si>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</si>
  <si>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</si>
  <si>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</si>
  <si>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</si>
  <si>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</si>
  <si>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</si>
  <si>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</si>
  <si>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</si>
  <si>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</si>
  <si>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</si>
  <si>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</si>
  <si>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</si>
  <si>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</si>
  <si>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</si>
  <si>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</si>
  <si>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</si>
  <si>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</si>
  <si>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</si>
  <si>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</si>
  <si>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</si>
  <si>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</si>
  <si>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</si>
  <si>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</si>
  <si>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</si>
  <si>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</si>
  <si>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</si>
  <si>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</si>
  <si>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</si>
  <si>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</si>
  <si>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</si>
  <si>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</si>
  <si>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</si>
  <si>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</si>
  <si>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</si>
  <si>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</si>
  <si>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</si>
  <si>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</si>
  <si>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</si>
  <si>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</si>
  <si>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</si>
  <si>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</si>
  <si>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</si>
  <si>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</si>
  <si>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</si>
  <si>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</si>
  <si>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</si>
  <si>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</si>
  <si>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</si>
  <si>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</si>
  <si>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</si>
  <si>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</si>
  <si>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</si>
  <si>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</si>
  <si>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</si>
  <si>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</si>
  <si>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</si>
  <si>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</si>
  <si>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</si>
  <si>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</si>
  <si>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</si>
  <si>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</si>
  <si>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</si>
  <si>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</si>
  <si>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</si>
  <si>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</si>
  <si>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</si>
  <si>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</si>
  <si>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</si>
  <si>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</si>
  <si>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</si>
  <si>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</si>
  <si>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</si>
  <si>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</si>
  <si>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</si>
  <si>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</si>
  <si>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</si>
  <si>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</si>
  <si>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</si>
  <si>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</si>
  <si>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</si>
  <si>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</si>
  <si>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</si>
  <si>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</si>
  <si>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</si>
  <si>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</si>
  <si>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</si>
  <si>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</si>
  <si>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</si>
  <si>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</si>
  <si>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</si>
  <si>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</si>
  <si>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</si>
  <si>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</si>
  <si>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</si>
  <si>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</si>
  <si>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</si>
  <si>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</si>
  <si>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</si>
  <si>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</si>
  <si>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</si>
  <si>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</si>
  <si>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</si>
  <si>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</si>
  <si>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</si>
  <si>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</si>
  <si>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</si>
  <si>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</si>
  <si>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</si>
  <si>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</si>
  <si>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</si>
  <si>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</si>
  <si>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</si>
  <si>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</si>
  <si>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</si>
  <si>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</si>
  <si>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</si>
  <si>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</si>
  <si>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</si>
  <si>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</si>
  <si>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</si>
  <si>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</si>
  <si>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</si>
  <si>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</si>
  <si>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</si>
  <si>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</si>
  <si>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</si>
  <si>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</si>
  <si>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</si>
  <si>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</si>
  <si>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</si>
  <si>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</si>
  <si>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</si>
  <si>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</si>
  <si>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</si>
  <si>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</si>
  <si>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</si>
  <si>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</si>
  <si>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</si>
  <si>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</si>
  <si>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</si>
  <si>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</si>
  <si>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</si>
  <si>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</si>
  <si>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</si>
  <si>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</si>
  <si>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</si>
  <si>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</si>
  <si>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</si>
  <si>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</si>
  <si>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</si>
  <si>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</si>
  <si>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</si>
  <si>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</si>
  <si>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</si>
  <si>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</si>
  <si>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</si>
  <si>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</si>
  <si>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</si>
  <si>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</si>
  <si>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</si>
  <si>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</si>
  <si>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</si>
  <si>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</si>
  <si>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</si>
  <si>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</si>
  <si>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</si>
  <si>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</si>
  <si>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</si>
  <si>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</si>
  <si>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</si>
  <si>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</si>
  <si>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</si>
  <si>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</si>
  <si>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</si>
  <si>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</si>
  <si>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</si>
  <si>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</si>
  <si>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</si>
  <si>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</si>
  <si>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</si>
  <si>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</si>
  <si>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</si>
  <si>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</si>
  <si>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</si>
  <si>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</si>
  <si>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</si>
  <si>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</si>
  <si>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</si>
  <si>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</si>
  <si>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</si>
  <si>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</si>
  <si>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</si>
  <si>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</si>
  <si>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</si>
  <si>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</si>
  <si>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</si>
  <si>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</si>
  <si>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</si>
  <si>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</si>
  <si>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</si>
  <si>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</si>
  <si>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</si>
  <si>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</si>
  <si>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</si>
  <si>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</si>
  <si>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</si>
  <si>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</si>
  <si>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</si>
  <si>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</si>
  <si>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</si>
  <si>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</si>
  <si>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</si>
  <si>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</si>
  <si>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</si>
  <si>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</si>
  <si>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</si>
  <si>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</si>
  <si>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</si>
  <si>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</si>
  <si>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</si>
  <si>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</si>
  <si>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</si>
  <si>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</si>
  <si>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</si>
  <si>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</si>
  <si>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</si>
  <si>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</si>
  <si>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</si>
  <si>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</si>
  <si>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</si>
  <si>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</si>
  <si>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</si>
  <si>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</si>
  <si>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</si>
  <si>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</si>
  <si>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</si>
  <si>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</si>
  <si>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</si>
  <si>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</si>
  <si>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</si>
  <si>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</si>
  <si>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</si>
  <si>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</si>
  <si>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</si>
  <si>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</si>
  <si>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</si>
  <si>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</si>
  <si>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</si>
  <si>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</si>
  <si>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</si>
  <si>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</si>
  <si>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</si>
  <si>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</si>
  <si>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</si>
  <si>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</si>
  <si>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</si>
  <si>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</si>
  <si>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</si>
  <si>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</si>
  <si>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</si>
  <si>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</si>
  <si>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</si>
  <si>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</si>
  <si>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</si>
  <si>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</si>
  <si>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</si>
  <si>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</si>
  <si>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</si>
  <si>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</si>
  <si>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</si>
  <si>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</si>
  <si>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</si>
  <si>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</si>
  <si>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</si>
  <si>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</si>
  <si>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</si>
  <si>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</si>
  <si>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</si>
  <si>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</si>
  <si>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</si>
  <si>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</si>
  <si>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</si>
  <si>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</si>
  <si>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</si>
  <si>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</si>
  <si>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</si>
  <si>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</si>
  <si>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</si>
  <si>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Vo Bo decanos  del paquete documental</t>
  </si>
  <si>
    <t>Diligenciar Plan de estudios diligenciado por las Escuelas en el formato Institucional</t>
  </si>
  <si>
    <t>Diligenciar ACTAS, formatos de competencias y rutas de homologación</t>
  </si>
  <si>
    <t xml:space="preserve">Aprobar los syllabus de cada programa por los decanos </t>
  </si>
  <si>
    <t>Vo Bo del paquete documental</t>
  </si>
  <si>
    <t xml:space="preserve">Avance alistamiento curricular </t>
  </si>
  <si>
    <t xml:space="preserve">Revisar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</si>
  <si>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</si>
  <si>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</si>
  <si>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</si>
  <si>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</si>
  <si>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</si>
  <si>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</si>
  <si>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</si>
  <si>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</si>
  <si>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</si>
  <si>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Tramitar Acuerdo de Consejo de Delegados</t>
  </si>
  <si>
    <t>Elaborar documentación</t>
  </si>
  <si>
    <t>Validar que el plan de estudios de reforma es equivalente al presentado al MEN</t>
  </si>
  <si>
    <t>Observaciones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</si>
  <si>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</si>
  <si>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</si>
  <si>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</si>
  <si>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</si>
  <si>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Producción de contenidos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</si>
  <si>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</si>
  <si>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</si>
  <si>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</si>
  <si>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</si>
  <si>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</si>
  <si>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</si>
  <si>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</si>
  <si>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</si>
  <si>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</si>
  <si>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</si>
  <si>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</si>
  <si>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</si>
  <si>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</si>
  <si>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</si>
  <si>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</si>
  <si>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</si>
  <si>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</si>
  <si>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</si>
  <si>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 xml:space="preserve">Priorización preliminar Célula </t>
  </si>
  <si>
    <t xml:space="preserve">Proyecciones Académicas aprobadas </t>
  </si>
  <si>
    <t>Actas /formato de homologación- convenios- articulación</t>
  </si>
  <si>
    <t>Syllabus de programa elaborado y aprobado</t>
  </si>
  <si>
    <t>Proyecciones Académicas aprobadas -creación de programas Banner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</si>
  <si>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</si>
  <si>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</si>
  <si>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</si>
  <si>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</si>
  <si>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</si>
  <si>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</si>
  <si>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</si>
  <si>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</si>
  <si>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</si>
  <si>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</si>
  <si>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>Observaciones Aseguramiento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</si>
  <si>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</si>
  <si>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</si>
  <si>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</si>
  <si>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</si>
  <si>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>Total Modulos a producir</t>
  </si>
  <si>
    <t>Total Módulos entregados a conformidad</t>
  </si>
  <si>
    <t>Módulos en proceso de producción</t>
  </si>
  <si>
    <t>% de avance Producción</t>
  </si>
  <si>
    <t>Fecha proyectada de entrega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</si>
  <si>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</si>
  <si>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</si>
  <si>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</si>
  <si>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</si>
  <si>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</si>
  <si>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Nº de convenios y homologaciones 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</si>
  <si>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</si>
  <si>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</si>
  <si>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</si>
  <si>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</si>
  <si>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</si>
  <si>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</si>
  <si>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</si>
  <si>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</si>
  <si>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</si>
  <si>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</si>
  <si>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 xml:space="preserve">Aval financiero </t>
  </si>
  <si>
    <t xml:space="preserve">Entregado por aseguramiento </t>
  </si>
  <si>
    <t>Sin Iniciar</t>
  </si>
  <si>
    <t/>
  </si>
  <si>
    <t>Terminado</t>
  </si>
  <si>
    <t>En proceso</t>
  </si>
  <si>
    <t xml:space="preserve">Priorizar </t>
  </si>
  <si>
    <t xml:space="preserve">Pendiente Aval curricular y financiero </t>
  </si>
  <si>
    <t>Va para proceso de renovación de registro calificado en agosto 2027</t>
  </si>
  <si>
    <t>Pendiente ajuste academico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</si>
  <si>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</si>
  <si>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</si>
  <si>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</si>
  <si>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</si>
  <si>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 xml:space="preserve">Priorizar / Definir el ajuste de pland e estudios por las asignaturas </t>
  </si>
  <si>
    <t>Se radica para renovación de registro calificado en julio 2027</t>
  </si>
  <si>
    <t>Va para acreditación en noviembre 2026</t>
  </si>
  <si>
    <t xml:space="preserve">Ya tiene acciones definidas 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</si>
  <si>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</si>
  <si>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</si>
  <si>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</si>
  <si>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</si>
  <si>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</si>
  <si>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</si>
  <si>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Por definir</t>
  </si>
  <si>
    <t>Maestría en Gerencia Estratégica de Mercadeo</t>
  </si>
  <si>
    <t>Se radica con la renovación de registro en julio de 2026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</si>
  <si>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</si>
  <si>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</si>
  <si>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</si>
  <si>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</si>
  <si>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</si>
  <si>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</si>
  <si>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</si>
  <si>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</si>
  <si>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</si>
  <si>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</si>
  <si>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</si>
  <si>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</si>
  <si>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</si>
  <si>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</si>
  <si>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</si>
  <si>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</si>
  <si>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</si>
  <si>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</si>
  <si>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</si>
  <si>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</si>
  <si>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</si>
  <si>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</si>
  <si>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</si>
  <si>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</si>
  <si>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</si>
  <si>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</si>
  <si>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</si>
  <si>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</si>
  <si>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</si>
  <si>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</si>
  <si>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</si>
  <si>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</si>
  <si>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</si>
  <si>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</si>
  <si>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</si>
  <si>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</si>
  <si>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</si>
  <si>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</si>
  <si>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</si>
  <si>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</si>
  <si>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</si>
  <si>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</si>
  <si>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</si>
  <si>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</si>
  <si>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</si>
  <si>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</si>
  <si>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</si>
  <si>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</si>
  <si>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</si>
  <si>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</si>
  <si>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</si>
  <si>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</si>
  <si>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</si>
  <si>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</si>
  <si>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</si>
  <si>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</si>
  <si>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</si>
  <si>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</si>
  <si>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</si>
  <si>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</si>
  <si>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</si>
  <si>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</si>
  <si>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</si>
  <si>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</si>
  <si>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</si>
  <si>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</si>
  <si>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</si>
  <si>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</si>
  <si>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</si>
  <si>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</si>
  <si>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</si>
  <si>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</si>
  <si>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</si>
  <si>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</si>
  <si>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</si>
  <si>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</si>
  <si>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</si>
  <si>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</si>
  <si>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</si>
  <si>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</si>
  <si>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</si>
  <si>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</si>
  <si>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</si>
  <si>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</si>
  <si>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</si>
  <si>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</si>
  <si>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</si>
  <si>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</si>
  <si>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</si>
  <si>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</si>
  <si>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</si>
  <si>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</si>
  <si>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</si>
  <si>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</si>
  <si>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</si>
  <si>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</si>
  <si>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</si>
  <si>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</si>
  <si>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</si>
  <si>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</si>
  <si>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</si>
  <si>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</si>
  <si>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</si>
  <si>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</si>
  <si>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</si>
  <si>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</si>
  <si>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</si>
  <si>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</si>
  <si>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</si>
  <si>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</si>
  <si>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</si>
  <si>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</si>
  <si>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</si>
  <si>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</si>
  <si>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</si>
  <si>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</si>
  <si>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</si>
  <si>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</si>
  <si>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</si>
  <si>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</si>
  <si>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</si>
  <si>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</si>
  <si>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</si>
  <si>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</si>
  <si>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</si>
  <si>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</si>
  <si>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</si>
  <si>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</si>
  <si>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</si>
  <si>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</si>
  <si>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</si>
  <si>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</si>
  <si>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</si>
  <si>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</si>
  <si>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</si>
  <si>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</si>
  <si>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</si>
  <si>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</si>
  <si>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</si>
  <si>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</si>
  <si>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</si>
  <si>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</si>
  <si>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</si>
  <si>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</si>
  <si>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</si>
  <si>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</si>
  <si>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</si>
  <si>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</si>
  <si>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</si>
  <si>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</si>
  <si>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</si>
  <si>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</si>
  <si>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</si>
  <si>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</si>
  <si>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</si>
  <si>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</si>
  <si>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</si>
  <si>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 xml:space="preserve">PROCESOS </t>
  </si>
  <si>
    <t xml:space="preserve">ASEGURAMIENTO DE LA CALIDAD </t>
  </si>
  <si>
    <t xml:space="preserve">Proyecciones Académicas- Plan vigente - plan propuesto </t>
  </si>
  <si>
    <t>Resultados de Aprendizaje RA</t>
  </si>
  <si>
    <t xml:space="preserve">Actas de Homologación </t>
  </si>
  <si>
    <t xml:space="preserve">Syllabus </t>
  </si>
  <si>
    <t>TIPO DE TRÁMITE</t>
  </si>
  <si>
    <t xml:space="preserve">ESTADO DE TRÁMITE ANTE EL MEN </t>
  </si>
  <si>
    <t xml:space="preserve">PLAN DE TRANSICIÓN </t>
  </si>
  <si>
    <t xml:space="preserve">CONSEJO DE DELEGADOS </t>
  </si>
  <si>
    <t xml:space="preserve">RESOLUCIONES MEN </t>
  </si>
  <si>
    <t xml:space="preserve">Aprobado por la Vicerrectora </t>
  </si>
  <si>
    <t xml:space="preserve">Elaborado por el Director </t>
  </si>
  <si>
    <t xml:space="preserve">Aprobado por Operaciones </t>
  </si>
  <si>
    <t xml:space="preserve">Revisado por el Decano </t>
  </si>
  <si>
    <t>Revisado por Curriculo</t>
  </si>
  <si>
    <t xml:space="preserve">Aprobado por Vicerrectoría </t>
  </si>
  <si>
    <t xml:space="preserve">Elaborado por escuela  </t>
  </si>
  <si>
    <t xml:space="preserve">Revisado por la curriculo </t>
  </si>
  <si>
    <t>Aprobado por Decano</t>
  </si>
  <si>
    <t xml:space="preserve">Aprobado por Docencia </t>
  </si>
  <si>
    <t xml:space="preserve">Aprobado por Financiera </t>
  </si>
  <si>
    <t xml:space="preserve">Elaborado por curiculo </t>
  </si>
  <si>
    <t xml:space="preserve">Aprobado por el Director  </t>
  </si>
  <si>
    <t xml:space="preserve">Elaborado por Escuela </t>
  </si>
  <si>
    <t xml:space="preserve">Revisado por convenios </t>
  </si>
  <si>
    <t xml:space="preserve">Aprobado por convenios </t>
  </si>
  <si>
    <t xml:space="preserve">Aprobado por crurriculo </t>
  </si>
  <si>
    <t xml:space="preserve">Aprobado por vicerrectora </t>
  </si>
  <si>
    <t xml:space="preserve">Elaborado o ajustado por la escuela  </t>
  </si>
  <si>
    <t xml:space="preserve">Aprobado por el Decano </t>
  </si>
  <si>
    <t>SYLLABUS APROBADOS POR GEV</t>
  </si>
  <si>
    <t>Total Módulos recibidos a conformidad</t>
  </si>
  <si>
    <t xml:space="preserve">Modulos a crear </t>
  </si>
  <si>
    <t xml:space="preserve">Total Aulas Master credos </t>
  </si>
  <si>
    <t>%Avance de Aulas Master</t>
  </si>
  <si>
    <t xml:space="preserve">Estado del aula Máster </t>
  </si>
  <si>
    <t>Parametrización de programas Banner</t>
  </si>
  <si>
    <t>Fecha de Parametrización</t>
  </si>
  <si>
    <t>Total de convenios y/o homologaciones</t>
  </si>
  <si>
    <t>Nº Parametrización en Banner</t>
  </si>
  <si>
    <t xml:space="preserve">% de parametrización de convenios y/o homologaciones </t>
  </si>
  <si>
    <t>Fecha de parametrización</t>
  </si>
  <si>
    <t xml:space="preserve">preguntar si el estado de negado se cambia en completitud </t>
  </si>
  <si>
    <t xml:space="preserve">Revisa estado no aplica para modificaciones y para renovar , pendiente o recibida </t>
  </si>
  <si>
    <t>ED</t>
  </si>
  <si>
    <t>AP</t>
  </si>
  <si>
    <t>AD</t>
  </si>
  <si>
    <t>AO</t>
  </si>
  <si>
    <t>RE</t>
  </si>
  <si>
    <t>ADO</t>
  </si>
  <si>
    <t>AF</t>
  </si>
  <si>
    <t>EC</t>
  </si>
  <si>
    <t>EE</t>
  </si>
  <si>
    <t>SA</t>
  </si>
  <si>
    <t>En Proceso</t>
  </si>
  <si>
    <t>Publicado</t>
  </si>
  <si>
    <t>Elaborado por la escuela</t>
  </si>
  <si>
    <t>En ajustes</t>
  </si>
  <si>
    <t>Sin Publicar</t>
  </si>
  <si>
    <t>Por actualizar</t>
  </si>
  <si>
    <t>Aprobado por asegurameinto</t>
  </si>
  <si>
    <t>No Aplica</t>
  </si>
  <si>
    <t xml:space="preserve">2027- 1 o 2 </t>
  </si>
  <si>
    <t>Actualizado</t>
  </si>
  <si>
    <t xml:space="preserve">Entregado </t>
  </si>
  <si>
    <t>Tecnología en Gestión Financiera</t>
  </si>
  <si>
    <t xml:space="preserve">Virtual </t>
  </si>
  <si>
    <t>Especialización en gestión empresarial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</si>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</sst>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6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5" borderId="1" xfId="1" applyFont="1" applyFill="1" applyBorder="1" applyAlignment="1">
      <alignment horizontal="center" vertical="center"/>
    </xf>
    <xf numFmtId="0" fontId="9" fillId="75" borderId="6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0" fillId="0" borderId="38" xfId="0" applyBorder="1" applyAlignment="1">
      <alignment vertical="center" wrapText="1"/>
    </xf>
    <xf numFmtId="0" fontId="0" fillId="0" borderId="4" xfId="0" applyBorder="1" applyAlignment="1">
      <alignment horizontal="center" wrapText="1"/>
    </xf>
    <xf numFmtId="0" fontId="9" fillId="9" borderId="4" xfId="1" applyFont="1" applyFill="1" applyBorder="1" applyAlignment="1">
      <alignment horizontal="center" vertical="center" wrapText="1"/>
    </xf>
    <xf numFmtId="0" fontId="9" fillId="9" borderId="4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4" xfId="2" applyFont="1" applyBorder="1" applyAlignment="1">
      <alignment horizontal="center" wrapText="1"/>
    </xf>
    <xf numFmtId="0" fontId="0" fillId="33" borderId="4" xfId="0" applyFill="1" applyBorder="1" applyAlignment="1">
      <alignment horizontal="center" wrapText="1"/>
    </xf>
    <xf numFmtId="0" fontId="24" fillId="34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wrapText="1"/>
    </xf>
    <xf numFmtId="9" fontId="0" fillId="0" borderId="4" xfId="0" applyNumberFormat="1" applyBorder="1" applyAlignment="1">
      <alignment horizontal="center"/>
    </xf>
    <xf numFmtId="0" fontId="9" fillId="0" borderId="6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14" fontId="0" fillId="0" borderId="38" xfId="0" applyNumberFormat="1" applyBorder="1" applyAlignment="1">
      <alignment vertical="center" wrapText="1"/>
    </xf>
    <xf numFmtId="9" fontId="0" fillId="0" borderId="38" xfId="2" applyFont="1" applyBorder="1" applyAlignment="1">
      <alignment vertical="center" wrapText="1"/>
    </xf>
    <xf numFmtId="0" fontId="1" fillId="31" borderId="7" xfId="0" applyFont="1" applyFill="1" applyBorder="1" applyAlignment="1">
      <alignment horizontal="centerContinuous" vertical="center"/>
    </xf>
    <xf numFmtId="0" fontId="1" fillId="31" borderId="22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9" fontId="0" fillId="0" borderId="38" xfId="2" applyFont="1" applyBorder="1" applyAlignment="1">
      <alignment horizontal="center" vertical="center" wrapText="1"/>
    </xf>
    <xf numFmtId="0" fontId="0" fillId="51" borderId="38" xfId="0" applyFill="1" applyBorder="1" applyAlignment="1">
      <alignment horizontal="center" vertical="center" wrapText="1"/>
    </xf>
    <xf numFmtId="14" fontId="0" fillId="0" borderId="38" xfId="0" applyNumberFormat="1" applyBorder="1" applyAlignment="1">
      <alignment horizontal="center" vertical="center" wrapText="1"/>
    </xf>
    <xf numFmtId="0" fontId="2" fillId="34" borderId="12" xfId="0" applyFont="1" applyFill="1" applyBorder="1" applyAlignment="1">
      <alignment horizontal="center" vertical="center" wrapText="1"/>
    </xf>
    <xf numFmtId="0" fontId="2" fillId="35" borderId="12" xfId="0" applyFont="1" applyFill="1" applyBorder="1" applyAlignment="1">
      <alignment horizontal="center" vertical="center" wrapText="1"/>
    </xf>
    <xf numFmtId="0" fontId="0" fillId="34" borderId="6" xfId="0" applyFill="1" applyBorder="1" applyAlignment="1">
      <alignment horizontal="center" wrapText="1"/>
    </xf>
    <xf numFmtId="0" fontId="5" fillId="2" borderId="1" xfId="0" applyFont="1" applyFill="1" applyBorder="1" applyAlignment="1">
      <alignment vertical="center" wrapText="1"/>
    </xf>
    <xf numFmtId="0" fontId="0" fillId="51" borderId="0" xfId="0" applyFill="1" applyAlignment="1">
      <alignment horizontal="center" vertical="center" wrapText="1"/>
    </xf>
    <xf numFmtId="0" fontId="1" fillId="48" borderId="7" xfId="0" applyFont="1" applyFill="1" applyBorder="1" applyAlignment="1">
      <alignment vertical="center"/>
    </xf>
    <xf numFmtId="0" fontId="1" fillId="48" borderId="8" xfId="0" applyFont="1" applyFill="1" applyBorder="1" applyAlignment="1">
      <alignment vertical="center"/>
    </xf>
    <xf numFmtId="0" fontId="9" fillId="0" borderId="4" xfId="1" applyFont="1" applyBorder="1" applyAlignment="1">
      <alignment horizontal="center" vertical="center"/>
    </xf>
    <xf numFmtId="0" fontId="2" fillId="77" borderId="6" xfId="0" applyFont="1" applyFill="1" applyBorder="1" applyAlignment="1">
      <alignment vertical="center" wrapText="1"/>
    </xf>
    <xf numFmtId="0" fontId="2" fillId="77" borderId="7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8" borderId="0" xfId="0" applyFont="1" applyFill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textRotation="90" wrapText="1"/>
    </xf>
    <xf numFmtId="0" fontId="1" fillId="31" borderId="22" xfId="0" applyFont="1" applyFill="1" applyBorder="1" applyAlignment="1">
      <alignment horizontal="center" vertical="center" textRotation="90" wrapText="1"/>
    </xf>
    <xf numFmtId="0" fontId="1" fillId="29" borderId="22" xfId="0" applyFont="1" applyFill="1" applyBorder="1" applyAlignment="1">
      <alignment horizontal="center" vertical="center" textRotation="90" wrapText="1"/>
    </xf>
    <xf numFmtId="0" fontId="1" fillId="29" borderId="22" xfId="0" applyFont="1" applyFill="1" applyBorder="1" applyAlignment="1">
      <alignment horizontal="center" vertical="center" wrapText="1"/>
    </xf>
    <xf numFmtId="0" fontId="1" fillId="31" borderId="12" xfId="0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1" borderId="4" xfId="0" applyFont="1" applyFill="1" applyBorder="1" applyAlignment="1">
      <alignment horizontal="center" vertical="center" wrapText="1"/>
    </xf>
    <xf numFmtId="0" fontId="1" fillId="29" borderId="4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9" borderId="6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9" borderId="1" xfId="0" applyFill="1" applyBorder="1" applyAlignment="1">
      <alignment horizontal="center" wrapText="1"/>
    </xf>
    <xf numFmtId="0" fontId="0" fillId="9" borderId="38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wrapText="1"/>
    </xf>
    <xf numFmtId="0" fontId="9" fillId="9" borderId="0" xfId="1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1" borderId="12" xfId="0" applyFont="1" applyFill="1" applyBorder="1" applyAlignment="1">
      <alignment horizontal="center" vertical="center" textRotation="90" wrapText="1"/>
    </xf>
    <xf numFmtId="0" fontId="0" fillId="0" borderId="39" xfId="0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textRotation="90" wrapText="1"/>
    </xf>
    <xf numFmtId="1" fontId="0" fillId="0" borderId="1" xfId="0" applyNumberFormat="1" applyBorder="1" applyAlignment="1">
      <alignment horizontal="center" wrapText="1"/>
    </xf>
    <xf numFmtId="0" fontId="9" fillId="9" borderId="4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0" xfId="0" applyBorder="1" applyAlignment="1">
      <alignment horizontal="center" vertical="center" wrapText="1"/>
    </xf>
    <xf numFmtId="9" fontId="0" fillId="0" borderId="40" xfId="2" applyFont="1" applyBorder="1" applyAlignment="1">
      <alignment horizontal="center" vertical="center" wrapText="1"/>
    </xf>
    <xf numFmtId="0" fontId="0" fillId="51" borderId="40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48" borderId="3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 wrapText="1"/>
    </xf>
    <xf numFmtId="0" fontId="1" fillId="31" borderId="6" xfId="0" applyFont="1" applyFill="1" applyBorder="1" applyAlignment="1">
      <alignment horizontal="center" vertical="center" wrapText="1"/>
    </xf>
    <xf numFmtId="0" fontId="1" fillId="31" borderId="7" xfId="0" applyFont="1" applyFill="1" applyBorder="1" applyAlignment="1">
      <alignment horizontal="center" vertical="center" wrapText="1"/>
    </xf>
    <xf numFmtId="0" fontId="1" fillId="31" borderId="8" xfId="0" applyFont="1" applyFill="1" applyBorder="1" applyAlignment="1">
      <alignment horizontal="center" vertical="center" wrapText="1"/>
    </xf>
    <xf numFmtId="0" fontId="1" fillId="29" borderId="6" xfId="0" applyFont="1" applyFill="1" applyBorder="1" applyAlignment="1">
      <alignment horizontal="center" vertical="center" wrapText="1"/>
    </xf>
    <xf numFmtId="0" fontId="1" fillId="29" borderId="7" xfId="0" applyFont="1" applyFill="1" applyBorder="1" applyAlignment="1">
      <alignment horizontal="center" vertical="center" wrapText="1"/>
    </xf>
    <xf numFmtId="0" fontId="1" fillId="29" borderId="8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1" fillId="48" borderId="8" xfId="0" applyFont="1" applyFill="1" applyBorder="1" applyAlignment="1">
      <alignment horizontal="center" vertical="center" wrapText="1"/>
    </xf>
    <xf numFmtId="0" fontId="2" fillId="35" borderId="6" xfId="0" applyFont="1" applyFill="1" applyBorder="1" applyAlignment="1">
      <alignment horizontal="center" vertical="center" wrapText="1"/>
    </xf>
    <xf numFmtId="0" fontId="2" fillId="35" borderId="7" xfId="0" applyFont="1" applyFill="1" applyBorder="1" applyAlignment="1">
      <alignment horizontal="center" vertical="center" wrapText="1"/>
    </xf>
    <xf numFmtId="0" fontId="2" fillId="35" borderId="8" xfId="0" applyFont="1" applyFill="1" applyBorder="1" applyAlignment="1">
      <alignment horizontal="center" vertical="center" wrapText="1"/>
    </xf>
    <xf numFmtId="0" fontId="2" fillId="78" borderId="6" xfId="0" applyFont="1" applyFill="1" applyBorder="1" applyAlignment="1">
      <alignment horizontal="center" vertical="center" wrapText="1"/>
    </xf>
    <xf numFmtId="0" fontId="2" fillId="78" borderId="7" xfId="0" applyFont="1" applyFill="1" applyBorder="1" applyAlignment="1">
      <alignment horizontal="center" vertical="center" wrapText="1"/>
    </xf>
    <xf numFmtId="0" fontId="2" fillId="78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2" fillId="77" borderId="6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/>
    </xf>
    <xf numFmtId="0" fontId="2" fillId="77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2" fillId="49" borderId="6" xfId="0" applyFont="1" applyFill="1" applyBorder="1" applyAlignment="1">
      <alignment horizontal="center" vertical="center" wrapText="1"/>
    </xf>
    <xf numFmtId="0" fontId="2" fillId="49" borderId="7" xfId="0" applyFont="1" applyFill="1" applyBorder="1" applyAlignment="1">
      <alignment horizontal="center" vertical="center" wrapText="1"/>
    </xf>
    <xf numFmtId="0" fontId="2" fillId="49" borderId="8" xfId="0" applyFont="1" applyFill="1" applyBorder="1" applyAlignment="1">
      <alignment horizontal="center" vertical="center" wrapText="1"/>
    </xf>
    <xf numFmtId="0" fontId="2" fillId="76" borderId="6" xfId="0" applyFont="1" applyFill="1" applyBorder="1" applyAlignment="1">
      <alignment horizontal="center" vertical="center" wrapText="1"/>
    </xf>
    <xf numFmtId="0" fontId="2" fillId="76" borderId="7" xfId="0" applyFont="1" applyFill="1" applyBorder="1" applyAlignment="1">
      <alignment horizontal="center" vertical="center" wrapText="1"/>
    </xf>
    <xf numFmtId="0" fontId="2" fillId="76" borderId="8" xfId="0" applyFont="1" applyFill="1" applyBorder="1" applyAlignment="1">
      <alignment horizontal="center" vertic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84" fillId="60" borderId="0" xfId="3" applyFont="1" applyFill="1" applyAlignment="1"/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1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22739"/>
          <a:ext cx="2370365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80313" y="2374448"/>
          <a:ext cx="1975759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88127" y="2333625"/>
          <a:ext cx="2661559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44517" y="2333625"/>
          <a:ext cx="2077812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52956" y="2322739"/>
          <a:ext cx="206828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64118" y="2322739"/>
          <a:ext cx="2077812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54358"/>
          <a:ext cx="2013859" cy="1434194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10815"/>
          <a:ext cx="2077813" cy="1434194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21701"/>
          <a:ext cx="2173061" cy="1434194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87242" y="4899930"/>
          <a:ext cx="1790701" cy="1434194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73884" y="4899930"/>
          <a:ext cx="1752601" cy="1434194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57113" y="4899930"/>
          <a:ext cx="1752601" cy="1434194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21442" y="4542060"/>
          <a:ext cx="2745922" cy="192269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878916"/>
          <a:ext cx="1848909" cy="677334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EACION3\Planeacion\PROYECCIONES\F.%20EDUCACION\LIC%20CIENCIAS%20SOCIALES%202016-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YECCION"/>
      <sheetName val="DATOS"/>
      <sheetName val="INGRESOS"/>
      <sheetName val="EGRESOS"/>
      <sheetName val="PROY. FIN."/>
      <sheetName val="CONSOLIDADO"/>
      <sheetName val="PLAN DE ESTUDIOS"/>
      <sheetName val="INFO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S9" dT="2026-03-06T14:40:04.77" personId="{50939F03-D7B1-4187-8167-C0C856D810B7}" id="{08ACDCC1-6649-4D0D-A86B-69B7D4B48783}">
    <text>Diligencia Ivonne</text>
  </threadedComment>
  <threadedComment ref="BB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X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E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E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E53" dT="2026-05-19T21:59:50.01" personId="{925CCBB3-3BEB-4189-AD18-64F3FDCAA606}" id="{3849939C-E553-42F9-B23E-C6A757A005FC}">
    <text>Finalizado un proceso de modificación llevado a cabo en 2024.</text>
  </threadedComment>
  <threadedComment ref="AE54" dT="2026-05-19T21:58:54.69" personId="{925CCBB3-3BEB-4189-AD18-64F3FDCAA606}" id="{A68BF5B1-88AA-4598-9726-93DDFB1E6716}">
    <text>Finalizado un proceso de reforma radicado en 2024.</text>
  </threadedComment>
  <threadedComment ref="AE66" dT="2026-05-19T22:01:06.18" personId="{925CCBB3-3BEB-4189-AD18-64F3FDCAA606}" id="{2C0BDC38-88F6-4E54-9BE6-8E5E9769A3E1}">
    <text>Este programa está en periodo de cierre, según decisión del comité de portafolio</text>
  </threadedComment>
  <threadedComment ref="AE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pane="bottomLeft" activeCell="B15" sqref="B15"/>
      <selection activeCell="B15" sqref="B15"/>
    </sheetView>
  </sheetViews>
  <sheetFormatPr defaultColWidth="11.42578125" defaultRowHeight="15"/>
  <cols>
    <col min="1" max="1" width="1.42578125" customWidth="1"/>
    <col min="2" max="2" width="33.42578125" customWidth="1"/>
    <col min="3" max="16" width="16.5703125" customWidth="1"/>
  </cols>
  <sheetData>
    <row r="1" spans="1:17" ht="21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>
      <c r="A3" s="283"/>
      <c r="B3" s="284" t="s">
        <v>5</v>
      </c>
      <c r="C3" s="281" t="s">
        <v>6</v>
      </c>
      <c r="D3" s="283"/>
      <c r="E3" s="574" t="s">
        <v>7</v>
      </c>
      <c r="F3" s="575"/>
      <c r="G3" s="576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>
      <c r="P4" s="288" t="s">
        <v>7</v>
      </c>
    </row>
    <row r="5" spans="1:17" ht="21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>
      <c r="P6" s="288" t="s">
        <v>8</v>
      </c>
    </row>
    <row r="7" spans="1:17" ht="22.35" customHeight="1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>
      <c r="P8" s="288" t="s">
        <v>14</v>
      </c>
    </row>
    <row r="9" spans="1:17" s="288" customFormat="1" ht="68.099999999999994" customHeight="1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/>
    <row r="13" spans="1:17" ht="20.100000000000001" customHeight="1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/>
    <row r="24" spans="1:15" ht="24" customHeight="1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>
      <c r="A25" s="204"/>
    </row>
    <row r="26" spans="1:15" ht="22.35" customHeight="1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>
      <c r="A36" s="204"/>
      <c r="M36" s="297"/>
    </row>
    <row r="37" spans="1:15" ht="18" customHeight="1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>
      <c r="A44" s="204"/>
      <c r="M44" s="297"/>
    </row>
    <row r="45" spans="1:15" ht="20.100000000000001" customHeight="1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/>
    <row r="52" spans="1:15" ht="20.100000000000001" customHeight="1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/>
    <row r="86" spans="1:15" ht="20.100000000000001" customHeight="1"/>
    <row r="87" spans="1:15" ht="20.100000000000001" customHeight="1"/>
    <row r="88" spans="1:15" ht="20.100000000000001" customHeight="1"/>
    <row r="89" spans="1:15" ht="20.100000000000001" customHeight="1"/>
    <row r="90" spans="1:15" ht="20.100000000000001" customHeight="1"/>
    <row r="91" spans="1:15" ht="20.100000000000001" customHeight="1"/>
    <row r="92" spans="1:15" ht="20.100000000000001" customHeight="1"/>
    <row r="93" spans="1:15" ht="20.100000000000001" customHeight="1"/>
    <row r="94" spans="1:15" ht="20.100000000000001" customHeight="1"/>
    <row r="95" spans="1:15" ht="20.100000000000001" customHeight="1"/>
    <row r="96" spans="1:15" ht="20.100000000000001" customHeight="1"/>
    <row r="97" ht="20.100000000000001" customHeight="1"/>
    <row r="98" ht="20.100000000000001" customHeight="1"/>
    <row r="99" ht="20.100000000000001" customHeight="1"/>
    <row r="100" ht="18" customHeight="1"/>
    <row r="173" spans="1:16" ht="68.650000000000006" customHeight="1"/>
    <row r="175" spans="1:16" s="169" customFormat="1" ht="59.1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/>
    <row r="179" ht="84.6" customHeight="1"/>
  </sheetData>
  <mergeCells count="1">
    <mergeCell ref="E3:G3"/>
  </mergeCells>
  <conditionalFormatting sqref="D15">
    <cfRule type="cellIs" dxfId="1132" priority="1" operator="greaterThanOrEqual">
      <formula>70</formula>
    </cfRule>
    <cfRule type="cellIs" dxfId="1131" priority="2" operator="between">
      <formula>40</formula>
      <formula>70</formula>
    </cfRule>
    <cfRule type="cellIs" dxfId="1130" priority="3" operator="lessThan">
      <formula>40</formula>
    </cfRule>
  </conditionalFormatting>
  <conditionalFormatting sqref="D19">
    <cfRule type="cellIs" dxfId="1129" priority="13" operator="greaterThanOrEqual">
      <formula>70</formula>
    </cfRule>
    <cfRule type="cellIs" dxfId="1128" priority="14" operator="between">
      <formula>40</formula>
      <formula>70</formula>
    </cfRule>
    <cfRule type="cellIs" dxfId="1127" priority="15" operator="lessThan">
      <formula>40</formula>
    </cfRule>
  </conditionalFormatting>
  <conditionalFormatting sqref="G15">
    <cfRule type="cellIs" dxfId="1126" priority="4" operator="greaterThanOrEqual">
      <formula>70</formula>
    </cfRule>
    <cfRule type="cellIs" dxfId="1125" priority="5" operator="between">
      <formula>40</formula>
      <formula>70</formula>
    </cfRule>
    <cfRule type="cellIs" dxfId="1124" priority="6" operator="lessThan">
      <formula>40</formula>
    </cfRule>
  </conditionalFormatting>
  <conditionalFormatting sqref="G19">
    <cfRule type="cellIs" dxfId="1123" priority="16" operator="greaterThanOrEqual">
      <formula>70</formula>
    </cfRule>
    <cfRule type="cellIs" dxfId="1122" priority="17" operator="between">
      <formula>40</formula>
      <formula>70</formula>
    </cfRule>
    <cfRule type="cellIs" dxfId="1121" priority="18" operator="lessThan">
      <formula>40</formula>
    </cfRule>
  </conditionalFormatting>
  <conditionalFormatting sqref="J15">
    <cfRule type="cellIs" dxfId="1120" priority="7" operator="greaterThanOrEqual">
      <formula>70</formula>
    </cfRule>
    <cfRule type="cellIs" dxfId="1119" priority="8" operator="between">
      <formula>40</formula>
      <formula>70</formula>
    </cfRule>
    <cfRule type="cellIs" dxfId="1118" priority="9" operator="lessThan">
      <formula>40</formula>
    </cfRule>
  </conditionalFormatting>
  <conditionalFormatting sqref="J19">
    <cfRule type="cellIs" dxfId="1117" priority="19" operator="greaterThanOrEqual">
      <formula>70</formula>
    </cfRule>
    <cfRule type="cellIs" dxfId="1116" priority="20" operator="between">
      <formula>40</formula>
      <formula>70</formula>
    </cfRule>
    <cfRule type="cellIs" dxfId="1115" priority="21" operator="lessThan">
      <formula>40</formula>
    </cfRule>
  </conditionalFormatting>
  <conditionalFormatting sqref="M15">
    <cfRule type="cellIs" dxfId="1114" priority="10" operator="greaterThanOrEqual">
      <formula>70</formula>
    </cfRule>
    <cfRule type="cellIs" dxfId="1113" priority="11" operator="between">
      <formula>40</formula>
      <formula>70</formula>
    </cfRule>
    <cfRule type="cellIs" dxfId="1112" priority="12" operator="lessThan">
      <formula>40</formula>
    </cfRule>
  </conditionalFormatting>
  <conditionalFormatting sqref="M19">
    <cfRule type="cellIs" dxfId="1111" priority="22" operator="greaterThanOrEqual">
      <formula>70</formula>
    </cfRule>
    <cfRule type="cellIs" dxfId="1110" priority="23" operator="between">
      <formula>40</formula>
      <formula>70</formula>
    </cfRule>
    <cfRule type="cellIs" dxfId="1109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defaultColWidth="11.42578125" defaultRowHeight="15"/>
  <cols>
    <col min="1" max="1" width="4.42578125" customWidth="1"/>
    <col min="2" max="2" width="27.71093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28515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7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7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>
      <c r="B11" s="134" t="s">
        <v>160</v>
      </c>
      <c r="C11" s="139">
        <f>COUNTIF(Maestro!AQ11:AQ70,"&gt;=1")</f>
        <v>6</v>
      </c>
      <c r="D11" s="140">
        <f t="shared" si="0"/>
        <v>0.1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██░░░░░░░░░░░░░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7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577" t="s">
        <v>100</v>
      </c>
      <c r="E20" s="577"/>
      <c r="F20" s="577"/>
      <c r="G20" s="578" t="s">
        <v>88</v>
      </c>
      <c r="H20" s="578"/>
      <c r="I20" s="578"/>
      <c r="J20" s="579" t="s">
        <v>6</v>
      </c>
      <c r="K20" s="579"/>
      <c r="L20" s="579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>
      <c r="C25" s="134" t="s">
        <v>174</v>
      </c>
      <c r="D25" s="153">
        <f>COUNTIFS(Maestro!F11:F70,"Presencial",Maestro!AQ11:AQ70,"&gt;=1")</f>
        <v>2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16</v>
      </c>
      <c r="G25" s="153">
        <f>COUNTIFS(Maestro!F11:F70,"Virtual",Maestro!AQ11:AQ70,"&gt;=1")</f>
        <v>4</v>
      </c>
      <c r="H25" s="154">
        <f>COUNTIFS(Maestro!F11:F70,"Virtual",Maestro!AQ11:AQ70,"&gt;0",Maestro!AQ11:AQ70,"&lt;1")</f>
        <v>1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7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100%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100%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1108" priority="1" operator="containsText" text="Finalizado">
      <formula>NOT(ISERROR(SEARCH("Finalizado",F35)))</formula>
    </cfRule>
    <cfRule type="containsText" dxfId="1107" priority="2" operator="containsText" text="En proceso">
      <formula>NOT(ISERROR(SEARCH("En proceso",F35)))</formula>
    </cfRule>
    <cfRule type="containsText" dxfId="1106" priority="3" operator="containsText" text="Sin iniciar">
      <formula>NOT(ISERROR(SEARCH("Sin iniciar",F35)))</formula>
    </cfRule>
  </conditionalFormatting>
  <conditionalFormatting sqref="L35:L94">
    <cfRule type="containsText" dxfId="1105" priority="4" operator="containsText" text="Completo">
      <formula>NOT(ISERROR(SEARCH("Completo",L35)))</formula>
    </cfRule>
    <cfRule type="containsText" dxfId="1104" priority="5" operator="containsText" text="⏳">
      <formula>NOT(ISERROR(SEARCH("⏳",L35)))</formula>
    </cfRule>
    <cfRule type="containsText" dxfId="1103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bottomRight" activeCell="U11" sqref="U11"/>
      <selection pane="bottomLeft" activeCell="G62" sqref="G62"/>
      <selection pane="topRight" activeCell="G62" sqref="G62"/>
    </sheetView>
  </sheetViews>
  <sheetFormatPr defaultColWidth="11.42578125" defaultRowHeight="1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>
      <c r="O3" s="558" t="s">
        <v>191</v>
      </c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  <c r="AC3" s="558"/>
    </row>
    <row r="4" spans="3:78">
      <c r="J4" s="3" t="s">
        <v>192</v>
      </c>
      <c r="O4" s="558"/>
      <c r="P4" s="558"/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  <c r="AC4" s="558"/>
    </row>
    <row r="5" spans="3:78">
      <c r="J5" s="3" t="s">
        <v>193</v>
      </c>
    </row>
    <row r="6" spans="3:78">
      <c r="J6" s="3" t="s">
        <v>194</v>
      </c>
    </row>
    <row r="7" spans="3:78" ht="14.8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580" t="s">
        <v>195</v>
      </c>
      <c r="K8" s="580"/>
      <c r="L8" s="580"/>
      <c r="M8" s="580"/>
      <c r="N8" s="580"/>
      <c r="O8" s="580"/>
      <c r="P8" s="580"/>
      <c r="Q8" s="580"/>
      <c r="R8" s="580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81" t="s">
        <v>198</v>
      </c>
      <c r="AD8" s="582"/>
      <c r="AE8" s="582"/>
      <c r="AF8" s="582"/>
      <c r="AG8" s="582"/>
      <c r="AH8" s="583"/>
      <c r="AI8" s="584" t="s">
        <v>199</v>
      </c>
      <c r="AJ8" s="170"/>
      <c r="AK8" s="170"/>
      <c r="AL8" s="586" t="s">
        <v>200</v>
      </c>
      <c r="AM8" s="587"/>
      <c r="AN8" s="587"/>
      <c r="AO8" s="587"/>
      <c r="AP8" s="587"/>
      <c r="AQ8" s="587"/>
      <c r="AR8" s="590" t="s">
        <v>201</v>
      </c>
      <c r="AS8" s="590"/>
      <c r="AT8" s="590"/>
      <c r="AU8" s="590"/>
      <c r="AV8" s="590"/>
      <c r="AW8" s="590"/>
      <c r="AX8" s="590"/>
      <c r="AY8" s="590"/>
      <c r="AZ8" s="590"/>
      <c r="BA8" s="174"/>
      <c r="BB8" s="174"/>
      <c r="BC8" s="174"/>
      <c r="BD8" s="596" t="s">
        <v>202</v>
      </c>
      <c r="BE8" s="596"/>
      <c r="BF8" s="596"/>
      <c r="BG8" s="596"/>
      <c r="BH8" s="596"/>
      <c r="BI8" s="596"/>
      <c r="BJ8" s="596"/>
      <c r="BK8" s="596"/>
      <c r="BL8" s="596"/>
      <c r="BM8" s="596"/>
      <c r="BN8" s="596"/>
      <c r="BO8" s="596"/>
      <c r="BP8" s="596"/>
      <c r="BQ8" s="597" t="s">
        <v>203</v>
      </c>
      <c r="BR8" s="597"/>
      <c r="BS8" s="597"/>
      <c r="BT8" s="14"/>
      <c r="BU8" s="14"/>
      <c r="BV8" s="14"/>
      <c r="BW8" s="14"/>
    </row>
    <row r="9" spans="3:78" s="2" customFormat="1" ht="58.35" customHeight="1">
      <c r="C9" s="592" t="s">
        <v>204</v>
      </c>
      <c r="D9" s="592"/>
      <c r="E9" s="592"/>
      <c r="F9" s="592"/>
      <c r="G9" s="592"/>
      <c r="H9" s="592"/>
      <c r="I9" s="592"/>
      <c r="J9" s="580" t="s">
        <v>18</v>
      </c>
      <c r="K9" s="580"/>
      <c r="L9" s="580"/>
      <c r="M9" s="580"/>
      <c r="N9" s="580"/>
      <c r="O9" s="580"/>
      <c r="P9" s="580"/>
      <c r="Q9" s="580"/>
      <c r="R9" s="580"/>
      <c r="S9" s="593" t="s">
        <v>205</v>
      </c>
      <c r="T9" s="588" t="s">
        <v>206</v>
      </c>
      <c r="U9" s="588" t="s">
        <v>158</v>
      </c>
      <c r="V9" s="588" t="s">
        <v>207</v>
      </c>
      <c r="W9" s="198"/>
      <c r="X9" s="198"/>
      <c r="Y9" s="198"/>
      <c r="Z9" s="198"/>
      <c r="AA9" s="581" t="s">
        <v>208</v>
      </c>
      <c r="AB9" s="582"/>
      <c r="AC9" s="582"/>
      <c r="AD9" s="582"/>
      <c r="AE9" s="582"/>
      <c r="AF9" s="582"/>
      <c r="AG9" s="582"/>
      <c r="AH9" s="583"/>
      <c r="AI9" s="585"/>
      <c r="AJ9" s="172"/>
      <c r="AK9" s="172"/>
      <c r="AL9" s="572" t="s">
        <v>209</v>
      </c>
      <c r="AM9" s="572"/>
      <c r="AN9" s="572"/>
      <c r="AO9" s="572"/>
      <c r="AP9" s="572"/>
      <c r="AQ9" s="572"/>
      <c r="AR9" s="591" t="s">
        <v>201</v>
      </c>
      <c r="AS9" s="591"/>
      <c r="AT9" s="591"/>
      <c r="AU9" s="591"/>
      <c r="AV9" s="591"/>
      <c r="AW9" s="591"/>
      <c r="AX9" s="591"/>
      <c r="AY9" s="591"/>
      <c r="AZ9" s="591"/>
      <c r="BA9" s="175"/>
      <c r="BB9" s="175"/>
      <c r="BC9" s="175"/>
      <c r="BD9" s="598" t="s">
        <v>210</v>
      </c>
      <c r="BE9" s="598"/>
      <c r="BF9" s="598"/>
      <c r="BG9" s="598"/>
      <c r="BH9" s="598"/>
      <c r="BI9" s="598"/>
      <c r="BJ9" s="598"/>
      <c r="BK9" s="598"/>
      <c r="BL9" s="598"/>
      <c r="BM9" s="598"/>
      <c r="BN9" s="598"/>
      <c r="BO9" s="598"/>
      <c r="BP9" s="598"/>
      <c r="BQ9" s="599" t="s">
        <v>211</v>
      </c>
      <c r="BR9" s="599"/>
      <c r="BS9" s="599"/>
      <c r="BT9" s="594" t="s">
        <v>212</v>
      </c>
      <c r="BU9" s="594" t="s">
        <v>213</v>
      </c>
      <c r="BV9" s="594" t="s">
        <v>214</v>
      </c>
      <c r="BW9" s="595" t="s">
        <v>215</v>
      </c>
      <c r="BZ9" s="2" t="s">
        <v>216</v>
      </c>
    </row>
    <row r="10" spans="3:78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93"/>
      <c r="T10" s="589"/>
      <c r="U10" s="589"/>
      <c r="V10" s="58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94"/>
      <c r="BU10" s="594"/>
      <c r="BV10" s="594"/>
      <c r="BW10" s="595"/>
    </row>
    <row r="11" spans="3:78" ht="52.35" customHeight="1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IFERROR(_xlfn.XLOOKUP($I11,Borrador!$I$11:$I$70,_xlfn.XLOOKUP(J$10,Borrador!$C$10:$BK$10,Borrador!$C$11:$BK$70,"",0,1),""),"")</f>
        <v>finalizado</v>
      </c>
      <c r="K11" s="12" t="str" cm="1">
        <f t="array" ref="K11">IFERROR(_xlfn.XLOOKUP($I11,Borrador!$I$11:$I$70,_xlfn.XLOOKUP(K$10,Borrador!$C$10:$BK$10,Borrador!$C$11:$BK$70,"",0,1),""),"")</f>
        <v>finalizado</v>
      </c>
      <c r="L11" s="12" t="str" cm="1">
        <f t="array" ref="L11">IFERROR(_xlfn.XLOOKUP($I11,Borrador!$I$11:$I$70,_xlfn.XLOOKUP(L$10,Borrador!$C$10:$BK$10,Borrador!$C$11:$BK$70,"",0,1),""),"")</f>
        <v>finalizado</v>
      </c>
      <c r="M11" s="38" cm="1">
        <f t="array" ref="M11">IFERROR(_xlfn.XLOOKUP($I11,Borrador!$I$11:$I$70,_xlfn.XLOOKUP(M$10,Borrador!$C$10:$BK$10,Borrador!$C$11:$BK$70,"",0,1),""),"")</f>
        <v>45877</v>
      </c>
      <c r="N11" s="39" cm="1">
        <f t="array" ref="N11">IFERROR(_xlfn.XLOOKUP($I11,Borrador!$I$11:$I$70,_xlfn.XLOOKUP(N$10,Borrador!$C$10:$BK$10,Borrador!$C$11:$BK$70,"",0,1),""),"")</f>
        <v>45884</v>
      </c>
      <c r="O11" s="12" cm="1">
        <f t="array" ref="O11">IFERROR(_xlfn.XLOOKUP($I11,Borrador!$I$11:$I$70,_xlfn.XLOOKUP(O$10,Borrador!$C$10:$BK$10,Borrador!$C$11:$BK$70,"",0,1),""),"")</f>
        <v>0</v>
      </c>
      <c r="P11" s="12" t="str" cm="1">
        <f t="array" ref="P11">IFERROR(_xlfn.XLOOKUP($I11,Borrador!$I$11:$I$70,_xlfn.XLOOKUP(P$10,Borrador!$C$10:$BK$10,Borrador!$C$11:$BK$70,"",0,1),""),"")</f>
        <v>Si</v>
      </c>
      <c r="Q11" s="12" cm="1">
        <f t="array" ref="Q11">IFERROR(_xlfn.XLOOKUP($I11,Borrador!$I$11:$I$70,_xlfn.XLOOKUP(Q$10,Borrador!$C$10:$BK$10,Borrador!$C$11:$BK$70,"",0,1),""),"")</f>
        <v>11</v>
      </c>
      <c r="R11" s="12" t="str" cm="1">
        <f t="array" ref="R11">IFERROR(_xlfn.XLOOKUP($I11,Borrador!$I$11:$I$70,_xlfn.XLOOKUP(R$10,Borrador!$C$10:$BK$10,Borrador!$C$11:$BK$70,"",0,1),""),"")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IFERROR(_xlfn.XLOOKUP($I11,Borrador!$I$11:$I$70,_xlfn.XLOOKUP(W$10,Borrador!$C$10:$BK$10,Borrador!$C$11:$BK$70,"",0,1),""),"")</f>
        <v>finalizado</v>
      </c>
      <c r="X11" s="76" cm="1">
        <f t="array" ref="X11">IFERROR(_xlfn.XLOOKUP($I11,Borrador!$I$11:$I$70,_xlfn.XLOOKUP(X$10,Borrador!$C$10:$BK$10,Borrador!$C$11:$BK$70,"",0,1),""),"")</f>
        <v>0</v>
      </c>
      <c r="Y11" s="76" t="str" cm="1">
        <f t="array" ref="Y11">IFERROR(_xlfn.XLOOKUP($I11,Borrador!$I$11:$I$70,_xlfn.XLOOKUP(Y$10,Borrador!$C$10:$BK$10,Borrador!$C$11:$BK$70,"",0,1),""),"")</f>
        <v>Devuelto</v>
      </c>
      <c r="Z11" s="76" t="str" cm="1">
        <f t="array" ref="Z11">IFERROR(_xlfn.XLOOKUP($I11,Borrador!$I$11:$I$70,_xlfn.XLOOKUP(Z$10,Borrador!$C$10:$BK$10,Borrador!$C$11:$BK$70,"",0,1),""),"")</f>
        <v/>
      </c>
      <c r="AA11" s="76" t="str" cm="1">
        <f t="array" ref="AA11">IFERROR(_xlfn.XLOOKUP($I11,Borrador!$I$11:$I$70,_xlfn.XLOOKUP(AA$10,Borrador!$C$10:$BK$10,Borrador!$C$11:$BK$70,"",0,1),""),"")</f>
        <v>Modificación de Registro Calificado</v>
      </c>
      <c r="AB11" s="12" t="str" cm="1">
        <f t="array" ref="AB11">IFERROR(_xlfn.XLOOKUP($I11,Borrador!$I$11:$I$70,_xlfn.XLOOKUP(AB$10,Borrador!$C$10:$BK$10,Borrador!$C$11:$BK$70,"",0,1),""),"")</f>
        <v>En elaboración de documentación</v>
      </c>
      <c r="AC11" s="54" t="str" cm="1">
        <f t="array" ref="AC11">IFERROR(_xlfn.XLOOKUP($I11,Borrador!$I$11:$I$70,_xlfn.XLOOKUP(AC$10,Borrador!$C$10:$BK$10,Borrador!$C$11:$BK$70,"",0,1),""),"")</f>
        <v>Abril de 2026</v>
      </c>
      <c r="AD11" s="12" t="str" cm="1">
        <f t="array" ref="AD11">IFERROR(_xlfn.XLOOKUP($I11,Borrador!$I$11:$I$70,_xlfn.XLOOKUP(AD$10,Borrador!$C$10:$BK$10,Borrador!$C$11:$BK$70,"",0,1),""),"")</f>
        <v>Se tramita en marzo de 2026</v>
      </c>
      <c r="AE11" s="12"/>
      <c r="AF11" s="12" t="str" cm="1">
        <f t="array" ref="AF11">IFERROR(_xlfn.XLOOKUP($I11,Borrador!$I$11:$I$70,_xlfn.XLOOKUP(AF$10,Borrador!$C$10:$BK$10,Borrador!$C$11:$BK$70,"",0,1),""),"")</f>
        <v>Sí</v>
      </c>
      <c r="AG11" s="12" t="str" cm="1">
        <f t="array" ref="AG11">IFERROR(_xlfn.XLOOKUP($I11,Borrador!$I$11:$I$70,_xlfn.XLOOKUP(AG$10,Borrador!$C$10:$BK$10,Borrador!$C$11:$BK$70,"",0,1),""),"")</f>
        <v>No</v>
      </c>
      <c r="AH11" s="12" t="str" cm="1">
        <f t="array" ref="AH11">IFERROR(_xlfn.XLOOKUP($I11,Borrador!$I$11:$I$70,_xlfn.XLOOKUP(AH$10,Borrador!$C$10:$BK$10,Borrador!$C$11:$BK$70,"",0,1),""),"")</f>
        <v>No aplica</v>
      </c>
      <c r="AI11" s="12" t="str" cm="1">
        <f t="array" ref="AI11">IFERROR(_xlfn.XLOOKUP($I11,Borrador!$I$11:$I$70,_xlfn.XLOOKUP(AI$10,Borrador!$C$10:$BK$10,Borrador!$C$11:$BK$70,"",0,1),""),"")</f>
        <v/>
      </c>
      <c r="AJ11" s="12"/>
      <c r="AK11" s="12"/>
      <c r="AL11" s="11" cm="1">
        <f t="array" ref="AL11">IFERROR(_xlfn.XLOOKUP($I11,Borrador!$I$11:$I$70,_xlfn.XLOOKUP(AL$10,Borrador!$C$10:$BK$10,Borrador!$C$11:$BK$70,"",0,1),""),"")</f>
        <v>1</v>
      </c>
      <c r="AM11" s="11" cm="1">
        <f t="array" ref="AM11">IFERROR(_xlfn.XLOOKUP($I11,Borrador!$I$11:$I$70,_xlfn.XLOOKUP(AM$10,Borrador!$C$10:$BK$10,Borrador!$C$11:$BK$70,"",0,1),""),"")</f>
        <v>10</v>
      </c>
      <c r="AN11" s="11" cm="1">
        <f t="array" ref="AN11">IFERROR(_xlfn.XLOOKUP($I11,Borrador!$I$11:$I$70,_xlfn.XLOOKUP(AN$10,Borrador!$C$10:$BK$10,Borrador!$C$11:$BK$70,"",0,1),""),"")</f>
        <v>11</v>
      </c>
      <c r="AO11" s="11" cm="1">
        <f t="array" ref="AO11">IFERROR(_xlfn.XLOOKUP($I11,Borrador!$I$11:$I$70,_xlfn.XLOOKUP(AO$10,Borrador!$C$10:$BK$10,Borrador!$C$11:$BK$70,"",0,1),""),"")</f>
        <v>0</v>
      </c>
      <c r="AP11" s="11" cm="1">
        <f t="array" ref="AP11">IFERROR(_xlfn.XLOOKUP($I11,Borrador!$I$11:$I$70,_xlfn.XLOOKUP(AP$10,Borrador!$C$10:$BK$10,Borrador!$C$11:$BK$70,"",0,1),""),"")</f>
        <v>0</v>
      </c>
      <c r="AQ11" s="11" cm="1">
        <f t="array" ref="AQ11">IFERROR(_xlfn.XLOOKUP($I11,Borrador!$I$11:$I$70,_xlfn.XLOOKUP(AQ$10,Borrador!$C$10:$BK$10,Borrador!$C$11:$BK$70,"",0,1),""),"")</f>
        <v>0</v>
      </c>
      <c r="AR11" s="12" t="str" cm="1">
        <f t="array" ref="AR11">IFERROR(_xlfn.XLOOKUP($I11,Borrador!$I$11:$I$70,_xlfn.XLOOKUP(AR$10,Borrador!$C$10:$BK$10,Borrador!$C$11:$BK$70,"",0,1),""),"")</f>
        <v/>
      </c>
      <c r="AS11" s="12" t="str" cm="1">
        <f t="array" ref="AS11">IFERROR(_xlfn.XLOOKUP($I11,Borrador!$I$11:$I$70,_xlfn.XLOOKUP(AS$10,Borrador!$C$10:$BK$10,Borrador!$C$11:$BK$70,"",0,1),""),"")</f>
        <v/>
      </c>
      <c r="AT11" s="12" t="str" cm="1">
        <f t="array" ref="AT11">IFERROR(_xlfn.XLOOKUP($I11,Borrador!$I$11:$I$70,_xlfn.XLOOKUP(AT$10,Borrador!$C$10:$BK$10,Borrador!$C$11:$BK$70,"",0,1),""),"")</f>
        <v/>
      </c>
      <c r="AU11" s="12" t="str" cm="1">
        <f t="array" ref="AU11">IFERROR(_xlfn.XLOOKUP($I11,Borrador!$I$11:$I$70,_xlfn.XLOOKUP(AU$10,Borrador!$C$10:$BK$10,Borrador!$C$11:$BK$70,"",0,1),""),"")</f>
        <v>sin iniciar</v>
      </c>
      <c r="AV11" s="12" t="str" cm="1">
        <f t="array" ref="AV11">IFERROR(_xlfn.XLOOKUP($I11,Borrador!$I$11:$I$70,_xlfn.XLOOKUP(AV$10,Borrador!$C$10:$BK$10,Borrador!$C$11:$BK$70,"",0,1),""),"")</f>
        <v>sin iniciar</v>
      </c>
      <c r="AW11" s="12">
        <f>IFERROR(_xlfn.XLOOKUP($I11,Borrador!$I$11:$I$70,Borrador!$AP$11:$AP$70,""),"")</f>
        <v>0</v>
      </c>
      <c r="AX11" s="12">
        <f>IFERROR(_xlfn.XLOOKUP($I11,Borrador!$I$11:$I$70,Borrador!$AQ$11:$AQ$70,""),"")</f>
        <v>0</v>
      </c>
      <c r="AY11" s="12">
        <f>IFERROR(_xlfn.XLOOKUP($I11,Borrador!$I$11:$I$70,Borrador!$AR$11:$AR$70,""),"")</f>
        <v>0</v>
      </c>
      <c r="AZ11" s="11" cm="1">
        <f t="array" ref="AZ11">IFERROR(_xlfn.XLOOKUP($I11,Borrador!$I$11:$I$70,_xlfn.XLOOKUP(AZ$10,Borrador!$C$10:$BK$10,Borrador!$C$11:$BK$70,"",0,1),""),"")</f>
        <v>0</v>
      </c>
      <c r="BA11" s="11" cm="1">
        <f t="array" ref="BA11">IFERROR(_xlfn.XLOOKUP($I11,Borrador!$I$11:$I$70,_xlfn.XLOOKUP(BA$10,Borrador!$C$10:$BK$10,Borrador!$C$11:$BK$70,"",0,1),""),"")</f>
        <v>0.06</v>
      </c>
      <c r="BB11" s="11">
        <f>IFERROR(_xlfn.XLOOKUP($I11,Borrador!$I$11:$I$70,Borrador!$AY$11:$AY$70,""),"")</f>
        <v>0</v>
      </c>
      <c r="BC11" s="11">
        <f>IFERROR(_xlfn.XLOOKUP($I11,Borrador!$I$11:$I$70,Borrador!$AZ$11:$AZ$70,""),"")</f>
        <v>0</v>
      </c>
      <c r="BD11" s="12" t="str" cm="1">
        <f t="array" ref="BD11">IFERROR(_xlfn.XLOOKUP($I11,Borrador!$I$11:$I$70,_xlfn.XLOOKUP(BD$10,Borrador!$C$10:$BK$10,Borrador!$C$11:$BK$70,"",0,1),""),"")</f>
        <v>sin iniciar</v>
      </c>
      <c r="BE11" s="12" t="str" cm="1">
        <f t="array" ref="BE11">IFERROR(_xlfn.XLOOKUP($I11,Borrador!$I$11:$I$70,_xlfn.XLOOKUP(BE$10,Borrador!$C$10:$BK$10,Borrador!$C$11:$BK$70,"",0,1),""),"")</f>
        <v>sin iniciar</v>
      </c>
      <c r="BF11" s="12" t="str" cm="1">
        <f t="array" ref="BF11">IFERROR(_xlfn.XLOOKUP($I11,Borrador!$I$11:$I$70,_xlfn.XLOOKUP(BF$10,Borrador!$C$10:$BK$10,Borrador!$C$11:$BK$70,"",0,1),""),"")</f>
        <v>sin iniciar</v>
      </c>
      <c r="BG11" s="12" cm="1">
        <f t="array" ref="BG11">IFERROR(_xlfn.XLOOKUP($I11,Borrador!$I$11:$I$70,_xlfn.XLOOKUP(BG$10,Borrador!$C$10:$BK$10,Borrador!$C$11:$BK$70,"",0,1),""),"")</f>
        <v>13</v>
      </c>
      <c r="BH11" s="12" cm="1">
        <f t="array" ref="BH11">IFERROR(_xlfn.XLOOKUP($I11,Borrador!$I$11:$I$70,_xlfn.XLOOKUP(BH$10,Borrador!$C$10:$BK$10,Borrador!$C$11:$BK$70,"",0,1),""),"")</f>
        <v>0</v>
      </c>
      <c r="BI11" s="12" cm="1">
        <f t="array" ref="BI11">IFERROR(_xlfn.XLOOKUP($I11,Borrador!$I$11:$I$70,_xlfn.XLOOKUP(BI$10,Borrador!$C$10:$BK$10,Borrador!$C$11:$BK$70,"",0,1),""),"")</f>
        <v>0.22</v>
      </c>
      <c r="BJ11" s="12" cm="1">
        <f t="array" ref="BJ11">IFERROR(_xlfn.XLOOKUP($I11,Borrador!$I$11:$I$70,_xlfn.XLOOKUP(BJ$10,Borrador!$C$10:$BK$10,Borrador!$C$11:$BK$70,"",0,1),""),"")</f>
        <v>0</v>
      </c>
      <c r="BK11" s="12" cm="1">
        <f t="array" ref="BK11">IFERROR(_xlfn.XLOOKUP($I11,Borrador!$I$11:$I$70,_xlfn.XLOOKUP(BK$10,Borrador!$C$10:$BK$10,Borrador!$C$11:$BK$70,"",0,1),""),"")</f>
        <v>0</v>
      </c>
      <c r="BL11" s="12" cm="1">
        <f t="array" ref="BL11">IFERROR(_xlfn.XLOOKUP($I11,Borrador!$I$11:$I$70,_xlfn.XLOOKUP(BL$10,Borrador!$C$10:$BK$10,Borrador!$C$11:$BK$70,"",0,1),""),"")</f>
        <v>0</v>
      </c>
      <c r="BM11" s="12">
        <f>IFERROR(_xlfn.XLOOKUP($I11,Borrador!$I$11:$I$70,Borrador!$BE$11:$BE$70,""),"")</f>
        <v>0</v>
      </c>
      <c r="BN11" s="12">
        <f>IFERROR(_xlfn.XLOOKUP($I11,Borrador!$I$11:$I$70,Borrador!$BF$11:$BF$70,""),"")</f>
        <v>0</v>
      </c>
      <c r="BO11" s="12">
        <f>IFERROR(_xlfn.XLOOKUP($I11,Borrador!$I$11:$I$70,Borrador!$BG$11:$BG$70,""),"")</f>
        <v>0</v>
      </c>
      <c r="BP11" s="12" cm="1">
        <f t="array" ref="BP11">IFERROR(_xlfn.XLOOKUP($I11,Borrador!$I$11:$I$70,_xlfn.XLOOKUP(BP$10,Borrador!$C$10:$BK$10,Borrador!$C$11:$BK$70,"",0,1),""),"")</f>
        <v>0.22</v>
      </c>
      <c r="BQ11" s="12">
        <f>IFERROR(_xlfn.XLOOKUP($I11,Borrador!$I$11:$I$70,Borrador!$BB$11:$BB$70,""),"")</f>
        <v>0</v>
      </c>
      <c r="BR11" s="12">
        <f>IFERROR(_xlfn.XLOOKUP($I11,Borrador!$I$11:$I$70,Borrador!$BC$11:$BC$70,""),"")</f>
        <v>0</v>
      </c>
      <c r="BS11" s="12">
        <f>IFERROR(_xlfn.XLOOKUP($I11,Borrador!$I$11:$I$70,Borrador!$BD$11:$BD$70,""),"")</f>
        <v>0</v>
      </c>
      <c r="BT11" s="11">
        <f>IFERROR(_xlfn.XLOOKUP($I11,Borrador!$I$11:$I$70,Borrador!$BH$11:$BH$70,""),"")</f>
        <v>46199</v>
      </c>
      <c r="BU11" s="11">
        <f>IFERROR(_xlfn.XLOOKUP($I11,Borrador!$I$11:$I$70,Borrador!$BI$11:$BI$70,""),"")</f>
        <v>0</v>
      </c>
      <c r="BV11" s="34" t="str">
        <f>IFERROR(_xlfn.XLOOKUP($I11,Borrador!$I$11:$I$70,Borrador!$BJ$11:$BJ$70,""),"")</f>
        <v>2027-1</v>
      </c>
      <c r="BW11" s="12">
        <f>IFERROR(_xlfn.XLOOKUP($I11,Borrador!$I$11:$I$70,Borrador!$BK$11:$BK$70,""),"")</f>
        <v>0</v>
      </c>
    </row>
    <row r="12" spans="3:78" ht="52.35" customHeight="1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IFERROR(_xlfn.XLOOKUP($I12,Borrador!$I$11:$I$70,_xlfn.XLOOKUP(J$10,Borrador!$C$10:$BK$10,Borrador!$C$11:$BK$70,"",0,1),""),"")</f>
        <v>finalizado</v>
      </c>
      <c r="K12" s="12" t="str" cm="1">
        <f t="array" ref="K12">IFERROR(_xlfn.XLOOKUP($I12,Borrador!$I$11:$I$70,_xlfn.XLOOKUP(K$10,Borrador!$C$10:$BK$10,Borrador!$C$11:$BK$70,"",0,1),""),"")</f>
        <v>finalizado</v>
      </c>
      <c r="L12" s="12" t="str" cm="1">
        <f t="array" ref="L12">IFERROR(_xlfn.XLOOKUP($I12,Borrador!$I$11:$I$70,_xlfn.XLOOKUP(L$10,Borrador!$C$10:$BK$10,Borrador!$C$11:$BK$70,"",0,1),""),"")</f>
        <v>finalizado</v>
      </c>
      <c r="M12" s="38" cm="1">
        <f t="array" ref="M12">IFERROR(_xlfn.XLOOKUP($I12,Borrador!$I$11:$I$70,_xlfn.XLOOKUP(M$10,Borrador!$C$10:$BK$10,Borrador!$C$11:$BK$70,"",0,1),""),"")</f>
        <v>45877</v>
      </c>
      <c r="N12" s="39" cm="1">
        <f t="array" ref="N12">IFERROR(_xlfn.XLOOKUP($I12,Borrador!$I$11:$I$70,_xlfn.XLOOKUP(N$10,Borrador!$C$10:$BK$10,Borrador!$C$11:$BK$70,"",0,1),""),"")</f>
        <v>45884</v>
      </c>
      <c r="O12" s="12" cm="1">
        <f t="array" ref="O12">IFERROR(_xlfn.XLOOKUP($I12,Borrador!$I$11:$I$70,_xlfn.XLOOKUP(O$10,Borrador!$C$10:$BK$10,Borrador!$C$11:$BK$70,"",0,1),""),"")</f>
        <v>0</v>
      </c>
      <c r="P12" s="12" t="str" cm="1">
        <f t="array" ref="P12">IFERROR(_xlfn.XLOOKUP($I12,Borrador!$I$11:$I$70,_xlfn.XLOOKUP(P$10,Borrador!$C$10:$BK$10,Borrador!$C$11:$BK$70,"",0,1),""),"")</f>
        <v>Si</v>
      </c>
      <c r="Q12" s="12" cm="1">
        <f t="array" ref="Q12">IFERROR(_xlfn.XLOOKUP($I12,Borrador!$I$11:$I$70,_xlfn.XLOOKUP(Q$10,Borrador!$C$10:$BK$10,Borrador!$C$11:$BK$70,"",0,1),""),"")</f>
        <v>4</v>
      </c>
      <c r="R12" s="12" t="str" cm="1">
        <f t="array" ref="R12">IFERROR(_xlfn.XLOOKUP($I12,Borrador!$I$11:$I$70,_xlfn.XLOOKUP(R$10,Borrador!$C$10:$BK$10,Borrador!$C$11:$BK$70,"",0,1),""),"")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IFERROR(_xlfn.XLOOKUP($I12,Borrador!$I$11:$I$70,_xlfn.XLOOKUP(W$10,Borrador!$C$10:$BK$10,Borrador!$C$11:$BK$70,"",0,1),""),"")</f>
        <v>finalizado</v>
      </c>
      <c r="X12" s="76" cm="1">
        <f t="array" ref="X12">IFERROR(_xlfn.XLOOKUP($I12,Borrador!$I$11:$I$70,_xlfn.XLOOKUP(X$10,Borrador!$C$10:$BK$10,Borrador!$C$11:$BK$70,"",0,1),""),"")</f>
        <v>0</v>
      </c>
      <c r="Y12" s="76" t="str" cm="1">
        <f t="array" ref="Y12">IFERROR(_xlfn.XLOOKUP($I12,Borrador!$I$11:$I$70,_xlfn.XLOOKUP(Y$10,Borrador!$C$10:$BK$10,Borrador!$C$11:$BK$70,"",0,1),""),"")</f>
        <v>Finalizado</v>
      </c>
      <c r="Z12" s="76" t="str" cm="1">
        <f t="array" ref="Z12">IFERROR(_xlfn.XLOOKUP($I12,Borrador!$I$11:$I$70,_xlfn.XLOOKUP(Z$10,Borrador!$C$10:$BK$10,Borrador!$C$11:$BK$70,"",0,1),""),"")</f>
        <v/>
      </c>
      <c r="AA12" s="76" t="str" cm="1">
        <f t="array" ref="AA12">IFERROR(_xlfn.XLOOKUP($I12,Borrador!$I$11:$I$70,_xlfn.XLOOKUP(AA$10,Borrador!$C$10:$BK$10,Borrador!$C$11:$BK$70,"",0,1),""),"")</f>
        <v>Modificación de Registro Calificado</v>
      </c>
      <c r="AB12" s="12" t="str" cm="1">
        <f t="array" ref="AB12">IFERROR(_xlfn.XLOOKUP($I12,Borrador!$I$11:$I$70,_xlfn.XLOOKUP(AB$10,Borrador!$C$10:$BK$10,Borrador!$C$11:$BK$70,"",0,1),""),"")</f>
        <v>Pendiente Resolución para notificar que la reforma si opera</v>
      </c>
      <c r="AC12" s="54" t="str" cm="1">
        <f t="array" ref="AC12">IFERROR(_xlfn.XLOOKUP($I12,Borrador!$I$11:$I$70,_xlfn.XLOOKUP(AC$10,Borrador!$C$10:$BK$10,Borrador!$C$11:$BK$70,"",0,1),""),"")</f>
        <v>Se debe informar al MEN una vez llegue la resolución RC</v>
      </c>
      <c r="AD12" s="12" t="str" cm="1">
        <f t="array" ref="AD12">IFERROR(_xlfn.XLOOKUP($I12,Borrador!$I$11:$I$70,_xlfn.XLOOKUP(AD$10,Borrador!$C$10:$BK$10,Borrador!$C$11:$BK$70,"",0,1),""),"")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IFERROR(_xlfn.XLOOKUP($I12,Borrador!$I$11:$I$70,_xlfn.XLOOKUP(AF$10,Borrador!$C$10:$BK$10,Borrador!$C$11:$BK$70,"",0,1),""),"")</f>
        <v>Sí</v>
      </c>
      <c r="AG12" s="12" t="str" cm="1">
        <f t="array" ref="AG12">IFERROR(_xlfn.XLOOKUP($I12,Borrador!$I$11:$I$70,_xlfn.XLOOKUP(AG$10,Borrador!$C$10:$BK$10,Borrador!$C$11:$BK$70,"",0,1),""),"")</f>
        <v>No</v>
      </c>
      <c r="AH12" s="12" t="str" cm="1">
        <f t="array" ref="AH12">IFERROR(_xlfn.XLOOKUP($I12,Borrador!$I$11:$I$70,_xlfn.XLOOKUP(AH$10,Borrador!$C$10:$BK$10,Borrador!$C$11:$BK$70,"",0,1),""),"")</f>
        <v>No aplica</v>
      </c>
      <c r="AI12" s="12" t="str" cm="1">
        <f t="array" ref="AI12">IFERROR(_xlfn.XLOOKUP($I12,Borrador!$I$11:$I$70,_xlfn.XLOOKUP(AI$10,Borrador!$C$10:$BK$10,Borrador!$C$11:$BK$70,"",0,1),""),"")</f>
        <v/>
      </c>
      <c r="AJ12" s="12"/>
      <c r="AK12" s="12"/>
      <c r="AL12" s="11" cm="1">
        <f t="array" ref="AL12">IFERROR(_xlfn.XLOOKUP($I12,Borrador!$I$11:$I$70,_xlfn.XLOOKUP(AL$10,Borrador!$C$10:$BK$10,Borrador!$C$11:$BK$70,"",0,1),""),"")</f>
        <v>4</v>
      </c>
      <c r="AM12" s="11" cm="1">
        <f t="array" ref="AM12">IFERROR(_xlfn.XLOOKUP($I12,Borrador!$I$11:$I$70,_xlfn.XLOOKUP(AM$10,Borrador!$C$10:$BK$10,Borrador!$C$11:$BK$70,"",0,1),""),"")</f>
        <v>0</v>
      </c>
      <c r="AN12" s="11" cm="1">
        <f t="array" ref="AN12">IFERROR(_xlfn.XLOOKUP($I12,Borrador!$I$11:$I$70,_xlfn.XLOOKUP(AN$10,Borrador!$C$10:$BK$10,Borrador!$C$11:$BK$70,"",0,1),""),"")</f>
        <v>4</v>
      </c>
      <c r="AO12" s="11" cm="1">
        <f t="array" ref="AO12">IFERROR(_xlfn.XLOOKUP($I12,Borrador!$I$11:$I$70,_xlfn.XLOOKUP(AO$10,Borrador!$C$10:$BK$10,Borrador!$C$11:$BK$70,"",0,1),""),"")</f>
        <v>46063</v>
      </c>
      <c r="AP12" s="11" cm="1">
        <f t="array" ref="AP12">IFERROR(_xlfn.XLOOKUP($I12,Borrador!$I$11:$I$70,_xlfn.XLOOKUP(AP$10,Borrador!$C$10:$BK$10,Borrador!$C$11:$BK$70,"",0,1),""),"")</f>
        <v>46129</v>
      </c>
      <c r="AQ12" s="11" t="str" cm="1">
        <f t="array" ref="AQ12">IFERROR(_xlfn.XLOOKUP($I12,Borrador!$I$11:$I$70,_xlfn.XLOOKUP(AQ$10,Borrador!$C$10:$BK$10,Borrador!$C$11:$BK$70,"",0,1),""),"")</f>
        <v>No aplica</v>
      </c>
      <c r="AR12" s="12" t="str" cm="1">
        <f t="array" ref="AR12">IFERROR(_xlfn.XLOOKUP($I12,Borrador!$I$11:$I$70,_xlfn.XLOOKUP(AR$10,Borrador!$C$10:$BK$10,Borrador!$C$11:$BK$70,"",0,1),""),"")</f>
        <v/>
      </c>
      <c r="AS12" s="12" t="str" cm="1">
        <f t="array" ref="AS12">IFERROR(_xlfn.XLOOKUP($I12,Borrador!$I$11:$I$70,_xlfn.XLOOKUP(AS$10,Borrador!$C$10:$BK$10,Borrador!$C$11:$BK$70,"",0,1),""),"")</f>
        <v/>
      </c>
      <c r="AT12" s="12" t="str" cm="1">
        <f t="array" ref="AT12">IFERROR(_xlfn.XLOOKUP($I12,Borrador!$I$11:$I$70,_xlfn.XLOOKUP(AT$10,Borrador!$C$10:$BK$10,Borrador!$C$11:$BK$70,"",0,1),""),"")</f>
        <v/>
      </c>
      <c r="AU12" s="12" t="str" cm="1">
        <f t="array" ref="AU12">IFERROR(_xlfn.XLOOKUP($I12,Borrador!$I$11:$I$70,_xlfn.XLOOKUP(AU$10,Borrador!$C$10:$BK$10,Borrador!$C$11:$BK$70,"",0,1),""),"")</f>
        <v>No aplica</v>
      </c>
      <c r="AV12" s="12" t="str" cm="1">
        <f t="array" ref="AV12">IFERROR(_xlfn.XLOOKUP($I12,Borrador!$I$11:$I$70,_xlfn.XLOOKUP(AV$10,Borrador!$C$10:$BK$10,Borrador!$C$11:$BK$70,"",0,1),""),"")</f>
        <v>No aplica</v>
      </c>
      <c r="AW12" s="12" t="str">
        <f>IFERROR(_xlfn.XLOOKUP($I12,Borrador!$I$11:$I$70,Borrador!$AP$11:$AP$70,""),"")</f>
        <v>No aplica</v>
      </c>
      <c r="AX12" s="12" t="str">
        <f>IFERROR(_xlfn.XLOOKUP($I12,Borrador!$I$11:$I$70,Borrador!$AQ$11:$AQ$70,""),"")</f>
        <v>No aplica</v>
      </c>
      <c r="AY12" s="12" t="str">
        <f>IFERROR(_xlfn.XLOOKUP($I12,Borrador!$I$11:$I$70,Borrador!$AR$11:$AR$70,""),"")</f>
        <v>No aplica</v>
      </c>
      <c r="AZ12" s="11" t="str" cm="1">
        <f t="array" ref="AZ12">IFERROR(_xlfn.XLOOKUP($I12,Borrador!$I$11:$I$70,_xlfn.XLOOKUP(AZ$10,Borrador!$C$10:$BK$10,Borrador!$C$11:$BK$70,"",0,1),""),"")</f>
        <v>No aplica</v>
      </c>
      <c r="BA12" s="11" cm="1">
        <f t="array" ref="BA12">IFERROR(_xlfn.XLOOKUP($I12,Borrador!$I$11:$I$70,_xlfn.XLOOKUP(BA$10,Borrador!$C$10:$BK$10,Borrador!$C$11:$BK$70,"",0,1),""),"")</f>
        <v>0.9</v>
      </c>
      <c r="BB12" s="11">
        <f>IFERROR(_xlfn.XLOOKUP($I12,Borrador!$I$11:$I$70,Borrador!$AY$11:$AY$70,""),"")</f>
        <v>0</v>
      </c>
      <c r="BC12" s="11">
        <f>IFERROR(_xlfn.XLOOKUP($I12,Borrador!$I$11:$I$70,Borrador!$AZ$11:$AZ$70,""),"")</f>
        <v>0</v>
      </c>
      <c r="BD12" s="12" t="str" cm="1">
        <f t="array" ref="BD12">IFERROR(_xlfn.XLOOKUP($I12,Borrador!$I$11:$I$70,_xlfn.XLOOKUP(BD$10,Borrador!$C$10:$BK$10,Borrador!$C$11:$BK$70,"",0,1),""),"")</f>
        <v>sin iniciar</v>
      </c>
      <c r="BE12" s="12" t="str" cm="1">
        <f t="array" ref="BE12">IFERROR(_xlfn.XLOOKUP($I12,Borrador!$I$11:$I$70,_xlfn.XLOOKUP(BE$10,Borrador!$C$10:$BK$10,Borrador!$C$11:$BK$70,"",0,1),""),"")</f>
        <v>sin iniciar</v>
      </c>
      <c r="BF12" s="12" t="str" cm="1">
        <f t="array" ref="BF12">IFERROR(_xlfn.XLOOKUP($I12,Borrador!$I$11:$I$70,_xlfn.XLOOKUP(BF$10,Borrador!$C$10:$BK$10,Borrador!$C$11:$BK$70,"",0,1),""),"")</f>
        <v>sin iniciar</v>
      </c>
      <c r="BG12" s="12" cm="1">
        <f t="array" ref="BG12">IFERROR(_xlfn.XLOOKUP($I12,Borrador!$I$11:$I$70,_xlfn.XLOOKUP(BG$10,Borrador!$C$10:$BK$10,Borrador!$C$11:$BK$70,"",0,1),""),"")</f>
        <v>4</v>
      </c>
      <c r="BH12" s="12" cm="1">
        <f t="array" ref="BH12">IFERROR(_xlfn.XLOOKUP($I12,Borrador!$I$11:$I$70,_xlfn.XLOOKUP(BH$10,Borrador!$C$10:$BK$10,Borrador!$C$11:$BK$70,"",0,1),""),"")</f>
        <v>0</v>
      </c>
      <c r="BI12" s="12" cm="1">
        <f t="array" ref="BI12">IFERROR(_xlfn.XLOOKUP($I12,Borrador!$I$11:$I$70,_xlfn.XLOOKUP(BI$10,Borrador!$C$10:$BK$10,Borrador!$C$11:$BK$70,"",0,1),""),"")</f>
        <v>0.95</v>
      </c>
      <c r="BJ12" s="12" cm="1">
        <f t="array" ref="BJ12">IFERROR(_xlfn.XLOOKUP($I12,Borrador!$I$11:$I$70,_xlfn.XLOOKUP(BJ$10,Borrador!$C$10:$BK$10,Borrador!$C$11:$BK$70,"",0,1),""),"")</f>
        <v>0</v>
      </c>
      <c r="BK12" s="12" cm="1">
        <f t="array" ref="BK12">IFERROR(_xlfn.XLOOKUP($I12,Borrador!$I$11:$I$70,_xlfn.XLOOKUP(BK$10,Borrador!$C$10:$BK$10,Borrador!$C$11:$BK$70,"",0,1),""),"")</f>
        <v>0</v>
      </c>
      <c r="BL12" s="12" cm="1">
        <f t="array" ref="BL12">IFERROR(_xlfn.XLOOKUP($I12,Borrador!$I$11:$I$70,_xlfn.XLOOKUP(BL$10,Borrador!$C$10:$BK$10,Borrador!$C$11:$BK$70,"",0,1),""),"")</f>
        <v>0</v>
      </c>
      <c r="BM12" s="12">
        <f>IFERROR(_xlfn.XLOOKUP($I12,Borrador!$I$11:$I$70,Borrador!$BE$11:$BE$70,""),"")</f>
        <v>0</v>
      </c>
      <c r="BN12" s="12">
        <f>IFERROR(_xlfn.XLOOKUP($I12,Borrador!$I$11:$I$70,Borrador!$BF$11:$BF$70,""),"")</f>
        <v>0</v>
      </c>
      <c r="BO12" s="12">
        <f>IFERROR(_xlfn.XLOOKUP($I12,Borrador!$I$11:$I$70,Borrador!$BG$11:$BG$70,""),"")</f>
        <v>0</v>
      </c>
      <c r="BP12" s="12" cm="1">
        <f t="array" ref="BP12">IFERROR(_xlfn.XLOOKUP($I12,Borrador!$I$11:$I$70,_xlfn.XLOOKUP(BP$10,Borrador!$C$10:$BK$10,Borrador!$C$11:$BK$70,"",0,1),""),"")</f>
        <v>0.95</v>
      </c>
      <c r="BQ12" s="12">
        <f>IFERROR(_xlfn.XLOOKUP($I12,Borrador!$I$11:$I$70,Borrador!$BB$11:$BB$70,""),"")</f>
        <v>0</v>
      </c>
      <c r="BR12" s="12">
        <f>IFERROR(_xlfn.XLOOKUP($I12,Borrador!$I$11:$I$70,Borrador!$BC$11:$BC$70,""),"")</f>
        <v>0</v>
      </c>
      <c r="BS12" s="12">
        <f>IFERROR(_xlfn.XLOOKUP($I12,Borrador!$I$11:$I$70,Borrador!$BD$11:$BD$70,""),"")</f>
        <v>0</v>
      </c>
      <c r="BT12" s="11">
        <f>IFERROR(_xlfn.XLOOKUP($I12,Borrador!$I$11:$I$70,Borrador!$BH$11:$BH$70,""),"")</f>
        <v>46199</v>
      </c>
      <c r="BU12" s="11">
        <f>IFERROR(_xlfn.XLOOKUP($I12,Borrador!$I$11:$I$70,Borrador!$BI$11:$BI$70,""),"")</f>
        <v>0</v>
      </c>
      <c r="BV12" s="34" t="str">
        <f>IFERROR(_xlfn.XLOOKUP($I12,Borrador!$I$11:$I$70,Borrador!$BJ$11:$BJ$70,""),"")</f>
        <v>2026-2</v>
      </c>
      <c r="BW12" s="12">
        <f>IFERROR(_xlfn.XLOOKUP($I12,Borrador!$I$11:$I$70,Borrador!$BK$11:$BK$70,""),"")</f>
        <v>0</v>
      </c>
    </row>
    <row r="13" spans="3:78" ht="52.35" customHeight="1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IFERROR(_xlfn.XLOOKUP($I13,Borrador!$I$11:$I$70,_xlfn.XLOOKUP(J$10,Borrador!$C$10:$BK$10,Borrador!$C$11:$BK$70,"",0,1),""),"")</f>
        <v>finalizado</v>
      </c>
      <c r="K13" s="12" t="str" cm="1">
        <f t="array" ref="K13">IFERROR(_xlfn.XLOOKUP($I13,Borrador!$I$11:$I$70,_xlfn.XLOOKUP(K$10,Borrador!$C$10:$BK$10,Borrador!$C$11:$BK$70,"",0,1),""),"")</f>
        <v>finalizado</v>
      </c>
      <c r="L13" s="12" t="str" cm="1">
        <f t="array" ref="L13">IFERROR(_xlfn.XLOOKUP($I13,Borrador!$I$11:$I$70,_xlfn.XLOOKUP(L$10,Borrador!$C$10:$BK$10,Borrador!$C$11:$BK$70,"",0,1),""),"")</f>
        <v>finalizado</v>
      </c>
      <c r="M13" s="38" cm="1">
        <f t="array" ref="M13">IFERROR(_xlfn.XLOOKUP($I13,Borrador!$I$11:$I$70,_xlfn.XLOOKUP(M$10,Borrador!$C$10:$BK$10,Borrador!$C$11:$BK$70,"",0,1),""),"")</f>
        <v>45877</v>
      </c>
      <c r="N13" s="39" cm="1">
        <f t="array" ref="N13">IFERROR(_xlfn.XLOOKUP($I13,Borrador!$I$11:$I$70,_xlfn.XLOOKUP(N$10,Borrador!$C$10:$BK$10,Borrador!$C$11:$BK$70,"",0,1),""),"")</f>
        <v>45884</v>
      </c>
      <c r="O13" s="12" cm="1">
        <f t="array" ref="O13">IFERROR(_xlfn.XLOOKUP($I13,Borrador!$I$11:$I$70,_xlfn.XLOOKUP(O$10,Borrador!$C$10:$BK$10,Borrador!$C$11:$BK$70,"",0,1),""),"")</f>
        <v>0</v>
      </c>
      <c r="P13" s="12" cm="1">
        <f t="array" ref="P13">IFERROR(_xlfn.XLOOKUP($I13,Borrador!$I$11:$I$70,_xlfn.XLOOKUP(P$10,Borrador!$C$10:$BK$10,Borrador!$C$11:$BK$70,"",0,1),""),"")</f>
        <v>0</v>
      </c>
      <c r="Q13" s="12" cm="1">
        <f t="array" ref="Q13">IFERROR(_xlfn.XLOOKUP($I13,Borrador!$I$11:$I$70,_xlfn.XLOOKUP(Q$10,Borrador!$C$10:$BK$10,Borrador!$C$11:$BK$70,"",0,1),""),"")</f>
        <v>0</v>
      </c>
      <c r="R13" s="12" cm="1">
        <f t="array" ref="R13">IFERROR(_xlfn.XLOOKUP($I13,Borrador!$I$11:$I$70,_xlfn.XLOOKUP(R$10,Borrador!$C$10:$BK$10,Borrador!$C$11:$BK$70,"",0,1),""),"")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IFERROR(_xlfn.XLOOKUP($I13,Borrador!$I$11:$I$70,_xlfn.XLOOKUP(W$10,Borrador!$C$10:$BK$10,Borrador!$C$11:$BK$70,"",0,1),""),"")</f>
        <v>finalizado</v>
      </c>
      <c r="X13" s="76" cm="1">
        <f t="array" ref="X13">IFERROR(_xlfn.XLOOKUP($I13,Borrador!$I$11:$I$70,_xlfn.XLOOKUP(X$10,Borrador!$C$10:$BK$10,Borrador!$C$11:$BK$70,"",0,1),""),"")</f>
        <v>0</v>
      </c>
      <c r="Y13" s="76" t="str" cm="1">
        <f t="array" ref="Y13">IFERROR(_xlfn.XLOOKUP($I13,Borrador!$I$11:$I$70,_xlfn.XLOOKUP(Y$10,Borrador!$C$10:$BK$10,Borrador!$C$11:$BK$70,"",0,1),""),"")</f>
        <v>Devuelto</v>
      </c>
      <c r="Z13" s="76" t="str" cm="1">
        <f t="array" ref="Z13">IFERROR(_xlfn.XLOOKUP($I13,Borrador!$I$11:$I$70,_xlfn.XLOOKUP(Z$10,Borrador!$C$10:$BK$10,Borrador!$C$11:$BK$70,"",0,1),""),"")</f>
        <v/>
      </c>
      <c r="AA13" s="76" t="str" cm="1">
        <f t="array" ref="AA13">IFERROR(_xlfn.XLOOKUP($I13,Borrador!$I$11:$I$70,_xlfn.XLOOKUP(AA$10,Borrador!$C$10:$BK$10,Borrador!$C$11:$BK$70,"",0,1),""),"")</f>
        <v>Renovación de Registro Calificado</v>
      </c>
      <c r="AB13" s="12" t="str" cm="1">
        <f t="array" ref="AB13">IFERROR(_xlfn.XLOOKUP($I13,Borrador!$I$11:$I$70,_xlfn.XLOOKUP(AB$10,Borrador!$C$10:$BK$10,Borrador!$C$11:$BK$70,"",0,1),""),"")</f>
        <v>En espera del informe de pares de la visita</v>
      </c>
      <c r="AC13" s="54" t="str" cm="1">
        <f t="array" ref="AC13">IFERROR(_xlfn.XLOOKUP($I13,Borrador!$I$11:$I$70,_xlfn.XLOOKUP(AC$10,Borrador!$C$10:$BK$10,Borrador!$C$11:$BK$70,"",0,1),""),"")</f>
        <v>Diciembre de 2025</v>
      </c>
      <c r="AD13" s="12" t="str" cm="1">
        <f t="array" ref="AD13">IFERROR(_xlfn.XLOOKUP($I13,Borrador!$I$11:$I$70,_xlfn.XLOOKUP(AD$10,Borrador!$C$10:$BK$10,Borrador!$C$11:$BK$70,"",0,1),""),"")</f>
        <v>Acuerdo 370 del 26 de noviembre de 2025</v>
      </c>
      <c r="AE13" s="12"/>
      <c r="AF13" s="12" t="str" cm="1">
        <f t="array" ref="AF13">IFERROR(_xlfn.XLOOKUP($I13,Borrador!$I$11:$I$70,_xlfn.XLOOKUP(AF$10,Borrador!$C$10:$BK$10,Borrador!$C$11:$BK$70,"",0,1),""),"")</f>
        <v>Sí</v>
      </c>
      <c r="AG13" s="12" t="str" cm="1">
        <f t="array" ref="AG13">IFERROR(_xlfn.XLOOKUP($I13,Borrador!$I$11:$I$70,_xlfn.XLOOKUP(AG$10,Borrador!$C$10:$BK$10,Borrador!$C$11:$BK$70,"",0,1),""),"")</f>
        <v>Sí</v>
      </c>
      <c r="AH13" s="12" t="str" cm="1">
        <f t="array" ref="AH13">IFERROR(_xlfn.XLOOKUP($I13,Borrador!$I$11:$I$70,_xlfn.XLOOKUP(AH$10,Borrador!$C$10:$BK$10,Borrador!$C$11:$BK$70,"",0,1),""),"")</f>
        <v>Pendiente</v>
      </c>
      <c r="AI13" s="12" t="str" cm="1">
        <f t="array" ref="AI13">IFERROR(_xlfn.XLOOKUP($I13,Borrador!$I$11:$I$70,_xlfn.XLOOKUP(AI$10,Borrador!$C$10:$BK$10,Borrador!$C$11:$BK$70,"",0,1),""),"")</f>
        <v/>
      </c>
      <c r="AJ13" s="12"/>
      <c r="AK13" s="12"/>
      <c r="AL13" s="11" cm="1">
        <f t="array" ref="AL13">IFERROR(_xlfn.XLOOKUP($I13,Borrador!$I$11:$I$70,_xlfn.XLOOKUP(AL$10,Borrador!$C$10:$BK$10,Borrador!$C$11:$BK$70,"",0,1),""),"")</f>
        <v>0</v>
      </c>
      <c r="AM13" s="11" cm="1">
        <f t="array" ref="AM13">IFERROR(_xlfn.XLOOKUP($I13,Borrador!$I$11:$I$70,_xlfn.XLOOKUP(AM$10,Borrador!$C$10:$BK$10,Borrador!$C$11:$BK$70,"",0,1),""),"")</f>
        <v>0</v>
      </c>
      <c r="AN13" s="11" cm="1">
        <f t="array" ref="AN13">IFERROR(_xlfn.XLOOKUP($I13,Borrador!$I$11:$I$70,_xlfn.XLOOKUP(AN$10,Borrador!$C$10:$BK$10,Borrador!$C$11:$BK$70,"",0,1),""),"")</f>
        <v>0</v>
      </c>
      <c r="AO13" s="11" cm="1">
        <f t="array" ref="AO13">IFERROR(_xlfn.XLOOKUP($I13,Borrador!$I$11:$I$70,_xlfn.XLOOKUP(AO$10,Borrador!$C$10:$BK$10,Borrador!$C$11:$BK$70,"",0,1),""),"")</f>
        <v>0</v>
      </c>
      <c r="AP13" s="11" cm="1">
        <f t="array" ref="AP13">IFERROR(_xlfn.XLOOKUP($I13,Borrador!$I$11:$I$70,_xlfn.XLOOKUP(AP$10,Borrador!$C$10:$BK$10,Borrador!$C$11:$BK$70,"",0,1),""),"")</f>
        <v>0</v>
      </c>
      <c r="AQ13" s="11" cm="1">
        <f t="array" ref="AQ13">IFERROR(_xlfn.XLOOKUP($I13,Borrador!$I$11:$I$70,_xlfn.XLOOKUP(AQ$10,Borrador!$C$10:$BK$10,Borrador!$C$11:$BK$70,"",0,1),""),"")</f>
        <v>0</v>
      </c>
      <c r="AR13" s="12" t="str" cm="1">
        <f t="array" ref="AR13">IFERROR(_xlfn.XLOOKUP($I13,Borrador!$I$11:$I$70,_xlfn.XLOOKUP(AR$10,Borrador!$C$10:$BK$10,Borrador!$C$11:$BK$70,"",0,1),""),"")</f>
        <v/>
      </c>
      <c r="AS13" s="12" t="str" cm="1">
        <f t="array" ref="AS13">IFERROR(_xlfn.XLOOKUP($I13,Borrador!$I$11:$I$70,_xlfn.XLOOKUP(AS$10,Borrador!$C$10:$BK$10,Borrador!$C$11:$BK$70,"",0,1),""),"")</f>
        <v/>
      </c>
      <c r="AT13" s="12" t="str" cm="1">
        <f t="array" ref="AT13">IFERROR(_xlfn.XLOOKUP($I13,Borrador!$I$11:$I$70,_xlfn.XLOOKUP(AT$10,Borrador!$C$10:$BK$10,Borrador!$C$11:$BK$70,"",0,1),""),"")</f>
        <v/>
      </c>
      <c r="AU13" s="12" t="str" cm="1">
        <f t="array" ref="AU13">IFERROR(_xlfn.XLOOKUP($I13,Borrador!$I$11:$I$70,_xlfn.XLOOKUP(AU$10,Borrador!$C$10:$BK$10,Borrador!$C$11:$BK$70,"",0,1),""),"")</f>
        <v>sin iniciar</v>
      </c>
      <c r="AV13" s="12" t="str" cm="1">
        <f t="array" ref="AV13">IFERROR(_xlfn.XLOOKUP($I13,Borrador!$I$11:$I$70,_xlfn.XLOOKUP(AV$10,Borrador!$C$10:$BK$10,Borrador!$C$11:$BK$70,"",0,1),""),"")</f>
        <v>sin iniciar</v>
      </c>
      <c r="AW13" s="12">
        <f>IFERROR(_xlfn.XLOOKUP($I13,Borrador!$I$11:$I$70,Borrador!$AP$11:$AP$70,""),"")</f>
        <v>0</v>
      </c>
      <c r="AX13" s="12">
        <f>IFERROR(_xlfn.XLOOKUP($I13,Borrador!$I$11:$I$70,Borrador!$AQ$11:$AQ$70,""),"")</f>
        <v>0</v>
      </c>
      <c r="AY13" s="12">
        <f>IFERROR(_xlfn.XLOOKUP($I13,Borrador!$I$11:$I$70,Borrador!$AR$11:$AR$70,""),"")</f>
        <v>0</v>
      </c>
      <c r="AZ13" s="11" cm="1">
        <f t="array" ref="AZ13">IFERROR(_xlfn.XLOOKUP($I13,Borrador!$I$11:$I$70,_xlfn.XLOOKUP(AZ$10,Borrador!$C$10:$BK$10,Borrador!$C$11:$BK$70,"",0,1),""),"")</f>
        <v>0</v>
      </c>
      <c r="BA13" s="11" t="str" cm="1">
        <f t="array" ref="BA13">IFERROR(_xlfn.XLOOKUP($I13,Borrador!$I$11:$I$70,_xlfn.XLOOKUP(BA$10,Borrador!$C$10:$BK$10,Borrador!$C$11:$BK$70,"",0,1),""),"")</f>
        <v>No aplica</v>
      </c>
      <c r="BB13" s="11">
        <f>IFERROR(_xlfn.XLOOKUP($I13,Borrador!$I$11:$I$70,Borrador!$AY$11:$AY$70,""),"")</f>
        <v>0</v>
      </c>
      <c r="BC13" s="11">
        <f>IFERROR(_xlfn.XLOOKUP($I13,Borrador!$I$11:$I$70,Borrador!$AZ$11:$AZ$70,""),"")</f>
        <v>0</v>
      </c>
      <c r="BD13" s="12" t="str" cm="1">
        <f t="array" ref="BD13">IFERROR(_xlfn.XLOOKUP($I13,Borrador!$I$11:$I$70,_xlfn.XLOOKUP(BD$10,Borrador!$C$10:$BK$10,Borrador!$C$11:$BK$70,"",0,1),""),"")</f>
        <v>sin iniciar</v>
      </c>
      <c r="BE13" s="12" t="str" cm="1">
        <f t="array" ref="BE13">IFERROR(_xlfn.XLOOKUP($I13,Borrador!$I$11:$I$70,_xlfn.XLOOKUP(BE$10,Borrador!$C$10:$BK$10,Borrador!$C$11:$BK$70,"",0,1),""),"")</f>
        <v>sin iniciar</v>
      </c>
      <c r="BF13" s="12" t="str" cm="1">
        <f t="array" ref="BF13">IFERROR(_xlfn.XLOOKUP($I13,Borrador!$I$11:$I$70,_xlfn.XLOOKUP(BF$10,Borrador!$C$10:$BK$10,Borrador!$C$11:$BK$70,"",0,1),""),"")</f>
        <v>sin iniciar</v>
      </c>
      <c r="BG13" s="12" cm="1">
        <f t="array" ref="BG13">IFERROR(_xlfn.XLOOKUP($I13,Borrador!$I$11:$I$70,_xlfn.XLOOKUP(BG$10,Borrador!$C$10:$BK$10,Borrador!$C$11:$BK$70,"",0,1),""),"")</f>
        <v>0</v>
      </c>
      <c r="BH13" s="12" cm="1">
        <f t="array" ref="BH13">IFERROR(_xlfn.XLOOKUP($I13,Borrador!$I$11:$I$70,_xlfn.XLOOKUP(BH$10,Borrador!$C$10:$BK$10,Borrador!$C$11:$BK$70,"",0,1),""),"")</f>
        <v>0</v>
      </c>
      <c r="BI13" s="12" t="str" cm="1">
        <f t="array" ref="BI13">IFERROR(_xlfn.XLOOKUP($I13,Borrador!$I$11:$I$70,_xlfn.XLOOKUP(BI$10,Borrador!$C$10:$BK$10,Borrador!$C$11:$BK$70,"",0,1),""),"")</f>
        <v>sin iniciar</v>
      </c>
      <c r="BJ13" s="12" t="str" cm="1">
        <f t="array" ref="BJ13">IFERROR(_xlfn.XLOOKUP($I13,Borrador!$I$11:$I$70,_xlfn.XLOOKUP(BJ$10,Borrador!$C$10:$BK$10,Borrador!$C$11:$BK$70,"",0,1),""),"")</f>
        <v>No aplica</v>
      </c>
      <c r="BK13" s="12" cm="1">
        <f t="array" ref="BK13">IFERROR(_xlfn.XLOOKUP($I13,Borrador!$I$11:$I$70,_xlfn.XLOOKUP(BK$10,Borrador!$C$10:$BK$10,Borrador!$C$11:$BK$70,"",0,1),""),"")</f>
        <v>0</v>
      </c>
      <c r="BL13" s="12" cm="1">
        <f t="array" ref="BL13">IFERROR(_xlfn.XLOOKUP($I13,Borrador!$I$11:$I$70,_xlfn.XLOOKUP(BL$10,Borrador!$C$10:$BK$10,Borrador!$C$11:$BK$70,"",0,1),""),"")</f>
        <v>0</v>
      </c>
      <c r="BM13" s="12">
        <f>IFERROR(_xlfn.XLOOKUP($I13,Borrador!$I$11:$I$70,Borrador!$BE$11:$BE$70,""),"")</f>
        <v>0</v>
      </c>
      <c r="BN13" s="12">
        <f>IFERROR(_xlfn.XLOOKUP($I13,Borrador!$I$11:$I$70,Borrador!$BF$11:$BF$70,""),"")</f>
        <v>0</v>
      </c>
      <c r="BO13" s="12">
        <f>IFERROR(_xlfn.XLOOKUP($I13,Borrador!$I$11:$I$70,Borrador!$BG$11:$BG$70,""),"")</f>
        <v>0</v>
      </c>
      <c r="BP13" s="12" t="str" cm="1">
        <f t="array" ref="BP13">IFERROR(_xlfn.XLOOKUP($I13,Borrador!$I$11:$I$70,_xlfn.XLOOKUP(BP$10,Borrador!$C$10:$BK$10,Borrador!$C$11:$BK$70,"",0,1),""),"")</f>
        <v>sin iniciar</v>
      </c>
      <c r="BQ13" s="12">
        <f>IFERROR(_xlfn.XLOOKUP($I13,Borrador!$I$11:$I$70,Borrador!$BB$11:$BB$70,""),"")</f>
        <v>0</v>
      </c>
      <c r="BR13" s="12">
        <f>IFERROR(_xlfn.XLOOKUP($I13,Borrador!$I$11:$I$70,Borrador!$BC$11:$BC$70,""),"")</f>
        <v>0</v>
      </c>
      <c r="BS13" s="12">
        <f>IFERROR(_xlfn.XLOOKUP($I13,Borrador!$I$11:$I$70,Borrador!$BD$11:$BD$70,""),"")</f>
        <v>0</v>
      </c>
      <c r="BT13" s="11">
        <f>IFERROR(_xlfn.XLOOKUP($I13,Borrador!$I$11:$I$70,Borrador!$BH$11:$BH$70,""),"")</f>
        <v>0</v>
      </c>
      <c r="BU13" s="11">
        <f>IFERROR(_xlfn.XLOOKUP($I13,Borrador!$I$11:$I$70,Borrador!$BI$11:$BI$70,""),"")</f>
        <v>0</v>
      </c>
      <c r="BV13" s="34" t="str">
        <f>IFERROR(_xlfn.XLOOKUP($I13,Borrador!$I$11:$I$70,Borrador!$BJ$11:$BJ$70,""),"")</f>
        <v>2027-1</v>
      </c>
      <c r="BW13" s="12">
        <f>IFERROR(_xlfn.XLOOKUP($I13,Borrador!$I$11:$I$70,Borrador!$BK$11:$BK$70,""),"")</f>
        <v>0</v>
      </c>
    </row>
    <row r="14" spans="3:78" ht="52.35" customHeight="1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IFERROR(_xlfn.XLOOKUP($I14,Borrador!$I$11:$I$70,_xlfn.XLOOKUP(J$10,Borrador!$C$10:$BK$10,Borrador!$C$11:$BK$70,"",0,1),""),"")</f>
        <v>en proceso</v>
      </c>
      <c r="K14" s="12" t="str" cm="1">
        <f t="array" ref="K14">IFERROR(_xlfn.XLOOKUP($I14,Borrador!$I$11:$I$70,_xlfn.XLOOKUP(K$10,Borrador!$C$10:$BK$10,Borrador!$C$11:$BK$70,"",0,1),""),"")</f>
        <v>en proceso</v>
      </c>
      <c r="L14" s="12" t="str" cm="1">
        <f t="array" ref="L14">IFERROR(_xlfn.XLOOKUP($I14,Borrador!$I$11:$I$70,_xlfn.XLOOKUP(L$10,Borrador!$C$10:$BK$10,Borrador!$C$11:$BK$70,"",0,1),""),"")</f>
        <v>en proceso</v>
      </c>
      <c r="M14" s="38" cm="1">
        <f t="array" ref="M14">IFERROR(_xlfn.XLOOKUP($I14,Borrador!$I$11:$I$70,_xlfn.XLOOKUP(M$10,Borrador!$C$10:$BK$10,Borrador!$C$11:$BK$70,"",0,1),""),"")</f>
        <v>45899</v>
      </c>
      <c r="N14" s="39" cm="1">
        <f t="array" ref="N14">IFERROR(_xlfn.XLOOKUP($I14,Borrador!$I$11:$I$70,_xlfn.XLOOKUP(N$10,Borrador!$C$10:$BK$10,Borrador!$C$11:$BK$70,"",0,1),""),"")</f>
        <v>45930</v>
      </c>
      <c r="O14" s="12" cm="1">
        <f t="array" ref="O14">IFERROR(_xlfn.XLOOKUP($I14,Borrador!$I$11:$I$70,_xlfn.XLOOKUP(O$10,Borrador!$C$10:$BK$10,Borrador!$C$11:$BK$70,"",0,1),""),"")</f>
        <v>0</v>
      </c>
      <c r="P14" s="12" cm="1">
        <f t="array" ref="P14">IFERROR(_xlfn.XLOOKUP($I14,Borrador!$I$11:$I$70,_xlfn.XLOOKUP(P$10,Borrador!$C$10:$BK$10,Borrador!$C$11:$BK$70,"",0,1),""),"")</f>
        <v>0</v>
      </c>
      <c r="Q14" s="12" cm="1">
        <f t="array" ref="Q14">IFERROR(_xlfn.XLOOKUP($I14,Borrador!$I$11:$I$70,_xlfn.XLOOKUP(Q$10,Borrador!$C$10:$BK$10,Borrador!$C$11:$BK$70,"",0,1),""),"")</f>
        <v>0</v>
      </c>
      <c r="R14" s="12" cm="1">
        <f t="array" ref="R14">IFERROR(_xlfn.XLOOKUP($I14,Borrador!$I$11:$I$70,_xlfn.XLOOKUP(R$10,Borrador!$C$10:$BK$10,Borrador!$C$11:$BK$70,"",0,1),""),"")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IFERROR(_xlfn.XLOOKUP($I14,Borrador!$I$11:$I$70,_xlfn.XLOOKUP(W$10,Borrador!$C$10:$BK$10,Borrador!$C$11:$BK$70,"",0,1),""),"")</f>
        <v>en proceso</v>
      </c>
      <c r="X14" s="76" cm="1">
        <f t="array" ref="X14">IFERROR(_xlfn.XLOOKUP($I14,Borrador!$I$11:$I$70,_xlfn.XLOOKUP(X$10,Borrador!$C$10:$BK$10,Borrador!$C$11:$BK$70,"",0,1),""),"")</f>
        <v>0</v>
      </c>
      <c r="Y14" s="76" t="str" cm="1">
        <f t="array" ref="Y14">IFERROR(_xlfn.XLOOKUP($I14,Borrador!$I$11:$I$70,_xlfn.XLOOKUP(Y$10,Borrador!$C$10:$BK$10,Borrador!$C$11:$BK$70,"",0,1),""),"")</f>
        <v>sin iniciar</v>
      </c>
      <c r="Z14" s="76" t="str" cm="1">
        <f t="array" ref="Z14">IFERROR(_xlfn.XLOOKUP($I14,Borrador!$I$11:$I$70,_xlfn.XLOOKUP(Z$10,Borrador!$C$10:$BK$10,Borrador!$C$11:$BK$70,"",0,1),""),"")</f>
        <v/>
      </c>
      <c r="AA14" s="76" t="str" cm="1">
        <f t="array" ref="AA14">IFERROR(_xlfn.XLOOKUP($I14,Borrador!$I$11:$I$70,_xlfn.XLOOKUP(AA$10,Borrador!$C$10:$BK$10,Borrador!$C$11:$BK$70,"",0,1),""),"")</f>
        <v>Modificación de Registro Calificado</v>
      </c>
      <c r="AB14" s="12" t="str" cm="1">
        <f t="array" ref="AB14">IFERROR(_xlfn.XLOOKUP($I14,Borrador!$I$11:$I$70,_xlfn.XLOOKUP(AB$10,Borrador!$C$10:$BK$10,Borrador!$C$11:$BK$70,"",0,1),""),"")</f>
        <v>Pendiente de elaboración de documentos por cambio de modalidad</v>
      </c>
      <c r="AC14" s="54" t="str" cm="1">
        <f t="array" ref="AC14">IFERROR(_xlfn.XLOOKUP($I14,Borrador!$I$11:$I$70,_xlfn.XLOOKUP(AC$10,Borrador!$C$10:$BK$10,Borrador!$C$11:$BK$70,"",0,1),""),"")</f>
        <v>Mayo de 2026</v>
      </c>
      <c r="AD14" s="12" t="str" cm="1">
        <f t="array" ref="AD14">IFERROR(_xlfn.XLOOKUP($I14,Borrador!$I$11:$I$70,_xlfn.XLOOKUP(AD$10,Borrador!$C$10:$BK$10,Borrador!$C$11:$BK$70,"",0,1),""),"")</f>
        <v>Se tramita en abril de 2026</v>
      </c>
      <c r="AE14" s="12"/>
      <c r="AF14" s="12" t="str" cm="1">
        <f t="array" ref="AF14">IFERROR(_xlfn.XLOOKUP($I14,Borrador!$I$11:$I$70,_xlfn.XLOOKUP(AF$10,Borrador!$C$10:$BK$10,Borrador!$C$11:$BK$70,"",0,1),""),"")</f>
        <v>Sí</v>
      </c>
      <c r="AG14" s="12" t="str" cm="1">
        <f t="array" ref="AG14">IFERROR(_xlfn.XLOOKUP($I14,Borrador!$I$11:$I$70,_xlfn.XLOOKUP(AG$10,Borrador!$C$10:$BK$10,Borrador!$C$11:$BK$70,"",0,1),""),"")</f>
        <v>No</v>
      </c>
      <c r="AH14" s="12" t="str" cm="1">
        <f t="array" ref="AH14">IFERROR(_xlfn.XLOOKUP($I14,Borrador!$I$11:$I$70,_xlfn.XLOOKUP(AH$10,Borrador!$C$10:$BK$10,Borrador!$C$11:$BK$70,"",0,1),""),"")</f>
        <v>No aplica</v>
      </c>
      <c r="AI14" s="12" t="str" cm="1">
        <f t="array" ref="AI14">IFERROR(_xlfn.XLOOKUP($I14,Borrador!$I$11:$I$70,_xlfn.XLOOKUP(AI$10,Borrador!$C$10:$BK$10,Borrador!$C$11:$BK$70,"",0,1),""),"")</f>
        <v/>
      </c>
      <c r="AJ14" s="12"/>
      <c r="AK14" s="12"/>
      <c r="AL14" s="11" cm="1">
        <f t="array" ref="AL14">IFERROR(_xlfn.XLOOKUP($I14,Borrador!$I$11:$I$70,_xlfn.XLOOKUP(AL$10,Borrador!$C$10:$BK$10,Borrador!$C$11:$BK$70,"",0,1),""),"")</f>
        <v>0</v>
      </c>
      <c r="AM14" s="11" cm="1">
        <f t="array" ref="AM14">IFERROR(_xlfn.XLOOKUP($I14,Borrador!$I$11:$I$70,_xlfn.XLOOKUP(AM$10,Borrador!$C$10:$BK$10,Borrador!$C$11:$BK$70,"",0,1),""),"")</f>
        <v>0</v>
      </c>
      <c r="AN14" s="11" cm="1">
        <f t="array" ref="AN14">IFERROR(_xlfn.XLOOKUP($I14,Borrador!$I$11:$I$70,_xlfn.XLOOKUP(AN$10,Borrador!$C$10:$BK$10,Borrador!$C$11:$BK$70,"",0,1),""),"")</f>
        <v>0</v>
      </c>
      <c r="AO14" s="11" cm="1">
        <f t="array" ref="AO14">IFERROR(_xlfn.XLOOKUP($I14,Borrador!$I$11:$I$70,_xlfn.XLOOKUP(AO$10,Borrador!$C$10:$BK$10,Borrador!$C$11:$BK$70,"",0,1),""),"")</f>
        <v>0</v>
      </c>
      <c r="AP14" s="11" cm="1">
        <f t="array" ref="AP14">IFERROR(_xlfn.XLOOKUP($I14,Borrador!$I$11:$I$70,_xlfn.XLOOKUP(AP$10,Borrador!$C$10:$BK$10,Borrador!$C$11:$BK$70,"",0,1),""),"")</f>
        <v>0</v>
      </c>
      <c r="AQ14" s="11" cm="1">
        <f t="array" ref="AQ14">IFERROR(_xlfn.XLOOKUP($I14,Borrador!$I$11:$I$70,_xlfn.XLOOKUP(AQ$10,Borrador!$C$10:$BK$10,Borrador!$C$11:$BK$70,"",0,1),""),"")</f>
        <v>0</v>
      </c>
      <c r="AR14" s="12" t="str" cm="1">
        <f t="array" ref="AR14">IFERROR(_xlfn.XLOOKUP($I14,Borrador!$I$11:$I$70,_xlfn.XLOOKUP(AR$10,Borrador!$C$10:$BK$10,Borrador!$C$11:$BK$70,"",0,1),""),"")</f>
        <v/>
      </c>
      <c r="AS14" s="12" t="str" cm="1">
        <f t="array" ref="AS14">IFERROR(_xlfn.XLOOKUP($I14,Borrador!$I$11:$I$70,_xlfn.XLOOKUP(AS$10,Borrador!$C$10:$BK$10,Borrador!$C$11:$BK$70,"",0,1),""),"")</f>
        <v/>
      </c>
      <c r="AT14" s="12" t="str" cm="1">
        <f t="array" ref="AT14">IFERROR(_xlfn.XLOOKUP($I14,Borrador!$I$11:$I$70,_xlfn.XLOOKUP(AT$10,Borrador!$C$10:$BK$10,Borrador!$C$11:$BK$70,"",0,1),""),"")</f>
        <v/>
      </c>
      <c r="AU14" s="12" t="str" cm="1">
        <f t="array" ref="AU14">IFERROR(_xlfn.XLOOKUP($I14,Borrador!$I$11:$I$70,_xlfn.XLOOKUP(AU$10,Borrador!$C$10:$BK$10,Borrador!$C$11:$BK$70,"",0,1),""),"")</f>
        <v>sin iniciar</v>
      </c>
      <c r="AV14" s="12" t="str" cm="1">
        <f t="array" ref="AV14">IFERROR(_xlfn.XLOOKUP($I14,Borrador!$I$11:$I$70,_xlfn.XLOOKUP(AV$10,Borrador!$C$10:$BK$10,Borrador!$C$11:$BK$70,"",0,1),""),"")</f>
        <v>sin iniciar</v>
      </c>
      <c r="AW14" s="12">
        <f>IFERROR(_xlfn.XLOOKUP($I14,Borrador!$I$11:$I$70,Borrador!$AP$11:$AP$70,""),"")</f>
        <v>0</v>
      </c>
      <c r="AX14" s="12">
        <f>IFERROR(_xlfn.XLOOKUP($I14,Borrador!$I$11:$I$70,Borrador!$AQ$11:$AQ$70,""),"")</f>
        <v>0</v>
      </c>
      <c r="AY14" s="12">
        <f>IFERROR(_xlfn.XLOOKUP($I14,Borrador!$I$11:$I$70,Borrador!$AR$11:$AR$70,""),"")</f>
        <v>0</v>
      </c>
      <c r="AZ14" s="11" cm="1">
        <f t="array" ref="AZ14">IFERROR(_xlfn.XLOOKUP($I14,Borrador!$I$11:$I$70,_xlfn.XLOOKUP(AZ$10,Borrador!$C$10:$BK$10,Borrador!$C$11:$BK$70,"",0,1),""),"")</f>
        <v>0</v>
      </c>
      <c r="BA14" s="11" t="str" cm="1">
        <f t="array" ref="BA14">IFERROR(_xlfn.XLOOKUP($I14,Borrador!$I$11:$I$70,_xlfn.XLOOKUP(BA$10,Borrador!$C$10:$BK$10,Borrador!$C$11:$BK$70,"",0,1),""),"")</f>
        <v>No aplica</v>
      </c>
      <c r="BB14" s="11">
        <f>IFERROR(_xlfn.XLOOKUP($I14,Borrador!$I$11:$I$70,Borrador!$AY$11:$AY$70,""),"")</f>
        <v>0</v>
      </c>
      <c r="BC14" s="11">
        <f>IFERROR(_xlfn.XLOOKUP($I14,Borrador!$I$11:$I$70,Borrador!$AZ$11:$AZ$70,""),"")</f>
        <v>0</v>
      </c>
      <c r="BD14" s="12" t="str" cm="1">
        <f t="array" ref="BD14">IFERROR(_xlfn.XLOOKUP($I14,Borrador!$I$11:$I$70,_xlfn.XLOOKUP(BD$10,Borrador!$C$10:$BK$10,Borrador!$C$11:$BK$70,"",0,1),""),"")</f>
        <v>sin iniciar</v>
      </c>
      <c r="BE14" s="12" t="str" cm="1">
        <f t="array" ref="BE14">IFERROR(_xlfn.XLOOKUP($I14,Borrador!$I$11:$I$70,_xlfn.XLOOKUP(BE$10,Borrador!$C$10:$BK$10,Borrador!$C$11:$BK$70,"",0,1),""),"")</f>
        <v>sin iniciar</v>
      </c>
      <c r="BF14" s="12" t="str" cm="1">
        <f t="array" ref="BF14">IFERROR(_xlfn.XLOOKUP($I14,Borrador!$I$11:$I$70,_xlfn.XLOOKUP(BF$10,Borrador!$C$10:$BK$10,Borrador!$C$11:$BK$70,"",0,1),""),"")</f>
        <v>sin iniciar</v>
      </c>
      <c r="BG14" s="12" cm="1">
        <f t="array" ref="BG14">IFERROR(_xlfn.XLOOKUP($I14,Borrador!$I$11:$I$70,_xlfn.XLOOKUP(BG$10,Borrador!$C$10:$BK$10,Borrador!$C$11:$BK$70,"",0,1),""),"")</f>
        <v>0</v>
      </c>
      <c r="BH14" s="12" cm="1">
        <f t="array" ref="BH14">IFERROR(_xlfn.XLOOKUP($I14,Borrador!$I$11:$I$70,_xlfn.XLOOKUP(BH$10,Borrador!$C$10:$BK$10,Borrador!$C$11:$BK$70,"",0,1),""),"")</f>
        <v>0</v>
      </c>
      <c r="BI14" s="12" t="str" cm="1">
        <f t="array" ref="BI14">IFERROR(_xlfn.XLOOKUP($I14,Borrador!$I$11:$I$70,_xlfn.XLOOKUP(BI$10,Borrador!$C$10:$BK$10,Borrador!$C$11:$BK$70,"",0,1),""),"")</f>
        <v>sin iniciar</v>
      </c>
      <c r="BJ14" s="12" t="str" cm="1">
        <f t="array" ref="BJ14">IFERROR(_xlfn.XLOOKUP($I14,Borrador!$I$11:$I$70,_xlfn.XLOOKUP(BJ$10,Borrador!$C$10:$BK$10,Borrador!$C$11:$BK$70,"",0,1),""),"")</f>
        <v>No aplica</v>
      </c>
      <c r="BK14" s="12" cm="1">
        <f t="array" ref="BK14">IFERROR(_xlfn.XLOOKUP($I14,Borrador!$I$11:$I$70,_xlfn.XLOOKUP(BK$10,Borrador!$C$10:$BK$10,Borrador!$C$11:$BK$70,"",0,1),""),"")</f>
        <v>0</v>
      </c>
      <c r="BL14" s="12" cm="1">
        <f t="array" ref="BL14">IFERROR(_xlfn.XLOOKUP($I14,Borrador!$I$11:$I$70,_xlfn.XLOOKUP(BL$10,Borrador!$C$10:$BK$10,Borrador!$C$11:$BK$70,"",0,1),""),"")</f>
        <v>0</v>
      </c>
      <c r="BM14" s="12">
        <f>IFERROR(_xlfn.XLOOKUP($I14,Borrador!$I$11:$I$70,Borrador!$BE$11:$BE$70,""),"")</f>
        <v>0</v>
      </c>
      <c r="BN14" s="12">
        <f>IFERROR(_xlfn.XLOOKUP($I14,Borrador!$I$11:$I$70,Borrador!$BF$11:$BF$70,""),"")</f>
        <v>0</v>
      </c>
      <c r="BO14" s="12">
        <f>IFERROR(_xlfn.XLOOKUP($I14,Borrador!$I$11:$I$70,Borrador!$BG$11:$BG$70,""),"")</f>
        <v>0</v>
      </c>
      <c r="BP14" s="12" t="str" cm="1">
        <f t="array" ref="BP14">IFERROR(_xlfn.XLOOKUP($I14,Borrador!$I$11:$I$70,_xlfn.XLOOKUP(BP$10,Borrador!$C$10:$BK$10,Borrador!$C$11:$BK$70,"",0,1),""),"")</f>
        <v>sin iniciar</v>
      </c>
      <c r="BQ14" s="12">
        <f>IFERROR(_xlfn.XLOOKUP($I14,Borrador!$I$11:$I$70,Borrador!$BB$11:$BB$70,""),"")</f>
        <v>0</v>
      </c>
      <c r="BR14" s="12">
        <f>IFERROR(_xlfn.XLOOKUP($I14,Borrador!$I$11:$I$70,Borrador!$BC$11:$BC$70,""),"")</f>
        <v>0</v>
      </c>
      <c r="BS14" s="12">
        <f>IFERROR(_xlfn.XLOOKUP($I14,Borrador!$I$11:$I$70,Borrador!$BD$11:$BD$70,""),"")</f>
        <v>0</v>
      </c>
      <c r="BT14" s="11">
        <f>IFERROR(_xlfn.XLOOKUP($I14,Borrador!$I$11:$I$70,Borrador!$BH$11:$BH$70,""),"")</f>
        <v>0</v>
      </c>
      <c r="BU14" s="11">
        <f>IFERROR(_xlfn.XLOOKUP($I14,Borrador!$I$11:$I$70,Borrador!$BI$11:$BI$70,""),"")</f>
        <v>0</v>
      </c>
      <c r="BV14" s="34" t="str">
        <f>IFERROR(_xlfn.XLOOKUP($I14,Borrador!$I$11:$I$70,Borrador!$BJ$11:$BJ$70,""),"")</f>
        <v>2027-1</v>
      </c>
      <c r="BW14" s="12">
        <f>IFERROR(_xlfn.XLOOKUP($I14,Borrador!$I$11:$I$70,Borrador!$BK$11:$BK$70,""),"")</f>
        <v>0</v>
      </c>
    </row>
    <row r="15" spans="3:78" ht="87" customHeight="1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IFERROR(_xlfn.XLOOKUP($I15,Borrador!$I$11:$I$70,_xlfn.XLOOKUP(J$10,Borrador!$C$10:$BK$10,Borrador!$C$11:$BK$70,"",0,1),""),"")</f>
        <v>finalizado</v>
      </c>
      <c r="K15" s="12" t="str" cm="1">
        <f t="array" ref="K15">IFERROR(_xlfn.XLOOKUP($I15,Borrador!$I$11:$I$70,_xlfn.XLOOKUP(K$10,Borrador!$C$10:$BK$10,Borrador!$C$11:$BK$70,"",0,1),""),"")</f>
        <v>finalizado</v>
      </c>
      <c r="L15" s="12" t="str" cm="1">
        <f t="array" ref="L15">IFERROR(_xlfn.XLOOKUP($I15,Borrador!$I$11:$I$70,_xlfn.XLOOKUP(L$10,Borrador!$C$10:$BK$10,Borrador!$C$11:$BK$70,"",0,1),""),"")</f>
        <v>finalizado</v>
      </c>
      <c r="M15" s="38" cm="1">
        <f t="array" ref="M15">IFERROR(_xlfn.XLOOKUP($I15,Borrador!$I$11:$I$70,_xlfn.XLOOKUP(M$10,Borrador!$C$10:$BK$10,Borrador!$C$11:$BK$70,"",0,1),""),"")</f>
        <v>45899</v>
      </c>
      <c r="N15" s="39" cm="1">
        <f t="array" ref="N15">IFERROR(_xlfn.XLOOKUP($I15,Borrador!$I$11:$I$70,_xlfn.XLOOKUP(N$10,Borrador!$C$10:$BK$10,Borrador!$C$11:$BK$70,"",0,1),""),"")</f>
        <v>45930</v>
      </c>
      <c r="O15" s="12" cm="1">
        <f t="array" ref="O15">IFERROR(_xlfn.XLOOKUP($I15,Borrador!$I$11:$I$70,_xlfn.XLOOKUP(O$10,Borrador!$C$10:$BK$10,Borrador!$C$11:$BK$70,"",0,1),""),"")</f>
        <v>0</v>
      </c>
      <c r="P15" s="12" cm="1">
        <f t="array" ref="P15">IFERROR(_xlfn.XLOOKUP($I15,Borrador!$I$11:$I$70,_xlfn.XLOOKUP(P$10,Borrador!$C$10:$BK$10,Borrador!$C$11:$BK$70,"",0,1),""),"")</f>
        <v>0</v>
      </c>
      <c r="Q15" s="12" t="str" cm="1">
        <f t="array" ref="Q15">IFERROR(_xlfn.XLOOKUP($I15,Borrador!$I$11:$I$70,_xlfn.XLOOKUP(Q$10,Borrador!$C$10:$BK$10,Borrador!$C$11:$BK$70,"",0,1),""),"")</f>
        <v>No aplica</v>
      </c>
      <c r="R15" s="12" t="str" cm="1">
        <f t="array" ref="R15">IFERROR(_xlfn.XLOOKUP($I15,Borrador!$I$11:$I$70,_xlfn.XLOOKUP(R$10,Borrador!$C$10:$BK$10,Borrador!$C$11:$BK$70,"",0,1),""),"")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IFERROR(_xlfn.XLOOKUP($I15,Borrador!$I$11:$I$70,_xlfn.XLOOKUP(W$10,Borrador!$C$10:$BK$10,Borrador!$C$11:$BK$70,"",0,1),""),"")</f>
        <v>finalizado</v>
      </c>
      <c r="X15" s="76" cm="1">
        <f t="array" ref="X15">IFERROR(_xlfn.XLOOKUP($I15,Borrador!$I$11:$I$70,_xlfn.XLOOKUP(X$10,Borrador!$C$10:$BK$10,Borrador!$C$11:$BK$70,"",0,1),""),"")</f>
        <v>0</v>
      </c>
      <c r="Y15" s="76" t="str" cm="1">
        <f t="array" ref="Y15">IFERROR(_xlfn.XLOOKUP($I15,Borrador!$I$11:$I$70,_xlfn.XLOOKUP(Y$10,Borrador!$C$10:$BK$10,Borrador!$C$11:$BK$70,"",0,1),""),"")</f>
        <v>Finalizado</v>
      </c>
      <c r="Z15" s="76" t="str" cm="1">
        <f t="array" ref="Z15">IFERROR(_xlfn.XLOOKUP($I15,Borrador!$I$11:$I$70,_xlfn.XLOOKUP(Z$10,Borrador!$C$10:$BK$10,Borrador!$C$11:$BK$70,"",0,1),""),"")</f>
        <v/>
      </c>
      <c r="AA15" s="76" t="str" cm="1">
        <f t="array" ref="AA15">IFERROR(_xlfn.XLOOKUP($I15,Borrador!$I$11:$I$70,_xlfn.XLOOKUP(AA$10,Borrador!$C$10:$BK$10,Borrador!$C$11:$BK$70,"",0,1),""),"")</f>
        <v>Modificación de Registro Calificado</v>
      </c>
      <c r="AB15" s="12" t="str" cm="1">
        <f t="array" ref="AB15">IFERROR(_xlfn.XLOOKUP($I15,Borrador!$I$11:$I$70,_xlfn.XLOOKUP(AB$10,Borrador!$C$10:$BK$10,Borrador!$C$11:$BK$70,"",0,1),""),"")</f>
        <v>Pendiente radicar notificación de reforma en cuanto se cuente con RRC</v>
      </c>
      <c r="AC15" s="54" t="str" cm="1">
        <f t="array" ref="AC15">IFERROR(_xlfn.XLOOKUP($I15,Borrador!$I$11:$I$70,_xlfn.XLOOKUP(AC$10,Borrador!$C$10:$BK$10,Borrador!$C$11:$BK$70,"",0,1),""),"")</f>
        <v>Pendiente radicar notificación de reforma en cuanto se cuente con RC.</v>
      </c>
      <c r="AD15" s="12" t="str" cm="1">
        <f t="array" ref="AD15">IFERROR(_xlfn.XLOOKUP($I15,Borrador!$I$11:$I$70,_xlfn.XLOOKUP(AD$10,Borrador!$C$10:$BK$10,Borrador!$C$11:$BK$70,"",0,1),""),"")</f>
        <v>Pendiente</v>
      </c>
      <c r="AE15" s="12"/>
      <c r="AF15" s="12" t="str" cm="1">
        <f t="array" ref="AF15">IFERROR(_xlfn.XLOOKUP($I15,Borrador!$I$11:$I$70,_xlfn.XLOOKUP(AF$10,Borrador!$C$10:$BK$10,Borrador!$C$11:$BK$70,"",0,1),""),"")</f>
        <v>Sí</v>
      </c>
      <c r="AG15" s="12" t="str" cm="1">
        <f t="array" ref="AG15">IFERROR(_xlfn.XLOOKUP($I15,Borrador!$I$11:$I$70,_xlfn.XLOOKUP(AG$10,Borrador!$C$10:$BK$10,Borrador!$C$11:$BK$70,"",0,1),""),"")</f>
        <v>No</v>
      </c>
      <c r="AH15" s="12" t="str" cm="1">
        <f t="array" ref="AH15">IFERROR(_xlfn.XLOOKUP($I15,Borrador!$I$11:$I$70,_xlfn.XLOOKUP(AH$10,Borrador!$C$10:$BK$10,Borrador!$C$11:$BK$70,"",0,1),""),"")</f>
        <v>No aplica</v>
      </c>
      <c r="AI15" s="12" t="str" cm="1">
        <f t="array" ref="AI15">IFERROR(_xlfn.XLOOKUP($I15,Borrador!$I$11:$I$70,_xlfn.XLOOKUP(AI$10,Borrador!$C$10:$BK$10,Borrador!$C$11:$BK$70,"",0,1),""),"")</f>
        <v/>
      </c>
      <c r="AJ15" s="12"/>
      <c r="AK15" s="12"/>
      <c r="AL15" s="11" t="str" cm="1">
        <f t="array" ref="AL15">IFERROR(_xlfn.XLOOKUP($I15,Borrador!$I$11:$I$70,_xlfn.XLOOKUP(AL$10,Borrador!$C$10:$BK$10,Borrador!$C$11:$BK$70,"",0,1),""),"")</f>
        <v>No aplica</v>
      </c>
      <c r="AM15" s="11" t="str" cm="1">
        <f t="array" ref="AM15">IFERROR(_xlfn.XLOOKUP($I15,Borrador!$I$11:$I$70,_xlfn.XLOOKUP(AM$10,Borrador!$C$10:$BK$10,Borrador!$C$11:$BK$70,"",0,1),""),"")</f>
        <v>No aplica</v>
      </c>
      <c r="AN15" s="11" t="str" cm="1">
        <f t="array" ref="AN15">IFERROR(_xlfn.XLOOKUP($I15,Borrador!$I$11:$I$70,_xlfn.XLOOKUP(AN$10,Borrador!$C$10:$BK$10,Borrador!$C$11:$BK$70,"",0,1),""),"")</f>
        <v>No aplica</v>
      </c>
      <c r="AO15" s="11" cm="1">
        <f t="array" ref="AO15">IFERROR(_xlfn.XLOOKUP($I15,Borrador!$I$11:$I$70,_xlfn.XLOOKUP(AO$10,Borrador!$C$10:$BK$10,Borrador!$C$11:$BK$70,"",0,1),""),"")</f>
        <v>0</v>
      </c>
      <c r="AP15" s="11" cm="1">
        <f t="array" ref="AP15">IFERROR(_xlfn.XLOOKUP($I15,Borrador!$I$11:$I$70,_xlfn.XLOOKUP(AP$10,Borrador!$C$10:$BK$10,Borrador!$C$11:$BK$70,"",0,1),""),"")</f>
        <v>0</v>
      </c>
      <c r="AQ15" s="11" cm="1">
        <f t="array" ref="AQ15">IFERROR(_xlfn.XLOOKUP($I15,Borrador!$I$11:$I$70,_xlfn.XLOOKUP(AQ$10,Borrador!$C$10:$BK$10,Borrador!$C$11:$BK$70,"",0,1),""),"")</f>
        <v>0</v>
      </c>
      <c r="AR15" s="12" t="str" cm="1">
        <f t="array" ref="AR15">IFERROR(_xlfn.XLOOKUP($I15,Borrador!$I$11:$I$70,_xlfn.XLOOKUP(AR$10,Borrador!$C$10:$BK$10,Borrador!$C$11:$BK$70,"",0,1),""),"")</f>
        <v/>
      </c>
      <c r="AS15" s="12" t="str" cm="1">
        <f t="array" ref="AS15">IFERROR(_xlfn.XLOOKUP($I15,Borrador!$I$11:$I$70,_xlfn.XLOOKUP(AS$10,Borrador!$C$10:$BK$10,Borrador!$C$11:$BK$70,"",0,1),""),"")</f>
        <v/>
      </c>
      <c r="AT15" s="12" t="str" cm="1">
        <f t="array" ref="AT15">IFERROR(_xlfn.XLOOKUP($I15,Borrador!$I$11:$I$70,_xlfn.XLOOKUP(AT$10,Borrador!$C$10:$BK$10,Borrador!$C$11:$BK$70,"",0,1),""),"")</f>
        <v/>
      </c>
      <c r="AU15" s="12" t="str" cm="1">
        <f t="array" ref="AU15">IFERROR(_xlfn.XLOOKUP($I15,Borrador!$I$11:$I$70,_xlfn.XLOOKUP(AU$10,Borrador!$C$10:$BK$10,Borrador!$C$11:$BK$70,"",0,1),""),"")</f>
        <v>sin iniciar</v>
      </c>
      <c r="AV15" s="12" t="str" cm="1">
        <f t="array" ref="AV15">IFERROR(_xlfn.XLOOKUP($I15,Borrador!$I$11:$I$70,_xlfn.XLOOKUP(AV$10,Borrador!$C$10:$BK$10,Borrador!$C$11:$BK$70,"",0,1),""),"")</f>
        <v>sin iniciar</v>
      </c>
      <c r="AW15" s="12">
        <f>IFERROR(_xlfn.XLOOKUP($I15,Borrador!$I$11:$I$70,Borrador!$AP$11:$AP$70,""),"")</f>
        <v>0</v>
      </c>
      <c r="AX15" s="12">
        <f>IFERROR(_xlfn.XLOOKUP($I15,Borrador!$I$11:$I$70,Borrador!$AQ$11:$AQ$70,""),"")</f>
        <v>0</v>
      </c>
      <c r="AY15" s="12">
        <f>IFERROR(_xlfn.XLOOKUP($I15,Borrador!$I$11:$I$70,Borrador!$AR$11:$AR$70,""),"")</f>
        <v>0</v>
      </c>
      <c r="AZ15" s="11" cm="1">
        <f t="array" ref="AZ15">IFERROR(_xlfn.XLOOKUP($I15,Borrador!$I$11:$I$70,_xlfn.XLOOKUP(AZ$10,Borrador!$C$10:$BK$10,Borrador!$C$11:$BK$70,"",0,1),""),"")</f>
        <v>0</v>
      </c>
      <c r="BA15" s="11" t="str" cm="1">
        <f t="array" ref="BA15">IFERROR(_xlfn.XLOOKUP($I15,Borrador!$I$11:$I$70,_xlfn.XLOOKUP(BA$10,Borrador!$C$10:$BK$10,Borrador!$C$11:$BK$70,"",0,1),""),"")</f>
        <v>No aplica</v>
      </c>
      <c r="BB15" s="11">
        <f>IFERROR(_xlfn.XLOOKUP($I15,Borrador!$I$11:$I$70,Borrador!$AY$11:$AY$70,""),"")</f>
        <v>0</v>
      </c>
      <c r="BC15" s="11">
        <f>IFERROR(_xlfn.XLOOKUP($I15,Borrador!$I$11:$I$70,Borrador!$AZ$11:$AZ$70,""),"")</f>
        <v>0</v>
      </c>
      <c r="BD15" s="12" t="str" cm="1">
        <f t="array" ref="BD15">IFERROR(_xlfn.XLOOKUP($I15,Borrador!$I$11:$I$70,_xlfn.XLOOKUP(BD$10,Borrador!$C$10:$BK$10,Borrador!$C$11:$BK$70,"",0,1),""),"")</f>
        <v>No aplica</v>
      </c>
      <c r="BE15" s="12" t="str" cm="1">
        <f t="array" ref="BE15">IFERROR(_xlfn.XLOOKUP($I15,Borrador!$I$11:$I$70,_xlfn.XLOOKUP(BE$10,Borrador!$C$10:$BK$10,Borrador!$C$11:$BK$70,"",0,1),""),"")</f>
        <v>No aplica</v>
      </c>
      <c r="BF15" s="12" t="str" cm="1">
        <f t="array" ref="BF15">IFERROR(_xlfn.XLOOKUP($I15,Borrador!$I$11:$I$70,_xlfn.XLOOKUP(BF$10,Borrador!$C$10:$BK$10,Borrador!$C$11:$BK$70,"",0,1),""),"")</f>
        <v>No aplica</v>
      </c>
      <c r="BG15" s="12" t="str" cm="1">
        <f t="array" ref="BG15">IFERROR(_xlfn.XLOOKUP($I15,Borrador!$I$11:$I$70,_xlfn.XLOOKUP(BG$10,Borrador!$C$10:$BK$10,Borrador!$C$11:$BK$70,"",0,1),""),"")</f>
        <v>No aplica</v>
      </c>
      <c r="BH15" s="12" t="str" cm="1">
        <f t="array" ref="BH15">IFERROR(_xlfn.XLOOKUP($I15,Borrador!$I$11:$I$70,_xlfn.XLOOKUP(BH$10,Borrador!$C$10:$BK$10,Borrador!$C$11:$BK$70,"",0,1),""),"")</f>
        <v>No aplica</v>
      </c>
      <c r="BI15" s="12" t="str" cm="1">
        <f t="array" ref="BI15">IFERROR(_xlfn.XLOOKUP($I15,Borrador!$I$11:$I$70,_xlfn.XLOOKUP(BI$10,Borrador!$C$10:$BK$10,Borrador!$C$11:$BK$70,"",0,1),""),"")</f>
        <v>sin iniciar</v>
      </c>
      <c r="BJ15" s="12" t="str" cm="1">
        <f t="array" ref="BJ15">IFERROR(_xlfn.XLOOKUP($I15,Borrador!$I$11:$I$70,_xlfn.XLOOKUP(BJ$10,Borrador!$C$10:$BK$10,Borrador!$C$11:$BK$70,"",0,1),""),"")</f>
        <v>No aplica</v>
      </c>
      <c r="BK15" s="12" cm="1">
        <f t="array" ref="BK15">IFERROR(_xlfn.XLOOKUP($I15,Borrador!$I$11:$I$70,_xlfn.XLOOKUP(BK$10,Borrador!$C$10:$BK$10,Borrador!$C$11:$BK$70,"",0,1),""),"")</f>
        <v>0</v>
      </c>
      <c r="BL15" s="12" cm="1">
        <f t="array" ref="BL15">IFERROR(_xlfn.XLOOKUP($I15,Borrador!$I$11:$I$70,_xlfn.XLOOKUP(BL$10,Borrador!$C$10:$BK$10,Borrador!$C$11:$BK$70,"",0,1),""),"")</f>
        <v>0</v>
      </c>
      <c r="BM15" s="12">
        <f>IFERROR(_xlfn.XLOOKUP($I15,Borrador!$I$11:$I$70,Borrador!$BE$11:$BE$70,""),"")</f>
        <v>0</v>
      </c>
      <c r="BN15" s="12">
        <f>IFERROR(_xlfn.XLOOKUP($I15,Borrador!$I$11:$I$70,Borrador!$BF$11:$BF$70,""),"")</f>
        <v>0</v>
      </c>
      <c r="BO15" s="12">
        <f>IFERROR(_xlfn.XLOOKUP($I15,Borrador!$I$11:$I$70,Borrador!$BG$11:$BG$70,""),"")</f>
        <v>0</v>
      </c>
      <c r="BP15" s="12" t="str" cm="1">
        <f t="array" ref="BP15">IFERROR(_xlfn.XLOOKUP($I15,Borrador!$I$11:$I$70,_xlfn.XLOOKUP(BP$10,Borrador!$C$10:$BK$10,Borrador!$C$11:$BK$70,"",0,1),""),"")</f>
        <v>sin iniciar</v>
      </c>
      <c r="BQ15" s="12">
        <f>IFERROR(_xlfn.XLOOKUP($I15,Borrador!$I$11:$I$70,Borrador!$BB$11:$BB$70,""),"")</f>
        <v>0</v>
      </c>
      <c r="BR15" s="12">
        <f>IFERROR(_xlfn.XLOOKUP($I15,Borrador!$I$11:$I$70,Borrador!$BC$11:$BC$70,""),"")</f>
        <v>0</v>
      </c>
      <c r="BS15" s="12">
        <f>IFERROR(_xlfn.XLOOKUP($I15,Borrador!$I$11:$I$70,Borrador!$BD$11:$BD$70,""),"")</f>
        <v>0</v>
      </c>
      <c r="BT15" s="11">
        <f>IFERROR(_xlfn.XLOOKUP($I15,Borrador!$I$11:$I$70,Borrador!$BH$11:$BH$70,""),"")</f>
        <v>0</v>
      </c>
      <c r="BU15" s="11">
        <f>IFERROR(_xlfn.XLOOKUP($I15,Borrador!$I$11:$I$70,Borrador!$BI$11:$BI$70,""),"")</f>
        <v>0</v>
      </c>
      <c r="BV15" s="34" t="str">
        <f>IFERROR(_xlfn.XLOOKUP($I15,Borrador!$I$11:$I$70,Borrador!$BJ$11:$BJ$70,""),"")</f>
        <v>2027-1</v>
      </c>
      <c r="BW15" s="12">
        <f>IFERROR(_xlfn.XLOOKUP($I15,Borrador!$I$11:$I$70,Borrador!$BK$11:$BK$70,""),"")</f>
        <v>0</v>
      </c>
    </row>
    <row r="16" spans="3:78" ht="87" customHeight="1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IFERROR(_xlfn.XLOOKUP($I16,Borrador!$I$11:$I$70,_xlfn.XLOOKUP(J$10,Borrador!$C$10:$BK$10,Borrador!$C$11:$BK$70,"",0,1),""),"")</f>
        <v>finalizado</v>
      </c>
      <c r="K16" s="12" t="str" cm="1">
        <f t="array" ref="K16">IFERROR(_xlfn.XLOOKUP($I16,Borrador!$I$11:$I$70,_xlfn.XLOOKUP(K$10,Borrador!$C$10:$BK$10,Borrador!$C$11:$BK$70,"",0,1),""),"")</f>
        <v>finalizado</v>
      </c>
      <c r="L16" s="12" t="str" cm="1">
        <f t="array" ref="L16">IFERROR(_xlfn.XLOOKUP($I16,Borrador!$I$11:$I$70,_xlfn.XLOOKUP(L$10,Borrador!$C$10:$BK$10,Borrador!$C$11:$BK$70,"",0,1),""),"")</f>
        <v>finalizado</v>
      </c>
      <c r="M16" s="38" cm="1">
        <f t="array" ref="M16">IFERROR(_xlfn.XLOOKUP($I16,Borrador!$I$11:$I$70,_xlfn.XLOOKUP(M$10,Borrador!$C$10:$BK$10,Borrador!$C$11:$BK$70,"",0,1),""),"")</f>
        <v>45899</v>
      </c>
      <c r="N16" s="39" cm="1">
        <f t="array" ref="N16">IFERROR(_xlfn.XLOOKUP($I16,Borrador!$I$11:$I$70,_xlfn.XLOOKUP(N$10,Borrador!$C$10:$BK$10,Borrador!$C$11:$BK$70,"",0,1),""),"")</f>
        <v>45930</v>
      </c>
      <c r="O16" s="12" cm="1">
        <f t="array" ref="O16">IFERROR(_xlfn.XLOOKUP($I16,Borrador!$I$11:$I$70,_xlfn.XLOOKUP(O$10,Borrador!$C$10:$BK$10,Borrador!$C$11:$BK$70,"",0,1),""),"")</f>
        <v>0</v>
      </c>
      <c r="P16" s="12" cm="1">
        <f t="array" ref="P16">IFERROR(_xlfn.XLOOKUP($I16,Borrador!$I$11:$I$70,_xlfn.XLOOKUP(P$10,Borrador!$C$10:$BK$10,Borrador!$C$11:$BK$70,"",0,1),""),"")</f>
        <v>0</v>
      </c>
      <c r="Q16" s="12" t="str" cm="1">
        <f t="array" ref="Q16">IFERROR(_xlfn.XLOOKUP($I16,Borrador!$I$11:$I$70,_xlfn.XLOOKUP(Q$10,Borrador!$C$10:$BK$10,Borrador!$C$11:$BK$70,"",0,1),""),"")</f>
        <v>No aplica</v>
      </c>
      <c r="R16" s="12" t="str" cm="1">
        <f t="array" ref="R16">IFERROR(_xlfn.XLOOKUP($I16,Borrador!$I$11:$I$70,_xlfn.XLOOKUP(R$10,Borrador!$C$10:$BK$10,Borrador!$C$11:$BK$70,"",0,1),""),"")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IFERROR(_xlfn.XLOOKUP($I16,Borrador!$I$11:$I$70,_xlfn.XLOOKUP(W$10,Borrador!$C$10:$BK$10,Borrador!$C$11:$BK$70,"",0,1),""),"")</f>
        <v>finalizado</v>
      </c>
      <c r="X16" s="76" cm="1">
        <f t="array" ref="X16">IFERROR(_xlfn.XLOOKUP($I16,Borrador!$I$11:$I$70,_xlfn.XLOOKUP(X$10,Borrador!$C$10:$BK$10,Borrador!$C$11:$BK$70,"",0,1),""),"")</f>
        <v>0</v>
      </c>
      <c r="Y16" s="76" t="str" cm="1">
        <f t="array" ref="Y16">IFERROR(_xlfn.XLOOKUP($I16,Borrador!$I$11:$I$70,_xlfn.XLOOKUP(Y$10,Borrador!$C$10:$BK$10,Borrador!$C$11:$BK$70,"",0,1),""),"")</f>
        <v>Finalizado</v>
      </c>
      <c r="Z16" s="76" t="str" cm="1">
        <f t="array" ref="Z16">IFERROR(_xlfn.XLOOKUP($I16,Borrador!$I$11:$I$70,_xlfn.XLOOKUP(Z$10,Borrador!$C$10:$BK$10,Borrador!$C$11:$BK$70,"",0,1),""),"")</f>
        <v/>
      </c>
      <c r="AA16" s="76" t="str" cm="1">
        <f t="array" ref="AA16">IFERROR(_xlfn.XLOOKUP($I16,Borrador!$I$11:$I$70,_xlfn.XLOOKUP(AA$10,Borrador!$C$10:$BK$10,Borrador!$C$11:$BK$70,"",0,1),""),"")</f>
        <v>Modificación de Registro Calificado</v>
      </c>
      <c r="AB16" s="12" t="str" cm="1">
        <f t="array" ref="AB16">IFERROR(_xlfn.XLOOKUP($I16,Borrador!$I$11:$I$70,_xlfn.XLOOKUP(AB$10,Borrador!$C$10:$BK$10,Borrador!$C$11:$BK$70,"",0,1),""),"")</f>
        <v>En elaboración de documentación</v>
      </c>
      <c r="AC16" s="54" t="str" cm="1">
        <f t="array" ref="AC16">IFERROR(_xlfn.XLOOKUP($I16,Borrador!$I$11:$I$70,_xlfn.XLOOKUP(AC$10,Borrador!$C$10:$BK$10,Borrador!$C$11:$BK$70,"",0,1),""),"")</f>
        <v>Abril de 2026</v>
      </c>
      <c r="AD16" s="12" t="str" cm="1">
        <f t="array" ref="AD16">IFERROR(_xlfn.XLOOKUP($I16,Borrador!$I$11:$I$70,_xlfn.XLOOKUP(AD$10,Borrador!$C$10:$BK$10,Borrador!$C$11:$BK$70,"",0,1),""),"")</f>
        <v>Se tramita en marzo de 2026</v>
      </c>
      <c r="AE16" s="12"/>
      <c r="AF16" s="12" t="str" cm="1">
        <f t="array" ref="AF16">IFERROR(_xlfn.XLOOKUP($I16,Borrador!$I$11:$I$70,_xlfn.XLOOKUP(AF$10,Borrador!$C$10:$BK$10,Borrador!$C$11:$BK$70,"",0,1),""),"")</f>
        <v>Sí</v>
      </c>
      <c r="AG16" s="12" t="str" cm="1">
        <f t="array" ref="AG16">IFERROR(_xlfn.XLOOKUP($I16,Borrador!$I$11:$I$70,_xlfn.XLOOKUP(AG$10,Borrador!$C$10:$BK$10,Borrador!$C$11:$BK$70,"",0,1),""),"")</f>
        <v>No</v>
      </c>
      <c r="AH16" s="12" t="str" cm="1">
        <f t="array" ref="AH16">IFERROR(_xlfn.XLOOKUP($I16,Borrador!$I$11:$I$70,_xlfn.XLOOKUP(AH$10,Borrador!$C$10:$BK$10,Borrador!$C$11:$BK$70,"",0,1),""),"")</f>
        <v>No aplica</v>
      </c>
      <c r="AI16" s="12" t="str" cm="1">
        <f t="array" ref="AI16">IFERROR(_xlfn.XLOOKUP($I16,Borrador!$I$11:$I$70,_xlfn.XLOOKUP(AI$10,Borrador!$C$10:$BK$10,Borrador!$C$11:$BK$70,"",0,1),""),"")</f>
        <v/>
      </c>
      <c r="AJ16" s="12"/>
      <c r="AK16" s="12"/>
      <c r="AL16" s="11" t="str" cm="1">
        <f t="array" ref="AL16">IFERROR(_xlfn.XLOOKUP($I16,Borrador!$I$11:$I$70,_xlfn.XLOOKUP(AL$10,Borrador!$C$10:$BK$10,Borrador!$C$11:$BK$70,"",0,1),""),"")</f>
        <v>No aplica</v>
      </c>
      <c r="AM16" s="11" t="str" cm="1">
        <f t="array" ref="AM16">IFERROR(_xlfn.XLOOKUP($I16,Borrador!$I$11:$I$70,_xlfn.XLOOKUP(AM$10,Borrador!$C$10:$BK$10,Borrador!$C$11:$BK$70,"",0,1),""),"")</f>
        <v>No aplica</v>
      </c>
      <c r="AN16" s="11" t="str" cm="1">
        <f t="array" ref="AN16">IFERROR(_xlfn.XLOOKUP($I16,Borrador!$I$11:$I$70,_xlfn.XLOOKUP(AN$10,Borrador!$C$10:$BK$10,Borrador!$C$11:$BK$70,"",0,1),""),"")</f>
        <v>No aplica</v>
      </c>
      <c r="AO16" s="11" cm="1">
        <f t="array" ref="AO16">IFERROR(_xlfn.XLOOKUP($I16,Borrador!$I$11:$I$70,_xlfn.XLOOKUP(AO$10,Borrador!$C$10:$BK$10,Borrador!$C$11:$BK$70,"",0,1),""),"")</f>
        <v>0</v>
      </c>
      <c r="AP16" s="11" cm="1">
        <f t="array" ref="AP16">IFERROR(_xlfn.XLOOKUP($I16,Borrador!$I$11:$I$70,_xlfn.XLOOKUP(AP$10,Borrador!$C$10:$BK$10,Borrador!$C$11:$BK$70,"",0,1),""),"")</f>
        <v>0</v>
      </c>
      <c r="AQ16" s="11" t="str" cm="1">
        <f t="array" ref="AQ16">IFERROR(_xlfn.XLOOKUP($I16,Borrador!$I$11:$I$70,_xlfn.XLOOKUP(AQ$10,Borrador!$C$10:$BK$10,Borrador!$C$11:$BK$70,"",0,1),""),"")</f>
        <v>No aplica</v>
      </c>
      <c r="AR16" s="12" t="str" cm="1">
        <f t="array" ref="AR16">IFERROR(_xlfn.XLOOKUP($I16,Borrador!$I$11:$I$70,_xlfn.XLOOKUP(AR$10,Borrador!$C$10:$BK$10,Borrador!$C$11:$BK$70,"",0,1),""),"")</f>
        <v/>
      </c>
      <c r="AS16" s="12" t="str" cm="1">
        <f t="array" ref="AS16">IFERROR(_xlfn.XLOOKUP($I16,Borrador!$I$11:$I$70,_xlfn.XLOOKUP(AS$10,Borrador!$C$10:$BK$10,Borrador!$C$11:$BK$70,"",0,1),""),"")</f>
        <v/>
      </c>
      <c r="AT16" s="12" t="str" cm="1">
        <f t="array" ref="AT16">IFERROR(_xlfn.XLOOKUP($I16,Borrador!$I$11:$I$70,_xlfn.XLOOKUP(AT$10,Borrador!$C$10:$BK$10,Borrador!$C$11:$BK$70,"",0,1),""),"")</f>
        <v/>
      </c>
      <c r="AU16" s="12" t="str" cm="1">
        <f t="array" ref="AU16">IFERROR(_xlfn.XLOOKUP($I16,Borrador!$I$11:$I$70,_xlfn.XLOOKUP(AU$10,Borrador!$C$10:$BK$10,Borrador!$C$11:$BK$70,"",0,1),""),"")</f>
        <v>No aplica</v>
      </c>
      <c r="AV16" s="12" t="str" cm="1">
        <f t="array" ref="AV16">IFERROR(_xlfn.XLOOKUP($I16,Borrador!$I$11:$I$70,_xlfn.XLOOKUP(AV$10,Borrador!$C$10:$BK$10,Borrador!$C$11:$BK$70,"",0,1),""),"")</f>
        <v>No aplica</v>
      </c>
      <c r="AW16" s="12" t="str">
        <f>IFERROR(_xlfn.XLOOKUP($I16,Borrador!$I$11:$I$70,Borrador!$AP$11:$AP$70,""),"")</f>
        <v>No aplica</v>
      </c>
      <c r="AX16" s="12" t="str">
        <f>IFERROR(_xlfn.XLOOKUP($I16,Borrador!$I$11:$I$70,Borrador!$AQ$11:$AQ$70,""),"")</f>
        <v>No aplica</v>
      </c>
      <c r="AY16" s="12" t="str">
        <f>IFERROR(_xlfn.XLOOKUP($I16,Borrador!$I$11:$I$70,Borrador!$AR$11:$AR$70,""),"")</f>
        <v>No aplica</v>
      </c>
      <c r="AZ16" s="11" t="str" cm="1">
        <f t="array" ref="AZ16">IFERROR(_xlfn.XLOOKUP($I16,Borrador!$I$11:$I$70,_xlfn.XLOOKUP(AZ$10,Borrador!$C$10:$BK$10,Borrador!$C$11:$BK$70,"",0,1),""),"")</f>
        <v>No aplica</v>
      </c>
      <c r="BA16" s="11" t="str" cm="1">
        <f t="array" ref="BA16">IFERROR(_xlfn.XLOOKUP($I16,Borrador!$I$11:$I$70,_xlfn.XLOOKUP(BA$10,Borrador!$C$10:$BK$10,Borrador!$C$11:$BK$70,"",0,1),""),"")</f>
        <v>No aplica</v>
      </c>
      <c r="BB16" s="11">
        <f>IFERROR(_xlfn.XLOOKUP($I16,Borrador!$I$11:$I$70,Borrador!$AY$11:$AY$70,""),"")</f>
        <v>0</v>
      </c>
      <c r="BC16" s="11">
        <f>IFERROR(_xlfn.XLOOKUP($I16,Borrador!$I$11:$I$70,Borrador!$AZ$11:$AZ$70,""),"")</f>
        <v>0</v>
      </c>
      <c r="BD16" s="12" t="str" cm="1">
        <f t="array" ref="BD16">IFERROR(_xlfn.XLOOKUP($I16,Borrador!$I$11:$I$70,_xlfn.XLOOKUP(BD$10,Borrador!$C$10:$BK$10,Borrador!$C$11:$BK$70,"",0,1),""),"")</f>
        <v>No aplica</v>
      </c>
      <c r="BE16" s="12" t="str" cm="1">
        <f t="array" ref="BE16">IFERROR(_xlfn.XLOOKUP($I16,Borrador!$I$11:$I$70,_xlfn.XLOOKUP(BE$10,Borrador!$C$10:$BK$10,Borrador!$C$11:$BK$70,"",0,1),""),"")</f>
        <v>No aplica</v>
      </c>
      <c r="BF16" s="12" t="str" cm="1">
        <f t="array" ref="BF16">IFERROR(_xlfn.XLOOKUP($I16,Borrador!$I$11:$I$70,_xlfn.XLOOKUP(BF$10,Borrador!$C$10:$BK$10,Borrador!$C$11:$BK$70,"",0,1),""),"")</f>
        <v>No aplica</v>
      </c>
      <c r="BG16" s="12" t="str" cm="1">
        <f t="array" ref="BG16">IFERROR(_xlfn.XLOOKUP($I16,Borrador!$I$11:$I$70,_xlfn.XLOOKUP(BG$10,Borrador!$C$10:$BK$10,Borrador!$C$11:$BK$70,"",0,1),""),"")</f>
        <v>No aplica</v>
      </c>
      <c r="BH16" s="12" t="str" cm="1">
        <f t="array" ref="BH16">IFERROR(_xlfn.XLOOKUP($I16,Borrador!$I$11:$I$70,_xlfn.XLOOKUP(BH$10,Borrador!$C$10:$BK$10,Borrador!$C$11:$BK$70,"",0,1),""),"")</f>
        <v>No aplica</v>
      </c>
      <c r="BI16" s="12" t="str" cm="1">
        <f t="array" ref="BI16">IFERROR(_xlfn.XLOOKUP($I16,Borrador!$I$11:$I$70,_xlfn.XLOOKUP(BI$10,Borrador!$C$10:$BK$10,Borrador!$C$11:$BK$70,"",0,1),""),"")</f>
        <v>sin iniciar</v>
      </c>
      <c r="BJ16" s="12" t="str" cm="1">
        <f t="array" ref="BJ16">IFERROR(_xlfn.XLOOKUP($I16,Borrador!$I$11:$I$70,_xlfn.XLOOKUP(BJ$10,Borrador!$C$10:$BK$10,Borrador!$C$11:$BK$70,"",0,1),""),"")</f>
        <v>No aplica</v>
      </c>
      <c r="BK16" s="12" cm="1">
        <f t="array" ref="BK16">IFERROR(_xlfn.XLOOKUP($I16,Borrador!$I$11:$I$70,_xlfn.XLOOKUP(BK$10,Borrador!$C$10:$BK$10,Borrador!$C$11:$BK$70,"",0,1),""),"")</f>
        <v>0</v>
      </c>
      <c r="BL16" s="12" cm="1">
        <f t="array" ref="BL16">IFERROR(_xlfn.XLOOKUP($I16,Borrador!$I$11:$I$70,_xlfn.XLOOKUP(BL$10,Borrador!$C$10:$BK$10,Borrador!$C$11:$BK$70,"",0,1),""),"")</f>
        <v>0</v>
      </c>
      <c r="BM16" s="12">
        <f>IFERROR(_xlfn.XLOOKUP($I16,Borrador!$I$11:$I$70,Borrador!$BE$11:$BE$70,""),"")</f>
        <v>0</v>
      </c>
      <c r="BN16" s="12">
        <f>IFERROR(_xlfn.XLOOKUP($I16,Borrador!$I$11:$I$70,Borrador!$BF$11:$BF$70,""),"")</f>
        <v>0</v>
      </c>
      <c r="BO16" s="12">
        <f>IFERROR(_xlfn.XLOOKUP($I16,Borrador!$I$11:$I$70,Borrador!$BG$11:$BG$70,""),"")</f>
        <v>0</v>
      </c>
      <c r="BP16" s="12" t="str" cm="1">
        <f t="array" ref="BP16">IFERROR(_xlfn.XLOOKUP($I16,Borrador!$I$11:$I$70,_xlfn.XLOOKUP(BP$10,Borrador!$C$10:$BK$10,Borrador!$C$11:$BK$70,"",0,1),""),"")</f>
        <v>sin iniciar</v>
      </c>
      <c r="BQ16" s="12">
        <f>IFERROR(_xlfn.XLOOKUP($I16,Borrador!$I$11:$I$70,Borrador!$BB$11:$BB$70,""),"")</f>
        <v>0</v>
      </c>
      <c r="BR16" s="12">
        <f>IFERROR(_xlfn.XLOOKUP($I16,Borrador!$I$11:$I$70,Borrador!$BC$11:$BC$70,""),"")</f>
        <v>0</v>
      </c>
      <c r="BS16" s="12">
        <f>IFERROR(_xlfn.XLOOKUP($I16,Borrador!$I$11:$I$70,Borrador!$BD$11:$BD$70,""),"")</f>
        <v>0</v>
      </c>
      <c r="BT16" s="11">
        <f>IFERROR(_xlfn.XLOOKUP($I16,Borrador!$I$11:$I$70,Borrador!$BH$11:$BH$70,""),"")</f>
        <v>0</v>
      </c>
      <c r="BU16" s="11">
        <f>IFERROR(_xlfn.XLOOKUP($I16,Borrador!$I$11:$I$70,Borrador!$BI$11:$BI$70,""),"")</f>
        <v>0</v>
      </c>
      <c r="BV16" s="34" t="str">
        <f>IFERROR(_xlfn.XLOOKUP($I16,Borrador!$I$11:$I$70,Borrador!$BJ$11:$BJ$70,""),"")</f>
        <v>2027-1</v>
      </c>
      <c r="BW16" s="12">
        <f>IFERROR(_xlfn.XLOOKUP($I16,Borrador!$I$11:$I$70,Borrador!$BK$11:$BK$70,""),"")</f>
        <v>0</v>
      </c>
    </row>
    <row r="17" spans="3:75" ht="52.35" customHeight="1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IFERROR(_xlfn.XLOOKUP($I17,Borrador!$I$11:$I$70,_xlfn.XLOOKUP(J$10,Borrador!$C$10:$BK$10,Borrador!$C$11:$BK$70,"",0,1),""),"")</f>
        <v>finalizado</v>
      </c>
      <c r="K17" s="12" t="str" cm="1">
        <f t="array" ref="K17">IFERROR(_xlfn.XLOOKUP($I17,Borrador!$I$11:$I$70,_xlfn.XLOOKUP(K$10,Borrador!$C$10:$BK$10,Borrador!$C$11:$BK$70,"",0,1),""),"")</f>
        <v>finalizado</v>
      </c>
      <c r="L17" s="12" t="str" cm="1">
        <f t="array" ref="L17">IFERROR(_xlfn.XLOOKUP($I17,Borrador!$I$11:$I$70,_xlfn.XLOOKUP(L$10,Borrador!$C$10:$BK$10,Borrador!$C$11:$BK$70,"",0,1),""),"")</f>
        <v>finalizado</v>
      </c>
      <c r="M17" s="38" cm="1">
        <f t="array" ref="M17">IFERROR(_xlfn.XLOOKUP($I17,Borrador!$I$11:$I$70,_xlfn.XLOOKUP(M$10,Borrador!$C$10:$BK$10,Borrador!$C$11:$BK$70,"",0,1),""),"")</f>
        <v>45899</v>
      </c>
      <c r="N17" s="39" cm="1">
        <f t="array" ref="N17">IFERROR(_xlfn.XLOOKUP($I17,Borrador!$I$11:$I$70,_xlfn.XLOOKUP(N$10,Borrador!$C$10:$BK$10,Borrador!$C$11:$BK$70,"",0,1),""),"")</f>
        <v>45930</v>
      </c>
      <c r="O17" s="12" cm="1">
        <f t="array" ref="O17">IFERROR(_xlfn.XLOOKUP($I17,Borrador!$I$11:$I$70,_xlfn.XLOOKUP(O$10,Borrador!$C$10:$BK$10,Borrador!$C$11:$BK$70,"",0,1),""),"")</f>
        <v>0</v>
      </c>
      <c r="P17" s="12" t="str" cm="1">
        <f t="array" ref="P17">IFERROR(_xlfn.XLOOKUP($I17,Borrador!$I$11:$I$70,_xlfn.XLOOKUP(P$10,Borrador!$C$10:$BK$10,Borrador!$C$11:$BK$70,"",0,1),""),"")</f>
        <v>Si</v>
      </c>
      <c r="Q17" s="12" cm="1">
        <f t="array" ref="Q17">IFERROR(_xlfn.XLOOKUP($I17,Borrador!$I$11:$I$70,_xlfn.XLOOKUP(Q$10,Borrador!$C$10:$BK$10,Borrador!$C$11:$BK$70,"",0,1),""),"")</f>
        <v>1</v>
      </c>
      <c r="R17" s="12" t="str" cm="1">
        <f t="array" ref="R17">IFERROR(_xlfn.XLOOKUP($I17,Borrador!$I$11:$I$70,_xlfn.XLOOKUP(R$10,Borrador!$C$10:$BK$10,Borrador!$C$11:$BK$70,"",0,1),""),"")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IFERROR(_xlfn.XLOOKUP($I17,Borrador!$I$11:$I$70,_xlfn.XLOOKUP(W$10,Borrador!$C$10:$BK$10,Borrador!$C$11:$BK$70,"",0,1),""),"")</f>
        <v>finalizado</v>
      </c>
      <c r="X17" s="76" cm="1">
        <f t="array" ref="X17">IFERROR(_xlfn.XLOOKUP($I17,Borrador!$I$11:$I$70,_xlfn.XLOOKUP(X$10,Borrador!$C$10:$BK$10,Borrador!$C$11:$BK$70,"",0,1),""),"")</f>
        <v>0</v>
      </c>
      <c r="Y17" s="76" t="str" cm="1">
        <f t="array" ref="Y17">IFERROR(_xlfn.XLOOKUP($I17,Borrador!$I$11:$I$70,_xlfn.XLOOKUP(Y$10,Borrador!$C$10:$BK$10,Borrador!$C$11:$BK$70,"",0,1),""),"")</f>
        <v>Finalizado</v>
      </c>
      <c r="Z17" s="76" t="str" cm="1">
        <f t="array" ref="Z17">IFERROR(_xlfn.XLOOKUP($I17,Borrador!$I$11:$I$70,_xlfn.XLOOKUP(Z$10,Borrador!$C$10:$BK$10,Borrador!$C$11:$BK$70,"",0,1),""),"")</f>
        <v/>
      </c>
      <c r="AA17" s="76" t="str" cm="1">
        <f t="array" ref="AA17">IFERROR(_xlfn.XLOOKUP($I17,Borrador!$I$11:$I$70,_xlfn.XLOOKUP(AA$10,Borrador!$C$10:$BK$10,Borrador!$C$11:$BK$70,"",0,1),""),"")</f>
        <v>Renovación de Registro Calificado</v>
      </c>
      <c r="AB17" s="12" t="str" cm="1">
        <f t="array" ref="AB17">IFERROR(_xlfn.XLOOKUP($I17,Borrador!$I$11:$I$70,_xlfn.XLOOKUP(AB$10,Borrador!$C$10:$BK$10,Borrador!$C$11:$BK$70,"",0,1),""),"")</f>
        <v>Se fue con renovación RC pero se debe verificar si todo coincide</v>
      </c>
      <c r="AC17" s="54" t="str" cm="1">
        <f t="array" ref="AC17">IFERROR(_xlfn.XLOOKUP($I17,Borrador!$I$11:$I$70,_xlfn.XLOOKUP(AC$10,Borrador!$C$10:$BK$10,Borrador!$C$11:$BK$70,"",0,1),""),"")</f>
        <v>Diciembre de 2024</v>
      </c>
      <c r="AD17" s="12" t="str" cm="1">
        <f t="array" ref="AD17">IFERROR(_xlfn.XLOOKUP($I17,Borrador!$I$11:$I$70,_xlfn.XLOOKUP(AD$10,Borrador!$C$10:$BK$10,Borrador!$C$11:$BK$70,"",0,1),""),"")</f>
        <v>Noviembre de 2024</v>
      </c>
      <c r="AE17" s="12"/>
      <c r="AF17" s="12" t="str" cm="1">
        <f t="array" ref="AF17">IFERROR(_xlfn.XLOOKUP($I17,Borrador!$I$11:$I$70,_xlfn.XLOOKUP(AF$10,Borrador!$C$10:$BK$10,Borrador!$C$11:$BK$70,"",0,1),""),"")</f>
        <v>Sí</v>
      </c>
      <c r="AG17" s="12" t="str" cm="1">
        <f t="array" ref="AG17">IFERROR(_xlfn.XLOOKUP($I17,Borrador!$I$11:$I$70,_xlfn.XLOOKUP(AG$10,Borrador!$C$10:$BK$10,Borrador!$C$11:$BK$70,"",0,1),""),"")</f>
        <v>Sí</v>
      </c>
      <c r="AH17" s="12" t="str" cm="1">
        <f t="array" ref="AH17">IFERROR(_xlfn.XLOOKUP($I17,Borrador!$I$11:$I$70,_xlfn.XLOOKUP(AH$10,Borrador!$C$10:$BK$10,Borrador!$C$11:$BK$70,"",0,1),""),"")</f>
        <v>Pendiente</v>
      </c>
      <c r="AI17" s="12" t="str" cm="1">
        <f t="array" ref="AI17">IFERROR(_xlfn.XLOOKUP($I17,Borrador!$I$11:$I$70,_xlfn.XLOOKUP(AI$10,Borrador!$C$10:$BK$10,Borrador!$C$11:$BK$70,"",0,1),""),"")</f>
        <v/>
      </c>
      <c r="AJ17" s="12"/>
      <c r="AK17" s="12"/>
      <c r="AL17" s="11" cm="1">
        <f t="array" ref="AL17">IFERROR(_xlfn.XLOOKUP($I17,Borrador!$I$11:$I$70,_xlfn.XLOOKUP(AL$10,Borrador!$C$10:$BK$10,Borrador!$C$11:$BK$70,"",0,1),""),"")</f>
        <v>1</v>
      </c>
      <c r="AM17" s="11" cm="1">
        <f t="array" ref="AM17">IFERROR(_xlfn.XLOOKUP($I17,Borrador!$I$11:$I$70,_xlfn.XLOOKUP(AM$10,Borrador!$C$10:$BK$10,Borrador!$C$11:$BK$70,"",0,1),""),"")</f>
        <v>0</v>
      </c>
      <c r="AN17" s="11" cm="1">
        <f t="array" ref="AN17">IFERROR(_xlfn.XLOOKUP($I17,Borrador!$I$11:$I$70,_xlfn.XLOOKUP(AN$10,Borrador!$C$10:$BK$10,Borrador!$C$11:$BK$70,"",0,1),""),"")</f>
        <v>1</v>
      </c>
      <c r="AO17" s="11" cm="1">
        <f t="array" ref="AO17">IFERROR(_xlfn.XLOOKUP($I17,Borrador!$I$11:$I$70,_xlfn.XLOOKUP(AO$10,Borrador!$C$10:$BK$10,Borrador!$C$11:$BK$70,"",0,1),""),"")</f>
        <v>46063</v>
      </c>
      <c r="AP17" s="11" cm="1">
        <f t="array" ref="AP17">IFERROR(_xlfn.XLOOKUP($I17,Borrador!$I$11:$I$70,_xlfn.XLOOKUP(AP$10,Borrador!$C$10:$BK$10,Borrador!$C$11:$BK$70,"",0,1),""),"")</f>
        <v>46129</v>
      </c>
      <c r="AQ17" s="11" cm="1">
        <f t="array" ref="AQ17">IFERROR(_xlfn.XLOOKUP($I17,Borrador!$I$11:$I$70,_xlfn.XLOOKUP(AQ$10,Borrador!$C$10:$BK$10,Borrador!$C$11:$BK$70,"",0,1),""),"")</f>
        <v>0</v>
      </c>
      <c r="AR17" s="12" t="str" cm="1">
        <f t="array" ref="AR17">IFERROR(_xlfn.XLOOKUP($I17,Borrador!$I$11:$I$70,_xlfn.XLOOKUP(AR$10,Borrador!$C$10:$BK$10,Borrador!$C$11:$BK$70,"",0,1),""),"")</f>
        <v/>
      </c>
      <c r="AS17" s="12" t="str" cm="1">
        <f t="array" ref="AS17">IFERROR(_xlfn.XLOOKUP($I17,Borrador!$I$11:$I$70,_xlfn.XLOOKUP(AS$10,Borrador!$C$10:$BK$10,Borrador!$C$11:$BK$70,"",0,1),""),"")</f>
        <v/>
      </c>
      <c r="AT17" s="12" t="str" cm="1">
        <f t="array" ref="AT17">IFERROR(_xlfn.XLOOKUP($I17,Borrador!$I$11:$I$70,_xlfn.XLOOKUP(AT$10,Borrador!$C$10:$BK$10,Borrador!$C$11:$BK$70,"",0,1),""),"")</f>
        <v/>
      </c>
      <c r="AU17" s="12" t="str" cm="1">
        <f t="array" ref="AU17">IFERROR(_xlfn.XLOOKUP($I17,Borrador!$I$11:$I$70,_xlfn.XLOOKUP(AU$10,Borrador!$C$10:$BK$10,Borrador!$C$11:$BK$70,"",0,1),""),"")</f>
        <v>sin iniciar</v>
      </c>
      <c r="AV17" s="12" t="str" cm="1">
        <f t="array" ref="AV17">IFERROR(_xlfn.XLOOKUP($I17,Borrador!$I$11:$I$70,_xlfn.XLOOKUP(AV$10,Borrador!$C$10:$BK$10,Borrador!$C$11:$BK$70,"",0,1),""),"")</f>
        <v>sin iniciar</v>
      </c>
      <c r="AW17" s="12">
        <f>IFERROR(_xlfn.XLOOKUP($I17,Borrador!$I$11:$I$70,Borrador!$AP$11:$AP$70,""),"")</f>
        <v>0</v>
      </c>
      <c r="AX17" s="12">
        <f>IFERROR(_xlfn.XLOOKUP($I17,Borrador!$I$11:$I$70,Borrador!$AQ$11:$AQ$70,""),"")</f>
        <v>0</v>
      </c>
      <c r="AY17" s="12">
        <f>IFERROR(_xlfn.XLOOKUP($I17,Borrador!$I$11:$I$70,Borrador!$AR$11:$AR$70,""),"")</f>
        <v>0</v>
      </c>
      <c r="AZ17" s="11" cm="1">
        <f t="array" ref="AZ17">IFERROR(_xlfn.XLOOKUP($I17,Borrador!$I$11:$I$70,_xlfn.XLOOKUP(AZ$10,Borrador!$C$10:$BK$10,Borrador!$C$11:$BK$70,"",0,1),""),"")</f>
        <v>0</v>
      </c>
      <c r="BA17" s="11" cm="1">
        <f t="array" ref="BA17">IFERROR(_xlfn.XLOOKUP($I17,Borrador!$I$11:$I$70,_xlfn.XLOOKUP(BA$10,Borrador!$C$10:$BK$10,Borrador!$C$11:$BK$70,"",0,1),""),"")</f>
        <v>0.56999999999999995</v>
      </c>
      <c r="BB17" s="11">
        <f>IFERROR(_xlfn.XLOOKUP($I17,Borrador!$I$11:$I$70,Borrador!$AY$11:$AY$70,""),"")</f>
        <v>0</v>
      </c>
      <c r="BC17" s="11">
        <f>IFERROR(_xlfn.XLOOKUP($I17,Borrador!$I$11:$I$70,Borrador!$AZ$11:$AZ$70,""),"")</f>
        <v>0</v>
      </c>
      <c r="BD17" s="12" t="str" cm="1">
        <f t="array" ref="BD17">IFERROR(_xlfn.XLOOKUP($I17,Borrador!$I$11:$I$70,_xlfn.XLOOKUP(BD$10,Borrador!$C$10:$BK$10,Borrador!$C$11:$BK$70,"",0,1),""),"")</f>
        <v>sin iniciar</v>
      </c>
      <c r="BE17" s="12" t="str" cm="1">
        <f t="array" ref="BE17">IFERROR(_xlfn.XLOOKUP($I17,Borrador!$I$11:$I$70,_xlfn.XLOOKUP(BE$10,Borrador!$C$10:$BK$10,Borrador!$C$11:$BK$70,"",0,1),""),"")</f>
        <v>sin iniciar</v>
      </c>
      <c r="BF17" s="12" t="str" cm="1">
        <f t="array" ref="BF17">IFERROR(_xlfn.XLOOKUP($I17,Borrador!$I$11:$I$70,_xlfn.XLOOKUP(BF$10,Borrador!$C$10:$BK$10,Borrador!$C$11:$BK$70,"",0,1),""),"")</f>
        <v>sin iniciar</v>
      </c>
      <c r="BG17" s="12" cm="1">
        <f t="array" ref="BG17">IFERROR(_xlfn.XLOOKUP($I17,Borrador!$I$11:$I$70,_xlfn.XLOOKUP(BG$10,Borrador!$C$10:$BK$10,Borrador!$C$11:$BK$70,"",0,1),""),"")</f>
        <v>1</v>
      </c>
      <c r="BH17" s="12" cm="1">
        <f t="array" ref="BH17">IFERROR(_xlfn.XLOOKUP($I17,Borrador!$I$11:$I$70,_xlfn.XLOOKUP(BH$10,Borrador!$C$10:$BK$10,Borrador!$C$11:$BK$70,"",0,1),""),"")</f>
        <v>0</v>
      </c>
      <c r="BI17" s="12" t="str" cm="1">
        <f t="array" ref="BI17">IFERROR(_xlfn.XLOOKUP($I17,Borrador!$I$11:$I$70,_xlfn.XLOOKUP(BI$10,Borrador!$C$10:$BK$10,Borrador!$C$11:$BK$70,"",0,1),""),"")</f>
        <v>sin iniciar</v>
      </c>
      <c r="BJ17" s="12" cm="1">
        <f t="array" ref="BJ17">IFERROR(_xlfn.XLOOKUP($I17,Borrador!$I$11:$I$70,_xlfn.XLOOKUP(BJ$10,Borrador!$C$10:$BK$10,Borrador!$C$11:$BK$70,"",0,1),""),"")</f>
        <v>0</v>
      </c>
      <c r="BK17" s="12" cm="1">
        <f t="array" ref="BK17">IFERROR(_xlfn.XLOOKUP($I17,Borrador!$I$11:$I$70,_xlfn.XLOOKUP(BK$10,Borrador!$C$10:$BK$10,Borrador!$C$11:$BK$70,"",0,1),""),"")</f>
        <v>0</v>
      </c>
      <c r="BL17" s="12" cm="1">
        <f t="array" ref="BL17">IFERROR(_xlfn.XLOOKUP($I17,Borrador!$I$11:$I$70,_xlfn.XLOOKUP(BL$10,Borrador!$C$10:$BK$10,Borrador!$C$11:$BK$70,"",0,1),""),"")</f>
        <v>0</v>
      </c>
      <c r="BM17" s="12">
        <f>IFERROR(_xlfn.XLOOKUP($I17,Borrador!$I$11:$I$70,Borrador!$BE$11:$BE$70,""),"")</f>
        <v>0</v>
      </c>
      <c r="BN17" s="12">
        <f>IFERROR(_xlfn.XLOOKUP($I17,Borrador!$I$11:$I$70,Borrador!$BF$11:$BF$70,""),"")</f>
        <v>0</v>
      </c>
      <c r="BO17" s="12">
        <f>IFERROR(_xlfn.XLOOKUP($I17,Borrador!$I$11:$I$70,Borrador!$BG$11:$BG$70,""),"")</f>
        <v>0</v>
      </c>
      <c r="BP17" s="12" t="str" cm="1">
        <f t="array" ref="BP17">IFERROR(_xlfn.XLOOKUP($I17,Borrador!$I$11:$I$70,_xlfn.XLOOKUP(BP$10,Borrador!$C$10:$BK$10,Borrador!$C$11:$BK$70,"",0,1),""),"")</f>
        <v>sin iniciar</v>
      </c>
      <c r="BQ17" s="12">
        <f>IFERROR(_xlfn.XLOOKUP($I17,Borrador!$I$11:$I$70,Borrador!$BB$11:$BB$70,""),"")</f>
        <v>0</v>
      </c>
      <c r="BR17" s="12">
        <f>IFERROR(_xlfn.XLOOKUP($I17,Borrador!$I$11:$I$70,Borrador!$BC$11:$BC$70,""),"")</f>
        <v>0</v>
      </c>
      <c r="BS17" s="12">
        <f>IFERROR(_xlfn.XLOOKUP($I17,Borrador!$I$11:$I$70,Borrador!$BD$11:$BD$70,""),"")</f>
        <v>0</v>
      </c>
      <c r="BT17" s="11">
        <f>IFERROR(_xlfn.XLOOKUP($I17,Borrador!$I$11:$I$70,Borrador!$BH$11:$BH$70,""),"")</f>
        <v>0</v>
      </c>
      <c r="BU17" s="11">
        <f>IFERROR(_xlfn.XLOOKUP($I17,Borrador!$I$11:$I$70,Borrador!$BI$11:$BI$70,""),"")</f>
        <v>0</v>
      </c>
      <c r="BV17" s="34" t="str">
        <f>IFERROR(_xlfn.XLOOKUP($I17,Borrador!$I$11:$I$70,Borrador!$BJ$11:$BJ$70,""),"")</f>
        <v>2027-1</v>
      </c>
      <c r="BW17" s="12">
        <f>IFERROR(_xlfn.XLOOKUP($I17,Borrador!$I$11:$I$70,Borrador!$BK$11:$BK$70,""),"")</f>
        <v>0</v>
      </c>
    </row>
    <row r="18" spans="3:75" ht="57.6" customHeight="1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IFERROR(_xlfn.XLOOKUP($I18,Borrador!$I$11:$I$70,_xlfn.XLOOKUP(J$10,Borrador!$C$10:$BK$10,Borrador!$C$11:$BK$70,"",0,1),""),"")</f>
        <v>finalizado</v>
      </c>
      <c r="K18" s="12" t="str" cm="1">
        <f t="array" ref="K18">IFERROR(_xlfn.XLOOKUP($I18,Borrador!$I$11:$I$70,_xlfn.XLOOKUP(K$10,Borrador!$C$10:$BK$10,Borrador!$C$11:$BK$70,"",0,1),""),"")</f>
        <v>finalizado</v>
      </c>
      <c r="L18" s="12" t="str" cm="1">
        <f t="array" ref="L18">IFERROR(_xlfn.XLOOKUP($I18,Borrador!$I$11:$I$70,_xlfn.XLOOKUP(L$10,Borrador!$C$10:$BK$10,Borrador!$C$11:$BK$70,"",0,1),""),"")</f>
        <v>finalizado</v>
      </c>
      <c r="M18" s="38" cm="1">
        <f t="array" ref="M18">IFERROR(_xlfn.XLOOKUP($I18,Borrador!$I$11:$I$70,_xlfn.XLOOKUP(M$10,Borrador!$C$10:$BK$10,Borrador!$C$11:$BK$70,"",0,1),""),"")</f>
        <v>45899</v>
      </c>
      <c r="N18" s="39" cm="1">
        <f t="array" ref="N18">IFERROR(_xlfn.XLOOKUP($I18,Borrador!$I$11:$I$70,_xlfn.XLOOKUP(N$10,Borrador!$C$10:$BK$10,Borrador!$C$11:$BK$70,"",0,1),""),"")</f>
        <v>45930</v>
      </c>
      <c r="O18" s="12" cm="1">
        <f t="array" ref="O18">IFERROR(_xlfn.XLOOKUP($I18,Borrador!$I$11:$I$70,_xlfn.XLOOKUP(O$10,Borrador!$C$10:$BK$10,Borrador!$C$11:$BK$70,"",0,1),""),"")</f>
        <v>0</v>
      </c>
      <c r="P18" s="12" cm="1">
        <f t="array" ref="P18">IFERROR(_xlfn.XLOOKUP($I18,Borrador!$I$11:$I$70,_xlfn.XLOOKUP(P$10,Borrador!$C$10:$BK$10,Borrador!$C$11:$BK$70,"",0,1),""),"")</f>
        <v>0</v>
      </c>
      <c r="Q18" s="12" t="str" cm="1">
        <f t="array" ref="Q18">IFERROR(_xlfn.XLOOKUP($I18,Borrador!$I$11:$I$70,_xlfn.XLOOKUP(Q$10,Borrador!$C$10:$BK$10,Borrador!$C$11:$BK$70,"",0,1),""),"")</f>
        <v>No aplica</v>
      </c>
      <c r="R18" s="12" t="str" cm="1">
        <f t="array" ref="R18">IFERROR(_xlfn.XLOOKUP($I18,Borrador!$I$11:$I$70,_xlfn.XLOOKUP(R$10,Borrador!$C$10:$BK$10,Borrador!$C$11:$BK$70,"",0,1),""),"")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IFERROR(_xlfn.XLOOKUP($I18,Borrador!$I$11:$I$70,_xlfn.XLOOKUP(W$10,Borrador!$C$10:$BK$10,Borrador!$C$11:$BK$70,"",0,1),""),"")</f>
        <v>finalizado</v>
      </c>
      <c r="X18" s="76" cm="1">
        <f t="array" ref="X18">IFERROR(_xlfn.XLOOKUP($I18,Borrador!$I$11:$I$70,_xlfn.XLOOKUP(X$10,Borrador!$C$10:$BK$10,Borrador!$C$11:$BK$70,"",0,1),""),"")</f>
        <v>0</v>
      </c>
      <c r="Y18" s="76" t="str" cm="1">
        <f t="array" ref="Y18">IFERROR(_xlfn.XLOOKUP($I18,Borrador!$I$11:$I$70,_xlfn.XLOOKUP(Y$10,Borrador!$C$10:$BK$10,Borrador!$C$11:$BK$70,"",0,1),""),"")</f>
        <v>Devuelto</v>
      </c>
      <c r="Z18" s="76" t="str" cm="1">
        <f t="array" ref="Z18">IFERROR(_xlfn.XLOOKUP($I18,Borrador!$I$11:$I$70,_xlfn.XLOOKUP(Z$10,Borrador!$C$10:$BK$10,Borrador!$C$11:$BK$70,"",0,1),""),"")</f>
        <v/>
      </c>
      <c r="AA18" s="76" t="str" cm="1">
        <f t="array" ref="AA18">IFERROR(_xlfn.XLOOKUP($I18,Borrador!$I$11:$I$70,_xlfn.XLOOKUP(AA$10,Borrador!$C$10:$BK$10,Borrador!$C$11:$BK$70,"",0,1),""),"")</f>
        <v>Modificación de Registro Calificado</v>
      </c>
      <c r="AB18" s="12" t="str" cm="1">
        <f t="array" ref="AB18">IFERROR(_xlfn.XLOOKUP($I18,Borrador!$I$11:$I$70,_xlfn.XLOOKUP(AB$10,Borrador!$C$10:$BK$10,Borrador!$C$11:$BK$70,"",0,1),""),"")</f>
        <v>En elaboración de documentación</v>
      </c>
      <c r="AC18" s="54" t="str" cm="1">
        <f t="array" ref="AC18">IFERROR(_xlfn.XLOOKUP($I18,Borrador!$I$11:$I$70,_xlfn.XLOOKUP(AC$10,Borrador!$C$10:$BK$10,Borrador!$C$11:$BK$70,"",0,1),""),"")</f>
        <v>Abril de 2026</v>
      </c>
      <c r="AD18" s="12" t="str" cm="1">
        <f t="array" ref="AD18">IFERROR(_xlfn.XLOOKUP($I18,Borrador!$I$11:$I$70,_xlfn.XLOOKUP(AD$10,Borrador!$C$10:$BK$10,Borrador!$C$11:$BK$70,"",0,1),""),"")</f>
        <v>Se tramita en marzo de 2026</v>
      </c>
      <c r="AE18" s="12"/>
      <c r="AF18" s="12" t="str" cm="1">
        <f t="array" ref="AF18">IFERROR(_xlfn.XLOOKUP($I18,Borrador!$I$11:$I$70,_xlfn.XLOOKUP(AF$10,Borrador!$C$10:$BK$10,Borrador!$C$11:$BK$70,"",0,1),""),"")</f>
        <v>Sí</v>
      </c>
      <c r="AG18" s="12" t="str" cm="1">
        <f t="array" ref="AG18">IFERROR(_xlfn.XLOOKUP($I18,Borrador!$I$11:$I$70,_xlfn.XLOOKUP(AG$10,Borrador!$C$10:$BK$10,Borrador!$C$11:$BK$70,"",0,1),""),"")</f>
        <v>Sí</v>
      </c>
      <c r="AH18" s="12" t="str" cm="1">
        <f t="array" ref="AH18">IFERROR(_xlfn.XLOOKUP($I18,Borrador!$I$11:$I$70,_xlfn.XLOOKUP(AH$10,Borrador!$C$10:$BK$10,Borrador!$C$11:$BK$70,"",0,1),""),"")</f>
        <v>Pendiente</v>
      </c>
      <c r="AI18" s="12" t="str" cm="1">
        <f t="array" ref="AI18">IFERROR(_xlfn.XLOOKUP($I18,Borrador!$I$11:$I$70,_xlfn.XLOOKUP(AI$10,Borrador!$C$10:$BK$10,Borrador!$C$11:$BK$70,"",0,1),""),"")</f>
        <v/>
      </c>
      <c r="AJ18" s="12"/>
      <c r="AK18" s="12"/>
      <c r="AL18" s="11" t="str" cm="1">
        <f t="array" ref="AL18">IFERROR(_xlfn.XLOOKUP($I18,Borrador!$I$11:$I$70,_xlfn.XLOOKUP(AL$10,Borrador!$C$10:$BK$10,Borrador!$C$11:$BK$70,"",0,1),""),"")</f>
        <v>No aplica</v>
      </c>
      <c r="AM18" s="11" t="str" cm="1">
        <f t="array" ref="AM18">IFERROR(_xlfn.XLOOKUP($I18,Borrador!$I$11:$I$70,_xlfn.XLOOKUP(AM$10,Borrador!$C$10:$BK$10,Borrador!$C$11:$BK$70,"",0,1),""),"")</f>
        <v>No aplica</v>
      </c>
      <c r="AN18" s="11" t="str" cm="1">
        <f t="array" ref="AN18">IFERROR(_xlfn.XLOOKUP($I18,Borrador!$I$11:$I$70,_xlfn.XLOOKUP(AN$10,Borrador!$C$10:$BK$10,Borrador!$C$11:$BK$70,"",0,1),""),"")</f>
        <v>No aplica</v>
      </c>
      <c r="AO18" s="11" cm="1">
        <f t="array" ref="AO18">IFERROR(_xlfn.XLOOKUP($I18,Borrador!$I$11:$I$70,_xlfn.XLOOKUP(AO$10,Borrador!$C$10:$BK$10,Borrador!$C$11:$BK$70,"",0,1),""),"")</f>
        <v>0</v>
      </c>
      <c r="AP18" s="11" cm="1">
        <f t="array" ref="AP18">IFERROR(_xlfn.XLOOKUP($I18,Borrador!$I$11:$I$70,_xlfn.XLOOKUP(AP$10,Borrador!$C$10:$BK$10,Borrador!$C$11:$BK$70,"",0,1),""),"")</f>
        <v>0</v>
      </c>
      <c r="AQ18" s="11" cm="1">
        <f t="array" ref="AQ18">IFERROR(_xlfn.XLOOKUP($I18,Borrador!$I$11:$I$70,_xlfn.XLOOKUP(AQ$10,Borrador!$C$10:$BK$10,Borrador!$C$11:$BK$70,"",0,1),""),"")</f>
        <v>0</v>
      </c>
      <c r="AR18" s="12" t="str" cm="1">
        <f t="array" ref="AR18">IFERROR(_xlfn.XLOOKUP($I18,Borrador!$I$11:$I$70,_xlfn.XLOOKUP(AR$10,Borrador!$C$10:$BK$10,Borrador!$C$11:$BK$70,"",0,1),""),"")</f>
        <v/>
      </c>
      <c r="AS18" s="12" t="str" cm="1">
        <f t="array" ref="AS18">IFERROR(_xlfn.XLOOKUP($I18,Borrador!$I$11:$I$70,_xlfn.XLOOKUP(AS$10,Borrador!$C$10:$BK$10,Borrador!$C$11:$BK$70,"",0,1),""),"")</f>
        <v/>
      </c>
      <c r="AT18" s="12" t="str" cm="1">
        <f t="array" ref="AT18">IFERROR(_xlfn.XLOOKUP($I18,Borrador!$I$11:$I$70,_xlfn.XLOOKUP(AT$10,Borrador!$C$10:$BK$10,Borrador!$C$11:$BK$70,"",0,1),""),"")</f>
        <v/>
      </c>
      <c r="AU18" s="12" t="str" cm="1">
        <f t="array" ref="AU18">IFERROR(_xlfn.XLOOKUP($I18,Borrador!$I$11:$I$70,_xlfn.XLOOKUP(AU$10,Borrador!$C$10:$BK$10,Borrador!$C$11:$BK$70,"",0,1),""),"")</f>
        <v>sin iniciar</v>
      </c>
      <c r="AV18" s="12" t="str" cm="1">
        <f t="array" ref="AV18">IFERROR(_xlfn.XLOOKUP($I18,Borrador!$I$11:$I$70,_xlfn.XLOOKUP(AV$10,Borrador!$C$10:$BK$10,Borrador!$C$11:$BK$70,"",0,1),""),"")</f>
        <v>sin iniciar</v>
      </c>
      <c r="AW18" s="12">
        <f>IFERROR(_xlfn.XLOOKUP($I18,Borrador!$I$11:$I$70,Borrador!$AP$11:$AP$70,""),"")</f>
        <v>0</v>
      </c>
      <c r="AX18" s="12">
        <f>IFERROR(_xlfn.XLOOKUP($I18,Borrador!$I$11:$I$70,Borrador!$AQ$11:$AQ$70,""),"")</f>
        <v>0</v>
      </c>
      <c r="AY18" s="12">
        <f>IFERROR(_xlfn.XLOOKUP($I18,Borrador!$I$11:$I$70,Borrador!$AR$11:$AR$70,""),"")</f>
        <v>0</v>
      </c>
      <c r="AZ18" s="11" cm="1">
        <f t="array" ref="AZ18">IFERROR(_xlfn.XLOOKUP($I18,Borrador!$I$11:$I$70,_xlfn.XLOOKUP(AZ$10,Borrador!$C$10:$BK$10,Borrador!$C$11:$BK$70,"",0,1),""),"")</f>
        <v>0</v>
      </c>
      <c r="BA18" s="11" t="str" cm="1">
        <f t="array" ref="BA18">IFERROR(_xlfn.XLOOKUP($I18,Borrador!$I$11:$I$70,_xlfn.XLOOKUP(BA$10,Borrador!$C$10:$BK$10,Borrador!$C$11:$BK$70,"",0,1),""),"")</f>
        <v>No aplica</v>
      </c>
      <c r="BB18" s="11">
        <f>IFERROR(_xlfn.XLOOKUP($I18,Borrador!$I$11:$I$70,Borrador!$AY$11:$AY$70,""),"")</f>
        <v>0</v>
      </c>
      <c r="BC18" s="11">
        <f>IFERROR(_xlfn.XLOOKUP($I18,Borrador!$I$11:$I$70,Borrador!$AZ$11:$AZ$70,""),"")</f>
        <v>0</v>
      </c>
      <c r="BD18" s="12" cm="1">
        <f t="array" ref="BD18">IFERROR(_xlfn.XLOOKUP($I18,Borrador!$I$11:$I$70,_xlfn.XLOOKUP(BD$10,Borrador!$C$10:$BK$10,Borrador!$C$11:$BK$70,"",0,1),""),"")</f>
        <v>0</v>
      </c>
      <c r="BE18" s="12" t="str" cm="1">
        <f t="array" ref="BE18">IFERROR(_xlfn.XLOOKUP($I18,Borrador!$I$11:$I$70,_xlfn.XLOOKUP(BE$10,Borrador!$C$10:$BK$10,Borrador!$C$11:$BK$70,"",0,1),""),"")</f>
        <v>No aplica</v>
      </c>
      <c r="BF18" s="12" t="str" cm="1">
        <f t="array" ref="BF18">IFERROR(_xlfn.XLOOKUP($I18,Borrador!$I$11:$I$70,_xlfn.XLOOKUP(BF$10,Borrador!$C$10:$BK$10,Borrador!$C$11:$BK$70,"",0,1),""),"")</f>
        <v>No aplica</v>
      </c>
      <c r="BG18" s="12" t="str" cm="1">
        <f t="array" ref="BG18">IFERROR(_xlfn.XLOOKUP($I18,Borrador!$I$11:$I$70,_xlfn.XLOOKUP(BG$10,Borrador!$C$10:$BK$10,Borrador!$C$11:$BK$70,"",0,1),""),"")</f>
        <v>No aplica</v>
      </c>
      <c r="BH18" s="12" t="str" cm="1">
        <f t="array" ref="BH18">IFERROR(_xlfn.XLOOKUP($I18,Borrador!$I$11:$I$70,_xlfn.XLOOKUP(BH$10,Borrador!$C$10:$BK$10,Borrador!$C$11:$BK$70,"",0,1),""),"")</f>
        <v>No aplica</v>
      </c>
      <c r="BI18" s="12" t="str" cm="1">
        <f t="array" ref="BI18">IFERROR(_xlfn.XLOOKUP($I18,Borrador!$I$11:$I$70,_xlfn.XLOOKUP(BI$10,Borrador!$C$10:$BK$10,Borrador!$C$11:$BK$70,"",0,1),""),"")</f>
        <v>sin iniciar</v>
      </c>
      <c r="BJ18" s="12" t="str" cm="1">
        <f t="array" ref="BJ18">IFERROR(_xlfn.XLOOKUP($I18,Borrador!$I$11:$I$70,_xlfn.XLOOKUP(BJ$10,Borrador!$C$10:$BK$10,Borrador!$C$11:$BK$70,"",0,1),""),"")</f>
        <v>No aplica</v>
      </c>
      <c r="BK18" s="12" cm="1">
        <f t="array" ref="BK18">IFERROR(_xlfn.XLOOKUP($I18,Borrador!$I$11:$I$70,_xlfn.XLOOKUP(BK$10,Borrador!$C$10:$BK$10,Borrador!$C$11:$BK$70,"",0,1),""),"")</f>
        <v>0</v>
      </c>
      <c r="BL18" s="12" cm="1">
        <f t="array" ref="BL18">IFERROR(_xlfn.XLOOKUP($I18,Borrador!$I$11:$I$70,_xlfn.XLOOKUP(BL$10,Borrador!$C$10:$BK$10,Borrador!$C$11:$BK$70,"",0,1),""),"")</f>
        <v>0</v>
      </c>
      <c r="BM18" s="12">
        <f>IFERROR(_xlfn.XLOOKUP($I18,Borrador!$I$11:$I$70,Borrador!$BE$11:$BE$70,""),"")</f>
        <v>0</v>
      </c>
      <c r="BN18" s="12">
        <f>IFERROR(_xlfn.XLOOKUP($I18,Borrador!$I$11:$I$70,Borrador!$BF$11:$BF$70,""),"")</f>
        <v>0</v>
      </c>
      <c r="BO18" s="12">
        <f>IFERROR(_xlfn.XLOOKUP($I18,Borrador!$I$11:$I$70,Borrador!$BG$11:$BG$70,""),"")</f>
        <v>0</v>
      </c>
      <c r="BP18" s="12" t="str" cm="1">
        <f t="array" ref="BP18">IFERROR(_xlfn.XLOOKUP($I18,Borrador!$I$11:$I$70,_xlfn.XLOOKUP(BP$10,Borrador!$C$10:$BK$10,Borrador!$C$11:$BK$70,"",0,1),""),"")</f>
        <v>sin iniciar</v>
      </c>
      <c r="BQ18" s="12">
        <f>IFERROR(_xlfn.XLOOKUP($I18,Borrador!$I$11:$I$70,Borrador!$BB$11:$BB$70,""),"")</f>
        <v>0</v>
      </c>
      <c r="BR18" s="12">
        <f>IFERROR(_xlfn.XLOOKUP($I18,Borrador!$I$11:$I$70,Borrador!$BC$11:$BC$70,""),"")</f>
        <v>0</v>
      </c>
      <c r="BS18" s="12">
        <f>IFERROR(_xlfn.XLOOKUP($I18,Borrador!$I$11:$I$70,Borrador!$BD$11:$BD$70,""),"")</f>
        <v>0</v>
      </c>
      <c r="BT18" s="11">
        <f>IFERROR(_xlfn.XLOOKUP($I18,Borrador!$I$11:$I$70,Borrador!$BH$11:$BH$70,""),"")</f>
        <v>0</v>
      </c>
      <c r="BU18" s="11">
        <f>IFERROR(_xlfn.XLOOKUP($I18,Borrador!$I$11:$I$70,Borrador!$BI$11:$BI$70,""),"")</f>
        <v>0</v>
      </c>
      <c r="BV18" s="34" t="str">
        <f>IFERROR(_xlfn.XLOOKUP($I18,Borrador!$I$11:$I$70,Borrador!$BJ$11:$BJ$70,""),"")</f>
        <v>2027-1</v>
      </c>
      <c r="BW18" s="12">
        <f>IFERROR(_xlfn.XLOOKUP($I18,Borrador!$I$11:$I$70,Borrador!$BK$11:$BK$70,""),"")</f>
        <v>0</v>
      </c>
    </row>
    <row r="19" spans="3:75" ht="52.35" customHeight="1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IFERROR(_xlfn.XLOOKUP($I19,Borrador!$I$11:$I$70,_xlfn.XLOOKUP(J$10,Borrador!$C$10:$BK$10,Borrador!$C$11:$BK$70,"",0,1),""),"")</f>
        <v>finalizado</v>
      </c>
      <c r="K19" s="12" t="str" cm="1">
        <f t="array" ref="K19">IFERROR(_xlfn.XLOOKUP($I19,Borrador!$I$11:$I$70,_xlfn.XLOOKUP(K$10,Borrador!$C$10:$BK$10,Borrador!$C$11:$BK$70,"",0,1),""),"")</f>
        <v>finalizado</v>
      </c>
      <c r="L19" s="12" t="str" cm="1">
        <f t="array" ref="L19">IFERROR(_xlfn.XLOOKUP($I19,Borrador!$I$11:$I$70,_xlfn.XLOOKUP(L$10,Borrador!$C$10:$BK$10,Borrador!$C$11:$BK$70,"",0,1),""),"")</f>
        <v>finalizado</v>
      </c>
      <c r="M19" s="38" cm="1">
        <f t="array" ref="M19">IFERROR(_xlfn.XLOOKUP($I19,Borrador!$I$11:$I$70,_xlfn.XLOOKUP(M$10,Borrador!$C$10:$BK$10,Borrador!$C$11:$BK$70,"",0,1),""),"")</f>
        <v>45899</v>
      </c>
      <c r="N19" s="39" t="str" cm="1">
        <f t="array" ref="N19">IFERROR(_xlfn.XLOOKUP($I19,Borrador!$I$11:$I$70,_xlfn.XLOOKUP(N$10,Borrador!$C$10:$BK$10,Borrador!$C$11:$BK$70,"",0,1),""),"")</f>
        <v>30/09/2025
27/10/2025</v>
      </c>
      <c r="O19" s="12" cm="1">
        <f t="array" ref="O19">IFERROR(_xlfn.XLOOKUP($I19,Borrador!$I$11:$I$70,_xlfn.XLOOKUP(O$10,Borrador!$C$10:$BK$10,Borrador!$C$11:$BK$70,"",0,1),""),"")</f>
        <v>0</v>
      </c>
      <c r="P19" s="12" cm="1">
        <f t="array" ref="P19">IFERROR(_xlfn.XLOOKUP($I19,Borrador!$I$11:$I$70,_xlfn.XLOOKUP(P$10,Borrador!$C$10:$BK$10,Borrador!$C$11:$BK$70,"",0,1),""),"")</f>
        <v>0</v>
      </c>
      <c r="Q19" s="12" t="str" cm="1">
        <f t="array" ref="Q19">IFERROR(_xlfn.XLOOKUP($I19,Borrador!$I$11:$I$70,_xlfn.XLOOKUP(Q$10,Borrador!$C$10:$BK$10,Borrador!$C$11:$BK$70,"",0,1),""),"")</f>
        <v>No aplica</v>
      </c>
      <c r="R19" s="12" t="str" cm="1">
        <f t="array" ref="R19">IFERROR(_xlfn.XLOOKUP($I19,Borrador!$I$11:$I$70,_xlfn.XLOOKUP(R$10,Borrador!$C$10:$BK$10,Borrador!$C$11:$BK$70,"",0,1),""),"")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IFERROR(_xlfn.XLOOKUP($I19,Borrador!$I$11:$I$70,_xlfn.XLOOKUP(W$10,Borrador!$C$10:$BK$10,Borrador!$C$11:$BK$70,"",0,1),""),"")</f>
        <v>finalizado</v>
      </c>
      <c r="X19" s="76" cm="1">
        <f t="array" ref="X19">IFERROR(_xlfn.XLOOKUP($I19,Borrador!$I$11:$I$70,_xlfn.XLOOKUP(X$10,Borrador!$C$10:$BK$10,Borrador!$C$11:$BK$70,"",0,1),""),"")</f>
        <v>0</v>
      </c>
      <c r="Y19" s="76" t="str" cm="1">
        <f t="array" ref="Y19">IFERROR(_xlfn.XLOOKUP($I19,Borrador!$I$11:$I$70,_xlfn.XLOOKUP(Y$10,Borrador!$C$10:$BK$10,Borrador!$C$11:$BK$70,"",0,1),""),"")</f>
        <v>Finalizado</v>
      </c>
      <c r="Z19" s="76" t="str" cm="1">
        <f t="array" ref="Z19">IFERROR(_xlfn.XLOOKUP($I19,Borrador!$I$11:$I$70,_xlfn.XLOOKUP(Z$10,Borrador!$C$10:$BK$10,Borrador!$C$11:$BK$70,"",0,1),""),"")</f>
        <v/>
      </c>
      <c r="AA19" s="76" t="str" cm="1">
        <f t="array" ref="AA19">IFERROR(_xlfn.XLOOKUP($I19,Borrador!$I$11:$I$70,_xlfn.XLOOKUP(AA$10,Borrador!$C$10:$BK$10,Borrador!$C$11:$BK$70,"",0,1),""),"")</f>
        <v>Modificación de Registro Calificado</v>
      </c>
      <c r="AB19" s="12" t="str" cm="1">
        <f t="array" ref="AB19">IFERROR(_xlfn.XLOOKUP($I19,Borrador!$I$11:$I$70,_xlfn.XLOOKUP(AB$10,Borrador!$C$10:$BK$10,Borrador!$C$11:$BK$70,"",0,1),""),"")</f>
        <v>En elaboración de documentación</v>
      </c>
      <c r="AC19" s="54" t="str" cm="1">
        <f t="array" ref="AC19">IFERROR(_xlfn.XLOOKUP($I19,Borrador!$I$11:$I$70,_xlfn.XLOOKUP(AC$10,Borrador!$C$10:$BK$10,Borrador!$C$11:$BK$70,"",0,1),""),"")</f>
        <v>Abril de 2026</v>
      </c>
      <c r="AD19" s="12" t="str" cm="1">
        <f t="array" ref="AD19">IFERROR(_xlfn.XLOOKUP($I19,Borrador!$I$11:$I$70,_xlfn.XLOOKUP(AD$10,Borrador!$C$10:$BK$10,Borrador!$C$11:$BK$70,"",0,1),""),"")</f>
        <v>Se tramita en marzo de 2026</v>
      </c>
      <c r="AE19" s="12"/>
      <c r="AF19" s="12" t="str" cm="1">
        <f t="array" ref="AF19">IFERROR(_xlfn.XLOOKUP($I19,Borrador!$I$11:$I$70,_xlfn.XLOOKUP(AF$10,Borrador!$C$10:$BK$10,Borrador!$C$11:$BK$70,"",0,1),""),"")</f>
        <v>Sí</v>
      </c>
      <c r="AG19" s="12" t="str" cm="1">
        <f t="array" ref="AG19">IFERROR(_xlfn.XLOOKUP($I19,Borrador!$I$11:$I$70,_xlfn.XLOOKUP(AG$10,Borrador!$C$10:$BK$10,Borrador!$C$11:$BK$70,"",0,1),""),"")</f>
        <v>No</v>
      </c>
      <c r="AH19" s="12" t="str" cm="1">
        <f t="array" ref="AH19">IFERROR(_xlfn.XLOOKUP($I19,Borrador!$I$11:$I$70,_xlfn.XLOOKUP(AH$10,Borrador!$C$10:$BK$10,Borrador!$C$11:$BK$70,"",0,1),""),"")</f>
        <v>No aplica</v>
      </c>
      <c r="AI19" s="12" t="str" cm="1">
        <f t="array" ref="AI19">IFERROR(_xlfn.XLOOKUP($I19,Borrador!$I$11:$I$70,_xlfn.XLOOKUP(AI$10,Borrador!$C$10:$BK$10,Borrador!$C$11:$BK$70,"",0,1),""),"")</f>
        <v/>
      </c>
      <c r="AJ19" s="12"/>
      <c r="AK19" s="12"/>
      <c r="AL19" s="11" t="str" cm="1">
        <f t="array" ref="AL19">IFERROR(_xlfn.XLOOKUP($I19,Borrador!$I$11:$I$70,_xlfn.XLOOKUP(AL$10,Borrador!$C$10:$BK$10,Borrador!$C$11:$BK$70,"",0,1),""),"")</f>
        <v>No aplica</v>
      </c>
      <c r="AM19" s="11" t="str" cm="1">
        <f t="array" ref="AM19">IFERROR(_xlfn.XLOOKUP($I19,Borrador!$I$11:$I$70,_xlfn.XLOOKUP(AM$10,Borrador!$C$10:$BK$10,Borrador!$C$11:$BK$70,"",0,1),""),"")</f>
        <v>No aplica</v>
      </c>
      <c r="AN19" s="11" t="str" cm="1">
        <f t="array" ref="AN19">IFERROR(_xlfn.XLOOKUP($I19,Borrador!$I$11:$I$70,_xlfn.XLOOKUP(AN$10,Borrador!$C$10:$BK$10,Borrador!$C$11:$BK$70,"",0,1),""),"")</f>
        <v>No aplica</v>
      </c>
      <c r="AO19" s="11" cm="1">
        <f t="array" ref="AO19">IFERROR(_xlfn.XLOOKUP($I19,Borrador!$I$11:$I$70,_xlfn.XLOOKUP(AO$10,Borrador!$C$10:$BK$10,Borrador!$C$11:$BK$70,"",0,1),""),"")</f>
        <v>0</v>
      </c>
      <c r="AP19" s="11" cm="1">
        <f t="array" ref="AP19">IFERROR(_xlfn.XLOOKUP($I19,Borrador!$I$11:$I$70,_xlfn.XLOOKUP(AP$10,Borrador!$C$10:$BK$10,Borrador!$C$11:$BK$70,"",0,1),""),"")</f>
        <v>0</v>
      </c>
      <c r="AQ19" s="11" cm="1">
        <f t="array" ref="AQ19">IFERROR(_xlfn.XLOOKUP($I19,Borrador!$I$11:$I$70,_xlfn.XLOOKUP(AQ$10,Borrador!$C$10:$BK$10,Borrador!$C$11:$BK$70,"",0,1),""),"")</f>
        <v>0</v>
      </c>
      <c r="AR19" s="12" t="str" cm="1">
        <f t="array" ref="AR19">IFERROR(_xlfn.XLOOKUP($I19,Borrador!$I$11:$I$70,_xlfn.XLOOKUP(AR$10,Borrador!$C$10:$BK$10,Borrador!$C$11:$BK$70,"",0,1),""),"")</f>
        <v/>
      </c>
      <c r="AS19" s="12" t="str" cm="1">
        <f t="array" ref="AS19">IFERROR(_xlfn.XLOOKUP($I19,Borrador!$I$11:$I$70,_xlfn.XLOOKUP(AS$10,Borrador!$C$10:$BK$10,Borrador!$C$11:$BK$70,"",0,1),""),"")</f>
        <v/>
      </c>
      <c r="AT19" s="12" t="str" cm="1">
        <f t="array" ref="AT19">IFERROR(_xlfn.XLOOKUP($I19,Borrador!$I$11:$I$70,_xlfn.XLOOKUP(AT$10,Borrador!$C$10:$BK$10,Borrador!$C$11:$BK$70,"",0,1),""),"")</f>
        <v/>
      </c>
      <c r="AU19" s="12" t="str" cm="1">
        <f t="array" ref="AU19">IFERROR(_xlfn.XLOOKUP($I19,Borrador!$I$11:$I$70,_xlfn.XLOOKUP(AU$10,Borrador!$C$10:$BK$10,Borrador!$C$11:$BK$70,"",0,1),""),"")</f>
        <v>sin iniciar</v>
      </c>
      <c r="AV19" s="12" t="str" cm="1">
        <f t="array" ref="AV19">IFERROR(_xlfn.XLOOKUP($I19,Borrador!$I$11:$I$70,_xlfn.XLOOKUP(AV$10,Borrador!$C$10:$BK$10,Borrador!$C$11:$BK$70,"",0,1),""),"")</f>
        <v>sin iniciar</v>
      </c>
      <c r="AW19" s="12">
        <f>IFERROR(_xlfn.XLOOKUP($I19,Borrador!$I$11:$I$70,Borrador!$AP$11:$AP$70,""),"")</f>
        <v>0</v>
      </c>
      <c r="AX19" s="12">
        <f>IFERROR(_xlfn.XLOOKUP($I19,Borrador!$I$11:$I$70,Borrador!$AQ$11:$AQ$70,""),"")</f>
        <v>0</v>
      </c>
      <c r="AY19" s="12">
        <f>IFERROR(_xlfn.XLOOKUP($I19,Borrador!$I$11:$I$70,Borrador!$AR$11:$AR$70,""),"")</f>
        <v>0</v>
      </c>
      <c r="AZ19" s="11" cm="1">
        <f t="array" ref="AZ19">IFERROR(_xlfn.XLOOKUP($I19,Borrador!$I$11:$I$70,_xlfn.XLOOKUP(AZ$10,Borrador!$C$10:$BK$10,Borrador!$C$11:$BK$70,"",0,1),""),"")</f>
        <v>0</v>
      </c>
      <c r="BA19" s="11" t="str" cm="1">
        <f t="array" ref="BA19">IFERROR(_xlfn.XLOOKUP($I19,Borrador!$I$11:$I$70,_xlfn.XLOOKUP(BA$10,Borrador!$C$10:$BK$10,Borrador!$C$11:$BK$70,"",0,1),""),"")</f>
        <v>No aplica</v>
      </c>
      <c r="BB19" s="11">
        <f>IFERROR(_xlfn.XLOOKUP($I19,Borrador!$I$11:$I$70,Borrador!$AY$11:$AY$70,""),"")</f>
        <v>0</v>
      </c>
      <c r="BC19" s="11">
        <f>IFERROR(_xlfn.XLOOKUP($I19,Borrador!$I$11:$I$70,Borrador!$AZ$11:$AZ$70,""),"")</f>
        <v>0</v>
      </c>
      <c r="BD19" s="12" cm="1">
        <f t="array" ref="BD19">IFERROR(_xlfn.XLOOKUP($I19,Borrador!$I$11:$I$70,_xlfn.XLOOKUP(BD$10,Borrador!$C$10:$BK$10,Borrador!$C$11:$BK$70,"",0,1),""),"")</f>
        <v>0</v>
      </c>
      <c r="BE19" s="12" t="str" cm="1">
        <f t="array" ref="BE19">IFERROR(_xlfn.XLOOKUP($I19,Borrador!$I$11:$I$70,_xlfn.XLOOKUP(BE$10,Borrador!$C$10:$BK$10,Borrador!$C$11:$BK$70,"",0,1),""),"")</f>
        <v>No aplica</v>
      </c>
      <c r="BF19" s="12" t="str" cm="1">
        <f t="array" ref="BF19">IFERROR(_xlfn.XLOOKUP($I19,Borrador!$I$11:$I$70,_xlfn.XLOOKUP(BF$10,Borrador!$C$10:$BK$10,Borrador!$C$11:$BK$70,"",0,1),""),"")</f>
        <v>No aplica</v>
      </c>
      <c r="BG19" s="12" t="str" cm="1">
        <f t="array" ref="BG19">IFERROR(_xlfn.XLOOKUP($I19,Borrador!$I$11:$I$70,_xlfn.XLOOKUP(BG$10,Borrador!$C$10:$BK$10,Borrador!$C$11:$BK$70,"",0,1),""),"")</f>
        <v>No aplica</v>
      </c>
      <c r="BH19" s="12" t="str" cm="1">
        <f t="array" ref="BH19">IFERROR(_xlfn.XLOOKUP($I19,Borrador!$I$11:$I$70,_xlfn.XLOOKUP(BH$10,Borrador!$C$10:$BK$10,Borrador!$C$11:$BK$70,"",0,1),""),"")</f>
        <v>No aplica</v>
      </c>
      <c r="BI19" s="12" t="str" cm="1">
        <f t="array" ref="BI19">IFERROR(_xlfn.XLOOKUP($I19,Borrador!$I$11:$I$70,_xlfn.XLOOKUP(BI$10,Borrador!$C$10:$BK$10,Borrador!$C$11:$BK$70,"",0,1),""),"")</f>
        <v>sin iniciar</v>
      </c>
      <c r="BJ19" s="12" t="str" cm="1">
        <f t="array" ref="BJ19">IFERROR(_xlfn.XLOOKUP($I19,Borrador!$I$11:$I$70,_xlfn.XLOOKUP(BJ$10,Borrador!$C$10:$BK$10,Borrador!$C$11:$BK$70,"",0,1),""),"")</f>
        <v>No aplica</v>
      </c>
      <c r="BK19" s="12" cm="1">
        <f t="array" ref="BK19">IFERROR(_xlfn.XLOOKUP($I19,Borrador!$I$11:$I$70,_xlfn.XLOOKUP(BK$10,Borrador!$C$10:$BK$10,Borrador!$C$11:$BK$70,"",0,1),""),"")</f>
        <v>0</v>
      </c>
      <c r="BL19" s="12" cm="1">
        <f t="array" ref="BL19">IFERROR(_xlfn.XLOOKUP($I19,Borrador!$I$11:$I$70,_xlfn.XLOOKUP(BL$10,Borrador!$C$10:$BK$10,Borrador!$C$11:$BK$70,"",0,1),""),"")</f>
        <v>0</v>
      </c>
      <c r="BM19" s="12">
        <f>IFERROR(_xlfn.XLOOKUP($I19,Borrador!$I$11:$I$70,Borrador!$BE$11:$BE$70,""),"")</f>
        <v>0</v>
      </c>
      <c r="BN19" s="12">
        <f>IFERROR(_xlfn.XLOOKUP($I19,Borrador!$I$11:$I$70,Borrador!$BF$11:$BF$70,""),"")</f>
        <v>0</v>
      </c>
      <c r="BO19" s="12">
        <f>IFERROR(_xlfn.XLOOKUP($I19,Borrador!$I$11:$I$70,Borrador!$BG$11:$BG$70,""),"")</f>
        <v>0</v>
      </c>
      <c r="BP19" s="12" t="str" cm="1">
        <f t="array" ref="BP19">IFERROR(_xlfn.XLOOKUP($I19,Borrador!$I$11:$I$70,_xlfn.XLOOKUP(BP$10,Borrador!$C$10:$BK$10,Borrador!$C$11:$BK$70,"",0,1),""),"")</f>
        <v>sin iniciar</v>
      </c>
      <c r="BQ19" s="12">
        <f>IFERROR(_xlfn.XLOOKUP($I19,Borrador!$I$11:$I$70,Borrador!$BB$11:$BB$70,""),"")</f>
        <v>0</v>
      </c>
      <c r="BR19" s="12">
        <f>IFERROR(_xlfn.XLOOKUP($I19,Borrador!$I$11:$I$70,Borrador!$BC$11:$BC$70,""),"")</f>
        <v>0</v>
      </c>
      <c r="BS19" s="12">
        <f>IFERROR(_xlfn.XLOOKUP($I19,Borrador!$I$11:$I$70,Borrador!$BD$11:$BD$70,""),"")</f>
        <v>0</v>
      </c>
      <c r="BT19" s="11">
        <f>IFERROR(_xlfn.XLOOKUP($I19,Borrador!$I$11:$I$70,Borrador!$BH$11:$BH$70,""),"")</f>
        <v>0</v>
      </c>
      <c r="BU19" s="11">
        <f>IFERROR(_xlfn.XLOOKUP($I19,Borrador!$I$11:$I$70,Borrador!$BI$11:$BI$70,""),"")</f>
        <v>0</v>
      </c>
      <c r="BV19" s="34" t="str">
        <f>IFERROR(_xlfn.XLOOKUP($I19,Borrador!$I$11:$I$70,Borrador!$BJ$11:$BJ$70,""),"")</f>
        <v>2027-1</v>
      </c>
      <c r="BW19" s="12">
        <f>IFERROR(_xlfn.XLOOKUP($I19,Borrador!$I$11:$I$70,Borrador!$BK$11:$BK$70,""),"")</f>
        <v>0</v>
      </c>
    </row>
    <row r="20" spans="3:75" ht="69.599999999999994" customHeight="1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IFERROR(_xlfn.XLOOKUP($I20,Borrador!$I$11:$I$70,_xlfn.XLOOKUP(J$10,Borrador!$C$10:$BK$10,Borrador!$C$11:$BK$70,"",0,1),""),"")</f>
        <v>finalizado</v>
      </c>
      <c r="K20" s="12" t="str" cm="1">
        <f t="array" ref="K20">IFERROR(_xlfn.XLOOKUP($I20,Borrador!$I$11:$I$70,_xlfn.XLOOKUP(K$10,Borrador!$C$10:$BK$10,Borrador!$C$11:$BK$70,"",0,1),""),"")</f>
        <v>finalizado</v>
      </c>
      <c r="L20" s="12" t="str" cm="1">
        <f t="array" ref="L20">IFERROR(_xlfn.XLOOKUP($I20,Borrador!$I$11:$I$70,_xlfn.XLOOKUP(L$10,Borrador!$C$10:$BK$10,Borrador!$C$11:$BK$70,"",0,1),""),"")</f>
        <v>finalizado</v>
      </c>
      <c r="M20" s="38" cm="1">
        <f t="array" ref="M20">IFERROR(_xlfn.XLOOKUP($I20,Borrador!$I$11:$I$70,_xlfn.XLOOKUP(M$10,Borrador!$C$10:$BK$10,Borrador!$C$11:$BK$70,"",0,1),""),"")</f>
        <v>45930</v>
      </c>
      <c r="N20" s="39" cm="1">
        <f t="array" ref="N20">IFERROR(_xlfn.XLOOKUP($I20,Borrador!$I$11:$I$70,_xlfn.XLOOKUP(N$10,Borrador!$C$10:$BK$10,Borrador!$C$11:$BK$70,"",0,1),""),"")</f>
        <v>45960</v>
      </c>
      <c r="O20" s="12" cm="1">
        <f t="array" ref="O20">IFERROR(_xlfn.XLOOKUP($I20,Borrador!$I$11:$I$70,_xlfn.XLOOKUP(O$10,Borrador!$C$10:$BK$10,Borrador!$C$11:$BK$70,"",0,1),""),"")</f>
        <v>0</v>
      </c>
      <c r="P20" s="12" cm="1">
        <f t="array" ref="P20">IFERROR(_xlfn.XLOOKUP($I20,Borrador!$I$11:$I$70,_xlfn.XLOOKUP(P$10,Borrador!$C$10:$BK$10,Borrador!$C$11:$BK$70,"",0,1),""),"")</f>
        <v>0</v>
      </c>
      <c r="Q20" s="12" t="str" cm="1">
        <f t="array" ref="Q20">IFERROR(_xlfn.XLOOKUP($I20,Borrador!$I$11:$I$70,_xlfn.XLOOKUP(Q$10,Borrador!$C$10:$BK$10,Borrador!$C$11:$BK$70,"",0,1),""),"")</f>
        <v>No aplica</v>
      </c>
      <c r="R20" s="12" t="str" cm="1">
        <f t="array" ref="R20">IFERROR(_xlfn.XLOOKUP($I20,Borrador!$I$11:$I$70,_xlfn.XLOOKUP(R$10,Borrador!$C$10:$BK$10,Borrador!$C$11:$BK$70,"",0,1),""),"")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IFERROR(_xlfn.XLOOKUP($I20,Borrador!$I$11:$I$70,_xlfn.XLOOKUP(W$10,Borrador!$C$10:$BK$10,Borrador!$C$11:$BK$70,"",0,1),""),"")</f>
        <v>finalizado</v>
      </c>
      <c r="X20" s="76" cm="1">
        <f t="array" ref="X20">IFERROR(_xlfn.XLOOKUP($I20,Borrador!$I$11:$I$70,_xlfn.XLOOKUP(X$10,Borrador!$C$10:$BK$10,Borrador!$C$11:$BK$70,"",0,1),""),"")</f>
        <v>0</v>
      </c>
      <c r="Y20" s="76" t="str" cm="1">
        <f t="array" ref="Y20">IFERROR(_xlfn.XLOOKUP($I20,Borrador!$I$11:$I$70,_xlfn.XLOOKUP(Y$10,Borrador!$C$10:$BK$10,Borrador!$C$11:$BK$70,"",0,1),""),"")</f>
        <v>Devuelto</v>
      </c>
      <c r="Z20" s="76" t="str" cm="1">
        <f t="array" ref="Z20">IFERROR(_xlfn.XLOOKUP($I20,Borrador!$I$11:$I$70,_xlfn.XLOOKUP(Z$10,Borrador!$C$10:$BK$10,Borrador!$C$11:$BK$70,"",0,1),""),"")</f>
        <v/>
      </c>
      <c r="AA20" s="76" t="str" cm="1">
        <f t="array" ref="AA20">IFERROR(_xlfn.XLOOKUP($I20,Borrador!$I$11:$I$70,_xlfn.XLOOKUP(AA$10,Borrador!$C$10:$BK$10,Borrador!$C$11:$BK$70,"",0,1),""),"")</f>
        <v>Modificación de Registro Calificado</v>
      </c>
      <c r="AB20" s="12" t="str" cm="1">
        <f t="array" ref="AB20">IFERROR(_xlfn.XLOOKUP($I20,Borrador!$I$11:$I$70,_xlfn.XLOOKUP(AB$10,Borrador!$C$10:$BK$10,Borrador!$C$11:$BK$70,"",0,1),""),"")</f>
        <v>En elaboración de documentación</v>
      </c>
      <c r="AC20" s="54" t="str" cm="1">
        <f t="array" ref="AC20">IFERROR(_xlfn.XLOOKUP($I20,Borrador!$I$11:$I$70,_xlfn.XLOOKUP(AC$10,Borrador!$C$10:$BK$10,Borrador!$C$11:$BK$70,"",0,1),""),"")</f>
        <v>Abril de 2026</v>
      </c>
      <c r="AD20" s="12" t="str" cm="1">
        <f t="array" ref="AD20">IFERROR(_xlfn.XLOOKUP($I20,Borrador!$I$11:$I$70,_xlfn.XLOOKUP(AD$10,Borrador!$C$10:$BK$10,Borrador!$C$11:$BK$70,"",0,1),""),"")</f>
        <v>Se tramita en marzo de 2026</v>
      </c>
      <c r="AE20" s="12"/>
      <c r="AF20" s="12" t="str" cm="1">
        <f t="array" ref="AF20">IFERROR(_xlfn.XLOOKUP($I20,Borrador!$I$11:$I$70,_xlfn.XLOOKUP(AF$10,Borrador!$C$10:$BK$10,Borrador!$C$11:$BK$70,"",0,1),""),"")</f>
        <v>Sí</v>
      </c>
      <c r="AG20" s="12" t="str" cm="1">
        <f t="array" ref="AG20">IFERROR(_xlfn.XLOOKUP($I20,Borrador!$I$11:$I$70,_xlfn.XLOOKUP(AG$10,Borrador!$C$10:$BK$10,Borrador!$C$11:$BK$70,"",0,1),""),"")</f>
        <v>No</v>
      </c>
      <c r="AH20" s="12" t="str" cm="1">
        <f t="array" ref="AH20">IFERROR(_xlfn.XLOOKUP($I20,Borrador!$I$11:$I$70,_xlfn.XLOOKUP(AH$10,Borrador!$C$10:$BK$10,Borrador!$C$11:$BK$70,"",0,1),""),"")</f>
        <v>No aplica</v>
      </c>
      <c r="AI20" s="12" t="str" cm="1">
        <f t="array" ref="AI20">IFERROR(_xlfn.XLOOKUP($I20,Borrador!$I$11:$I$70,_xlfn.XLOOKUP(AI$10,Borrador!$C$10:$BK$10,Borrador!$C$11:$BK$70,"",0,1),""),"")</f>
        <v/>
      </c>
      <c r="AJ20" s="12"/>
      <c r="AK20" s="12"/>
      <c r="AL20" s="11" t="str" cm="1">
        <f t="array" ref="AL20">IFERROR(_xlfn.XLOOKUP($I20,Borrador!$I$11:$I$70,_xlfn.XLOOKUP(AL$10,Borrador!$C$10:$BK$10,Borrador!$C$11:$BK$70,"",0,1),""),"")</f>
        <v>No aplica</v>
      </c>
      <c r="AM20" s="11" t="str" cm="1">
        <f t="array" ref="AM20">IFERROR(_xlfn.XLOOKUP($I20,Borrador!$I$11:$I$70,_xlfn.XLOOKUP(AM$10,Borrador!$C$10:$BK$10,Borrador!$C$11:$BK$70,"",0,1),""),"")</f>
        <v>No aplica</v>
      </c>
      <c r="AN20" s="11" t="str" cm="1">
        <f t="array" ref="AN20">IFERROR(_xlfn.XLOOKUP($I20,Borrador!$I$11:$I$70,_xlfn.XLOOKUP(AN$10,Borrador!$C$10:$BK$10,Borrador!$C$11:$BK$70,"",0,1),""),"")</f>
        <v>No aplica</v>
      </c>
      <c r="AO20" s="11" cm="1">
        <f t="array" ref="AO20">IFERROR(_xlfn.XLOOKUP($I20,Borrador!$I$11:$I$70,_xlfn.XLOOKUP(AO$10,Borrador!$C$10:$BK$10,Borrador!$C$11:$BK$70,"",0,1),""),"")</f>
        <v>0</v>
      </c>
      <c r="AP20" s="11" cm="1">
        <f t="array" ref="AP20">IFERROR(_xlfn.XLOOKUP($I20,Borrador!$I$11:$I$70,_xlfn.XLOOKUP(AP$10,Borrador!$C$10:$BK$10,Borrador!$C$11:$BK$70,"",0,1),""),"")</f>
        <v>0</v>
      </c>
      <c r="AQ20" s="11" cm="1">
        <f t="array" ref="AQ20">IFERROR(_xlfn.XLOOKUP($I20,Borrador!$I$11:$I$70,_xlfn.XLOOKUP(AQ$10,Borrador!$C$10:$BK$10,Borrador!$C$11:$BK$70,"",0,1),""),"")</f>
        <v>0</v>
      </c>
      <c r="AR20" s="12" t="str" cm="1">
        <f t="array" ref="AR20">IFERROR(_xlfn.XLOOKUP($I20,Borrador!$I$11:$I$70,_xlfn.XLOOKUP(AR$10,Borrador!$C$10:$BK$10,Borrador!$C$11:$BK$70,"",0,1),""),"")</f>
        <v/>
      </c>
      <c r="AS20" s="12" t="str" cm="1">
        <f t="array" ref="AS20">IFERROR(_xlfn.XLOOKUP($I20,Borrador!$I$11:$I$70,_xlfn.XLOOKUP(AS$10,Borrador!$C$10:$BK$10,Borrador!$C$11:$BK$70,"",0,1),""),"")</f>
        <v/>
      </c>
      <c r="AT20" s="12" t="str" cm="1">
        <f t="array" ref="AT20">IFERROR(_xlfn.XLOOKUP($I20,Borrador!$I$11:$I$70,_xlfn.XLOOKUP(AT$10,Borrador!$C$10:$BK$10,Borrador!$C$11:$BK$70,"",0,1),""),"")</f>
        <v/>
      </c>
      <c r="AU20" s="12" t="str" cm="1">
        <f t="array" ref="AU20">IFERROR(_xlfn.XLOOKUP($I20,Borrador!$I$11:$I$70,_xlfn.XLOOKUP(AU$10,Borrador!$C$10:$BK$10,Borrador!$C$11:$BK$70,"",0,1),""),"")</f>
        <v>sin iniciar</v>
      </c>
      <c r="AV20" s="12" t="str" cm="1">
        <f t="array" ref="AV20">IFERROR(_xlfn.XLOOKUP($I20,Borrador!$I$11:$I$70,_xlfn.XLOOKUP(AV$10,Borrador!$C$10:$BK$10,Borrador!$C$11:$BK$70,"",0,1),""),"")</f>
        <v>sin iniciar</v>
      </c>
      <c r="AW20" s="12">
        <f>IFERROR(_xlfn.XLOOKUP($I20,Borrador!$I$11:$I$70,Borrador!$AP$11:$AP$70,""),"")</f>
        <v>0</v>
      </c>
      <c r="AX20" s="12">
        <f>IFERROR(_xlfn.XLOOKUP($I20,Borrador!$I$11:$I$70,Borrador!$AQ$11:$AQ$70,""),"")</f>
        <v>0</v>
      </c>
      <c r="AY20" s="12">
        <f>IFERROR(_xlfn.XLOOKUP($I20,Borrador!$I$11:$I$70,Borrador!$AR$11:$AR$70,""),"")</f>
        <v>0</v>
      </c>
      <c r="AZ20" s="11" cm="1">
        <f t="array" ref="AZ20">IFERROR(_xlfn.XLOOKUP($I20,Borrador!$I$11:$I$70,_xlfn.XLOOKUP(AZ$10,Borrador!$C$10:$BK$10,Borrador!$C$11:$BK$70,"",0,1),""),"")</f>
        <v>0</v>
      </c>
      <c r="BA20" s="11" t="str" cm="1">
        <f t="array" ref="BA20">IFERROR(_xlfn.XLOOKUP($I20,Borrador!$I$11:$I$70,_xlfn.XLOOKUP(BA$10,Borrador!$C$10:$BK$10,Borrador!$C$11:$BK$70,"",0,1),""),"")</f>
        <v>No aplica</v>
      </c>
      <c r="BB20" s="11">
        <f>IFERROR(_xlfn.XLOOKUP($I20,Borrador!$I$11:$I$70,Borrador!$AY$11:$AY$70,""),"")</f>
        <v>0</v>
      </c>
      <c r="BC20" s="11">
        <f>IFERROR(_xlfn.XLOOKUP($I20,Borrador!$I$11:$I$70,Borrador!$AZ$11:$AZ$70,""),"")</f>
        <v>0</v>
      </c>
      <c r="BD20" s="12" cm="1">
        <f t="array" ref="BD20">IFERROR(_xlfn.XLOOKUP($I20,Borrador!$I$11:$I$70,_xlfn.XLOOKUP(BD$10,Borrador!$C$10:$BK$10,Borrador!$C$11:$BK$70,"",0,1),""),"")</f>
        <v>0</v>
      </c>
      <c r="BE20" s="12" t="str" cm="1">
        <f t="array" ref="BE20">IFERROR(_xlfn.XLOOKUP($I20,Borrador!$I$11:$I$70,_xlfn.XLOOKUP(BE$10,Borrador!$C$10:$BK$10,Borrador!$C$11:$BK$70,"",0,1),""),"")</f>
        <v>No aplica</v>
      </c>
      <c r="BF20" s="12" t="str" cm="1">
        <f t="array" ref="BF20">IFERROR(_xlfn.XLOOKUP($I20,Borrador!$I$11:$I$70,_xlfn.XLOOKUP(BF$10,Borrador!$C$10:$BK$10,Borrador!$C$11:$BK$70,"",0,1),""),"")</f>
        <v>No aplica</v>
      </c>
      <c r="BG20" s="12" t="str" cm="1">
        <f t="array" ref="BG20">IFERROR(_xlfn.XLOOKUP($I20,Borrador!$I$11:$I$70,_xlfn.XLOOKUP(BG$10,Borrador!$C$10:$BK$10,Borrador!$C$11:$BK$70,"",0,1),""),"")</f>
        <v>No aplica</v>
      </c>
      <c r="BH20" s="12" t="str" cm="1">
        <f t="array" ref="BH20">IFERROR(_xlfn.XLOOKUP($I20,Borrador!$I$11:$I$70,_xlfn.XLOOKUP(BH$10,Borrador!$C$10:$BK$10,Borrador!$C$11:$BK$70,"",0,1),""),"")</f>
        <v>No aplica</v>
      </c>
      <c r="BI20" s="12" t="str" cm="1">
        <f t="array" ref="BI20">IFERROR(_xlfn.XLOOKUP($I20,Borrador!$I$11:$I$70,_xlfn.XLOOKUP(BI$10,Borrador!$C$10:$BK$10,Borrador!$C$11:$BK$70,"",0,1),""),"")</f>
        <v>sin iniciar</v>
      </c>
      <c r="BJ20" s="12" t="str" cm="1">
        <f t="array" ref="BJ20">IFERROR(_xlfn.XLOOKUP($I20,Borrador!$I$11:$I$70,_xlfn.XLOOKUP(BJ$10,Borrador!$C$10:$BK$10,Borrador!$C$11:$BK$70,"",0,1),""),"")</f>
        <v>No aplica</v>
      </c>
      <c r="BK20" s="12" cm="1">
        <f t="array" ref="BK20">IFERROR(_xlfn.XLOOKUP($I20,Borrador!$I$11:$I$70,_xlfn.XLOOKUP(BK$10,Borrador!$C$10:$BK$10,Borrador!$C$11:$BK$70,"",0,1),""),"")</f>
        <v>0</v>
      </c>
      <c r="BL20" s="12" cm="1">
        <f t="array" ref="BL20">IFERROR(_xlfn.XLOOKUP($I20,Borrador!$I$11:$I$70,_xlfn.XLOOKUP(BL$10,Borrador!$C$10:$BK$10,Borrador!$C$11:$BK$70,"",0,1),""),"")</f>
        <v>0</v>
      </c>
      <c r="BM20" s="12">
        <f>IFERROR(_xlfn.XLOOKUP($I20,Borrador!$I$11:$I$70,Borrador!$BE$11:$BE$70,""),"")</f>
        <v>0</v>
      </c>
      <c r="BN20" s="12">
        <f>IFERROR(_xlfn.XLOOKUP($I20,Borrador!$I$11:$I$70,Borrador!$BF$11:$BF$70,""),"")</f>
        <v>0</v>
      </c>
      <c r="BO20" s="12">
        <f>IFERROR(_xlfn.XLOOKUP($I20,Borrador!$I$11:$I$70,Borrador!$BG$11:$BG$70,""),"")</f>
        <v>0</v>
      </c>
      <c r="BP20" s="12" t="str" cm="1">
        <f t="array" ref="BP20">IFERROR(_xlfn.XLOOKUP($I20,Borrador!$I$11:$I$70,_xlfn.XLOOKUP(BP$10,Borrador!$C$10:$BK$10,Borrador!$C$11:$BK$70,"",0,1),""),"")</f>
        <v>sin iniciar</v>
      </c>
      <c r="BQ20" s="12">
        <f>IFERROR(_xlfn.XLOOKUP($I20,Borrador!$I$11:$I$70,Borrador!$BB$11:$BB$70,""),"")</f>
        <v>0</v>
      </c>
      <c r="BR20" s="12">
        <f>IFERROR(_xlfn.XLOOKUP($I20,Borrador!$I$11:$I$70,Borrador!$BC$11:$BC$70,""),"")</f>
        <v>0</v>
      </c>
      <c r="BS20" s="12">
        <f>IFERROR(_xlfn.XLOOKUP($I20,Borrador!$I$11:$I$70,Borrador!$BD$11:$BD$70,""),"")</f>
        <v>0</v>
      </c>
      <c r="BT20" s="11">
        <f>IFERROR(_xlfn.XLOOKUP($I20,Borrador!$I$11:$I$70,Borrador!$BH$11:$BH$70,""),"")</f>
        <v>0</v>
      </c>
      <c r="BU20" s="11">
        <f>IFERROR(_xlfn.XLOOKUP($I20,Borrador!$I$11:$I$70,Borrador!$BI$11:$BI$70,""),"")</f>
        <v>0</v>
      </c>
      <c r="BV20" s="34" t="str">
        <f>IFERROR(_xlfn.XLOOKUP($I20,Borrador!$I$11:$I$70,Borrador!$BJ$11:$BJ$70,""),"")</f>
        <v>2027-1</v>
      </c>
      <c r="BW20" s="12">
        <f>IFERROR(_xlfn.XLOOKUP($I20,Borrador!$I$11:$I$70,Borrador!$BK$11:$BK$70,""),"")</f>
        <v>0</v>
      </c>
    </row>
    <row r="21" spans="3:75" ht="52.35" customHeight="1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IFERROR(_xlfn.XLOOKUP($I21,Borrador!$I$11:$I$70,_xlfn.XLOOKUP(J$10,Borrador!$C$10:$BK$10,Borrador!$C$11:$BK$70,"",0,1),""),"")</f>
        <v>finalizado</v>
      </c>
      <c r="K21" s="12" t="str" cm="1">
        <f t="array" ref="K21">IFERROR(_xlfn.XLOOKUP($I21,Borrador!$I$11:$I$70,_xlfn.XLOOKUP(K$10,Borrador!$C$10:$BK$10,Borrador!$C$11:$BK$70,"",0,1),""),"")</f>
        <v>finalizado</v>
      </c>
      <c r="L21" s="12" t="str" cm="1">
        <f t="array" ref="L21">IFERROR(_xlfn.XLOOKUP($I21,Borrador!$I$11:$I$70,_xlfn.XLOOKUP(L$10,Borrador!$C$10:$BK$10,Borrador!$C$11:$BK$70,"",0,1),""),"")</f>
        <v>finalizado</v>
      </c>
      <c r="M21" s="38" cm="1">
        <f t="array" ref="M21">IFERROR(_xlfn.XLOOKUP($I21,Borrador!$I$11:$I$70,_xlfn.XLOOKUP(M$10,Borrador!$C$10:$BK$10,Borrador!$C$11:$BK$70,"",0,1),""),"")</f>
        <v>45930</v>
      </c>
      <c r="N21" s="39" cm="1">
        <f t="array" ref="N21">IFERROR(_xlfn.XLOOKUP($I21,Borrador!$I$11:$I$70,_xlfn.XLOOKUP(N$10,Borrador!$C$10:$BK$10,Borrador!$C$11:$BK$70,"",0,1),""),"")</f>
        <v>45960</v>
      </c>
      <c r="O21" s="12" cm="1">
        <f t="array" ref="O21">IFERROR(_xlfn.XLOOKUP($I21,Borrador!$I$11:$I$70,_xlfn.XLOOKUP(O$10,Borrador!$C$10:$BK$10,Borrador!$C$11:$BK$70,"",0,1),""),"")</f>
        <v>0</v>
      </c>
      <c r="P21" s="12" cm="1">
        <f t="array" ref="P21">IFERROR(_xlfn.XLOOKUP($I21,Borrador!$I$11:$I$70,_xlfn.XLOOKUP(P$10,Borrador!$C$10:$BK$10,Borrador!$C$11:$BK$70,"",0,1),""),"")</f>
        <v>0</v>
      </c>
      <c r="Q21" s="12" t="str" cm="1">
        <f t="array" ref="Q21">IFERROR(_xlfn.XLOOKUP($I21,Borrador!$I$11:$I$70,_xlfn.XLOOKUP(Q$10,Borrador!$C$10:$BK$10,Borrador!$C$11:$BK$70,"",0,1),""),"")</f>
        <v>No aplica</v>
      </c>
      <c r="R21" s="12" t="str" cm="1">
        <f t="array" ref="R21">IFERROR(_xlfn.XLOOKUP($I21,Borrador!$I$11:$I$70,_xlfn.XLOOKUP(R$10,Borrador!$C$10:$BK$10,Borrador!$C$11:$BK$70,"",0,1),""),"")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IFERROR(_xlfn.XLOOKUP($I21,Borrador!$I$11:$I$70,_xlfn.XLOOKUP(W$10,Borrador!$C$10:$BK$10,Borrador!$C$11:$BK$70,"",0,1),""),"")</f>
        <v>finalizado</v>
      </c>
      <c r="X21" s="76" cm="1">
        <f t="array" ref="X21">IFERROR(_xlfn.XLOOKUP($I21,Borrador!$I$11:$I$70,_xlfn.XLOOKUP(X$10,Borrador!$C$10:$BK$10,Borrador!$C$11:$BK$70,"",0,1),""),"")</f>
        <v>0</v>
      </c>
      <c r="Y21" s="76" t="str" cm="1">
        <f t="array" ref="Y21">IFERROR(_xlfn.XLOOKUP($I21,Borrador!$I$11:$I$70,_xlfn.XLOOKUP(Y$10,Borrador!$C$10:$BK$10,Borrador!$C$11:$BK$70,"",0,1),""),"")</f>
        <v>Devuelto</v>
      </c>
      <c r="Z21" s="76" t="str" cm="1">
        <f t="array" ref="Z21">IFERROR(_xlfn.XLOOKUP($I21,Borrador!$I$11:$I$70,_xlfn.XLOOKUP(Z$10,Borrador!$C$10:$BK$10,Borrador!$C$11:$BK$70,"",0,1),""),"")</f>
        <v/>
      </c>
      <c r="AA21" s="76" t="str" cm="1">
        <f t="array" ref="AA21">IFERROR(_xlfn.XLOOKUP($I21,Borrador!$I$11:$I$70,_xlfn.XLOOKUP(AA$10,Borrador!$C$10:$BK$10,Borrador!$C$11:$BK$70,"",0,1),""),"")</f>
        <v>Renovación de Registro Calificado</v>
      </c>
      <c r="AB21" s="12" t="str" cm="1">
        <f t="array" ref="AB21">IFERROR(_xlfn.XLOOKUP($I21,Borrador!$I$11:$I$70,_xlfn.XLOOKUP(AB$10,Borrador!$C$10:$BK$10,Borrador!$C$11:$BK$70,"",0,1),""),"")</f>
        <v>En completitud</v>
      </c>
      <c r="AC21" s="54" t="str" cm="1">
        <f t="array" ref="AC21">IFERROR(_xlfn.XLOOKUP($I21,Borrador!$I$11:$I$70,_xlfn.XLOOKUP(AC$10,Borrador!$C$10:$BK$10,Borrador!$C$11:$BK$70,"",0,1),""),"")</f>
        <v>Diciembre de 2025</v>
      </c>
      <c r="AD21" s="12" t="str" cm="1">
        <f t="array" ref="AD21">IFERROR(_xlfn.XLOOKUP($I21,Borrador!$I$11:$I$70,_xlfn.XLOOKUP(AD$10,Borrador!$C$10:$BK$10,Borrador!$C$11:$BK$70,"",0,1),""),"")</f>
        <v>Noviembre de 2025</v>
      </c>
      <c r="AE21" s="12"/>
      <c r="AF21" s="12" t="str" cm="1">
        <f t="array" ref="AF21">IFERROR(_xlfn.XLOOKUP($I21,Borrador!$I$11:$I$70,_xlfn.XLOOKUP(AF$10,Borrador!$C$10:$BK$10,Borrador!$C$11:$BK$70,"",0,1),""),"")</f>
        <v>Sí</v>
      </c>
      <c r="AG21" s="12" t="str" cm="1">
        <f t="array" ref="AG21">IFERROR(_xlfn.XLOOKUP($I21,Borrador!$I$11:$I$70,_xlfn.XLOOKUP(AG$10,Borrador!$C$10:$BK$10,Borrador!$C$11:$BK$70,"",0,1),""),"")</f>
        <v>No</v>
      </c>
      <c r="AH21" s="12" t="str" cm="1">
        <f t="array" ref="AH21">IFERROR(_xlfn.XLOOKUP($I21,Borrador!$I$11:$I$70,_xlfn.XLOOKUP(AH$10,Borrador!$C$10:$BK$10,Borrador!$C$11:$BK$70,"",0,1),""),"")</f>
        <v>Pendiente</v>
      </c>
      <c r="AI21" s="12" t="str" cm="1">
        <f t="array" ref="AI21">IFERROR(_xlfn.XLOOKUP($I21,Borrador!$I$11:$I$70,_xlfn.XLOOKUP(AI$10,Borrador!$C$10:$BK$10,Borrador!$C$11:$BK$70,"",0,1),""),"")</f>
        <v/>
      </c>
      <c r="AJ21" s="12"/>
      <c r="AK21" s="12"/>
      <c r="AL21" s="11" t="str" cm="1">
        <f t="array" ref="AL21">IFERROR(_xlfn.XLOOKUP($I21,Borrador!$I$11:$I$70,_xlfn.XLOOKUP(AL$10,Borrador!$C$10:$BK$10,Borrador!$C$11:$BK$70,"",0,1),""),"")</f>
        <v>No aplica</v>
      </c>
      <c r="AM21" s="11" t="str" cm="1">
        <f t="array" ref="AM21">IFERROR(_xlfn.XLOOKUP($I21,Borrador!$I$11:$I$70,_xlfn.XLOOKUP(AM$10,Borrador!$C$10:$BK$10,Borrador!$C$11:$BK$70,"",0,1),""),"")</f>
        <v>No aplica</v>
      </c>
      <c r="AN21" s="11" t="str" cm="1">
        <f t="array" ref="AN21">IFERROR(_xlfn.XLOOKUP($I21,Borrador!$I$11:$I$70,_xlfn.XLOOKUP(AN$10,Borrador!$C$10:$BK$10,Borrador!$C$11:$BK$70,"",0,1),""),"")</f>
        <v>No aplica</v>
      </c>
      <c r="AO21" s="11" cm="1">
        <f t="array" ref="AO21">IFERROR(_xlfn.XLOOKUP($I21,Borrador!$I$11:$I$70,_xlfn.XLOOKUP(AO$10,Borrador!$C$10:$BK$10,Borrador!$C$11:$BK$70,"",0,1),""),"")</f>
        <v>0</v>
      </c>
      <c r="AP21" s="11" cm="1">
        <f t="array" ref="AP21">IFERROR(_xlfn.XLOOKUP($I21,Borrador!$I$11:$I$70,_xlfn.XLOOKUP(AP$10,Borrador!$C$10:$BK$10,Borrador!$C$11:$BK$70,"",0,1),""),"")</f>
        <v>0</v>
      </c>
      <c r="AQ21" s="11" cm="1">
        <f t="array" ref="AQ21">IFERROR(_xlfn.XLOOKUP($I21,Borrador!$I$11:$I$70,_xlfn.XLOOKUP(AQ$10,Borrador!$C$10:$BK$10,Borrador!$C$11:$BK$70,"",0,1),""),"")</f>
        <v>0</v>
      </c>
      <c r="AR21" s="12" t="str" cm="1">
        <f t="array" ref="AR21">IFERROR(_xlfn.XLOOKUP($I21,Borrador!$I$11:$I$70,_xlfn.XLOOKUP(AR$10,Borrador!$C$10:$BK$10,Borrador!$C$11:$BK$70,"",0,1),""),"")</f>
        <v/>
      </c>
      <c r="AS21" s="12" t="str" cm="1">
        <f t="array" ref="AS21">IFERROR(_xlfn.XLOOKUP($I21,Borrador!$I$11:$I$70,_xlfn.XLOOKUP(AS$10,Borrador!$C$10:$BK$10,Borrador!$C$11:$BK$70,"",0,1),""),"")</f>
        <v/>
      </c>
      <c r="AT21" s="12" t="str" cm="1">
        <f t="array" ref="AT21">IFERROR(_xlfn.XLOOKUP($I21,Borrador!$I$11:$I$70,_xlfn.XLOOKUP(AT$10,Borrador!$C$10:$BK$10,Borrador!$C$11:$BK$70,"",0,1),""),"")</f>
        <v/>
      </c>
      <c r="AU21" s="12" t="str" cm="1">
        <f t="array" ref="AU21">IFERROR(_xlfn.XLOOKUP($I21,Borrador!$I$11:$I$70,_xlfn.XLOOKUP(AU$10,Borrador!$C$10:$BK$10,Borrador!$C$11:$BK$70,"",0,1),""),"")</f>
        <v>sin iniciar</v>
      </c>
      <c r="AV21" s="12" t="str" cm="1">
        <f t="array" ref="AV21">IFERROR(_xlfn.XLOOKUP($I21,Borrador!$I$11:$I$70,_xlfn.XLOOKUP(AV$10,Borrador!$C$10:$BK$10,Borrador!$C$11:$BK$70,"",0,1),""),"")</f>
        <v>sin iniciar</v>
      </c>
      <c r="AW21" s="12">
        <f>IFERROR(_xlfn.XLOOKUP($I21,Borrador!$I$11:$I$70,Borrador!$AP$11:$AP$70,""),"")</f>
        <v>0</v>
      </c>
      <c r="AX21" s="12">
        <f>IFERROR(_xlfn.XLOOKUP($I21,Borrador!$I$11:$I$70,Borrador!$AQ$11:$AQ$70,""),"")</f>
        <v>0</v>
      </c>
      <c r="AY21" s="12">
        <f>IFERROR(_xlfn.XLOOKUP($I21,Borrador!$I$11:$I$70,Borrador!$AR$11:$AR$70,""),"")</f>
        <v>0</v>
      </c>
      <c r="AZ21" s="11" cm="1">
        <f t="array" ref="AZ21">IFERROR(_xlfn.XLOOKUP($I21,Borrador!$I$11:$I$70,_xlfn.XLOOKUP(AZ$10,Borrador!$C$10:$BK$10,Borrador!$C$11:$BK$70,"",0,1),""),"")</f>
        <v>0</v>
      </c>
      <c r="BA21" s="11" t="str" cm="1">
        <f t="array" ref="BA21">IFERROR(_xlfn.XLOOKUP($I21,Borrador!$I$11:$I$70,_xlfn.XLOOKUP(BA$10,Borrador!$C$10:$BK$10,Borrador!$C$11:$BK$70,"",0,1),""),"")</f>
        <v>No aplica</v>
      </c>
      <c r="BB21" s="11">
        <f>IFERROR(_xlfn.XLOOKUP($I21,Borrador!$I$11:$I$70,Borrador!$AY$11:$AY$70,""),"")</f>
        <v>0</v>
      </c>
      <c r="BC21" s="11">
        <f>IFERROR(_xlfn.XLOOKUP($I21,Borrador!$I$11:$I$70,Borrador!$AZ$11:$AZ$70,""),"")</f>
        <v>0</v>
      </c>
      <c r="BD21" s="12" cm="1">
        <f t="array" ref="BD21">IFERROR(_xlfn.XLOOKUP($I21,Borrador!$I$11:$I$70,_xlfn.XLOOKUP(BD$10,Borrador!$C$10:$BK$10,Borrador!$C$11:$BK$70,"",0,1),""),"")</f>
        <v>0</v>
      </c>
      <c r="BE21" s="12" t="str" cm="1">
        <f t="array" ref="BE21">IFERROR(_xlfn.XLOOKUP($I21,Borrador!$I$11:$I$70,_xlfn.XLOOKUP(BE$10,Borrador!$C$10:$BK$10,Borrador!$C$11:$BK$70,"",0,1),""),"")</f>
        <v>No aplica</v>
      </c>
      <c r="BF21" s="12" t="str" cm="1">
        <f t="array" ref="BF21">IFERROR(_xlfn.XLOOKUP($I21,Borrador!$I$11:$I$70,_xlfn.XLOOKUP(BF$10,Borrador!$C$10:$BK$10,Borrador!$C$11:$BK$70,"",0,1),""),"")</f>
        <v>No aplica</v>
      </c>
      <c r="BG21" s="12" t="str" cm="1">
        <f t="array" ref="BG21">IFERROR(_xlfn.XLOOKUP($I21,Borrador!$I$11:$I$70,_xlfn.XLOOKUP(BG$10,Borrador!$C$10:$BK$10,Borrador!$C$11:$BK$70,"",0,1),""),"")</f>
        <v>No aplica</v>
      </c>
      <c r="BH21" s="12" t="str" cm="1">
        <f t="array" ref="BH21">IFERROR(_xlfn.XLOOKUP($I21,Borrador!$I$11:$I$70,_xlfn.XLOOKUP(BH$10,Borrador!$C$10:$BK$10,Borrador!$C$11:$BK$70,"",0,1),""),"")</f>
        <v>No aplica</v>
      </c>
      <c r="BI21" s="12" t="str" cm="1">
        <f t="array" ref="BI21">IFERROR(_xlfn.XLOOKUP($I21,Borrador!$I$11:$I$70,_xlfn.XLOOKUP(BI$10,Borrador!$C$10:$BK$10,Borrador!$C$11:$BK$70,"",0,1),""),"")</f>
        <v>sin iniciar</v>
      </c>
      <c r="BJ21" s="12" t="str" cm="1">
        <f t="array" ref="BJ21">IFERROR(_xlfn.XLOOKUP($I21,Borrador!$I$11:$I$70,_xlfn.XLOOKUP(BJ$10,Borrador!$C$10:$BK$10,Borrador!$C$11:$BK$70,"",0,1),""),"")</f>
        <v>No aplica</v>
      </c>
      <c r="BK21" s="12" cm="1">
        <f t="array" ref="BK21">IFERROR(_xlfn.XLOOKUP($I21,Borrador!$I$11:$I$70,_xlfn.XLOOKUP(BK$10,Borrador!$C$10:$BK$10,Borrador!$C$11:$BK$70,"",0,1),""),"")</f>
        <v>0</v>
      </c>
      <c r="BL21" s="12" cm="1">
        <f t="array" ref="BL21">IFERROR(_xlfn.XLOOKUP($I21,Borrador!$I$11:$I$70,_xlfn.XLOOKUP(BL$10,Borrador!$C$10:$BK$10,Borrador!$C$11:$BK$70,"",0,1),""),"")</f>
        <v>0</v>
      </c>
      <c r="BM21" s="12">
        <f>IFERROR(_xlfn.XLOOKUP($I21,Borrador!$I$11:$I$70,Borrador!$BE$11:$BE$70,""),"")</f>
        <v>0</v>
      </c>
      <c r="BN21" s="12">
        <f>IFERROR(_xlfn.XLOOKUP($I21,Borrador!$I$11:$I$70,Borrador!$BF$11:$BF$70,""),"")</f>
        <v>0</v>
      </c>
      <c r="BO21" s="12">
        <f>IFERROR(_xlfn.XLOOKUP($I21,Borrador!$I$11:$I$70,Borrador!$BG$11:$BG$70,""),"")</f>
        <v>0</v>
      </c>
      <c r="BP21" s="12" t="str" cm="1">
        <f t="array" ref="BP21">IFERROR(_xlfn.XLOOKUP($I21,Borrador!$I$11:$I$70,_xlfn.XLOOKUP(BP$10,Borrador!$C$10:$BK$10,Borrador!$C$11:$BK$70,"",0,1),""),"")</f>
        <v>sin iniciar</v>
      </c>
      <c r="BQ21" s="12">
        <f>IFERROR(_xlfn.XLOOKUP($I21,Borrador!$I$11:$I$70,Borrador!$BB$11:$BB$70,""),"")</f>
        <v>0</v>
      </c>
      <c r="BR21" s="12">
        <f>IFERROR(_xlfn.XLOOKUP($I21,Borrador!$I$11:$I$70,Borrador!$BC$11:$BC$70,""),"")</f>
        <v>0</v>
      </c>
      <c r="BS21" s="12">
        <f>IFERROR(_xlfn.XLOOKUP($I21,Borrador!$I$11:$I$70,Borrador!$BD$11:$BD$70,""),"")</f>
        <v>0</v>
      </c>
      <c r="BT21" s="11">
        <f>IFERROR(_xlfn.XLOOKUP($I21,Borrador!$I$11:$I$70,Borrador!$BH$11:$BH$70,""),"")</f>
        <v>0</v>
      </c>
      <c r="BU21" s="11">
        <f>IFERROR(_xlfn.XLOOKUP($I21,Borrador!$I$11:$I$70,Borrador!$BI$11:$BI$70,""),"")</f>
        <v>0</v>
      </c>
      <c r="BV21" s="34" t="str">
        <f>IFERROR(_xlfn.XLOOKUP($I21,Borrador!$I$11:$I$70,Borrador!$BJ$11:$BJ$70,""),"")</f>
        <v>2027-1</v>
      </c>
      <c r="BW21" s="12">
        <f>IFERROR(_xlfn.XLOOKUP($I21,Borrador!$I$11:$I$70,Borrador!$BK$11:$BK$70,""),"")</f>
        <v>0</v>
      </c>
    </row>
    <row r="22" spans="3:75" ht="52.35" customHeight="1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IFERROR(_xlfn.XLOOKUP($I22,Borrador!$I$11:$I$70,_xlfn.XLOOKUP(J$10,Borrador!$C$10:$BK$10,Borrador!$C$11:$BK$70,"",0,1),""),"")</f>
        <v>finalizado</v>
      </c>
      <c r="K22" s="12" t="str" cm="1">
        <f t="array" ref="K22">IFERROR(_xlfn.XLOOKUP($I22,Borrador!$I$11:$I$70,_xlfn.XLOOKUP(K$10,Borrador!$C$10:$BK$10,Borrador!$C$11:$BK$70,"",0,1),""),"")</f>
        <v>finalizado</v>
      </c>
      <c r="L22" s="12" t="str" cm="1">
        <f t="array" ref="L22">IFERROR(_xlfn.XLOOKUP($I22,Borrador!$I$11:$I$70,_xlfn.XLOOKUP(L$10,Borrador!$C$10:$BK$10,Borrador!$C$11:$BK$70,"",0,1),""),"")</f>
        <v>finalizado</v>
      </c>
      <c r="M22" s="38" cm="1">
        <f t="array" ref="M22">IFERROR(_xlfn.XLOOKUP($I22,Borrador!$I$11:$I$70,_xlfn.XLOOKUP(M$10,Borrador!$C$10:$BK$10,Borrador!$C$11:$BK$70,"",0,1),""),"")</f>
        <v>45930</v>
      </c>
      <c r="N22" s="39" cm="1">
        <f t="array" ref="N22">IFERROR(_xlfn.XLOOKUP($I22,Borrador!$I$11:$I$70,_xlfn.XLOOKUP(N$10,Borrador!$C$10:$BK$10,Borrador!$C$11:$BK$70,"",0,1),""),"")</f>
        <v>45960</v>
      </c>
      <c r="O22" s="12" cm="1">
        <f t="array" ref="O22">IFERROR(_xlfn.XLOOKUP($I22,Borrador!$I$11:$I$70,_xlfn.XLOOKUP(O$10,Borrador!$C$10:$BK$10,Borrador!$C$11:$BK$70,"",0,1),""),"")</f>
        <v>0</v>
      </c>
      <c r="P22" s="12" t="str" cm="1">
        <f t="array" ref="P22">IFERROR(_xlfn.XLOOKUP($I22,Borrador!$I$11:$I$70,_xlfn.XLOOKUP(P$10,Borrador!$C$10:$BK$10,Borrador!$C$11:$BK$70,"",0,1),""),"")</f>
        <v>Si</v>
      </c>
      <c r="Q22" s="12" cm="1">
        <f t="array" ref="Q22">IFERROR(_xlfn.XLOOKUP($I22,Borrador!$I$11:$I$70,_xlfn.XLOOKUP(Q$10,Borrador!$C$10:$BK$10,Borrador!$C$11:$BK$70,"",0,1),""),"")</f>
        <v>8</v>
      </c>
      <c r="R22" s="12" t="str" cm="1">
        <f t="array" ref="R22">IFERROR(_xlfn.XLOOKUP($I22,Borrador!$I$11:$I$70,_xlfn.XLOOKUP(R$10,Borrador!$C$10:$BK$10,Borrador!$C$11:$BK$70,"",0,1),""),"")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IFERROR(_xlfn.XLOOKUP($I22,Borrador!$I$11:$I$70,_xlfn.XLOOKUP(W$10,Borrador!$C$10:$BK$10,Borrador!$C$11:$BK$70,"",0,1),""),"")</f>
        <v>finalizado</v>
      </c>
      <c r="X22" s="76" cm="1">
        <f t="array" ref="X22">IFERROR(_xlfn.XLOOKUP($I22,Borrador!$I$11:$I$70,_xlfn.XLOOKUP(X$10,Borrador!$C$10:$BK$10,Borrador!$C$11:$BK$70,"",0,1),""),"")</f>
        <v>0</v>
      </c>
      <c r="Y22" s="76" t="str" cm="1">
        <f t="array" ref="Y22">IFERROR(_xlfn.XLOOKUP($I22,Borrador!$I$11:$I$70,_xlfn.XLOOKUP(Y$10,Borrador!$C$10:$BK$10,Borrador!$C$11:$BK$70,"",0,1),""),"")</f>
        <v>Devuelto</v>
      </c>
      <c r="Z22" s="76" t="str" cm="1">
        <f t="array" ref="Z22">IFERROR(_xlfn.XLOOKUP($I22,Borrador!$I$11:$I$70,_xlfn.XLOOKUP(Z$10,Borrador!$C$10:$BK$10,Borrador!$C$11:$BK$70,"",0,1),""),"")</f>
        <v/>
      </c>
      <c r="AA22" s="76" t="str" cm="1">
        <f t="array" ref="AA22">IFERROR(_xlfn.XLOOKUP($I22,Borrador!$I$11:$I$70,_xlfn.XLOOKUP(AA$10,Borrador!$C$10:$BK$10,Borrador!$C$11:$BK$70,"",0,1),""),"")</f>
        <v>Renovación de Registro Calificado</v>
      </c>
      <c r="AB22" s="12" t="str" cm="1">
        <f t="array" ref="AB22">IFERROR(_xlfn.XLOOKUP($I22,Borrador!$I$11:$I$70,_xlfn.XLOOKUP(AB$10,Borrador!$C$10:$BK$10,Borrador!$C$11:$BK$70,"",0,1),""),"")</f>
        <v>En espera del informe de pares de la visita</v>
      </c>
      <c r="AC22" s="54" t="str" cm="1">
        <f t="array" ref="AC22">IFERROR(_xlfn.XLOOKUP($I22,Borrador!$I$11:$I$70,_xlfn.XLOOKUP(AC$10,Borrador!$C$10:$BK$10,Borrador!$C$11:$BK$70,"",0,1),""),"")</f>
        <v>Pendiente radicar notificación de reforma en cuanto se cuente con RC.</v>
      </c>
      <c r="AD22" s="12" t="str" cm="1">
        <f t="array" ref="AD22">IFERROR(_xlfn.XLOOKUP($I22,Borrador!$I$11:$I$70,_xlfn.XLOOKUP(AD$10,Borrador!$C$10:$BK$10,Borrador!$C$11:$BK$70,"",0,1),""),"")</f>
        <v>Pendiente</v>
      </c>
      <c r="AE22" s="12"/>
      <c r="AF22" s="12" t="str" cm="1">
        <f t="array" ref="AF22">IFERROR(_xlfn.XLOOKUP($I22,Borrador!$I$11:$I$70,_xlfn.XLOOKUP(AF$10,Borrador!$C$10:$BK$10,Borrador!$C$11:$BK$70,"",0,1),""),"")</f>
        <v>Sí</v>
      </c>
      <c r="AG22" s="12" t="str" cm="1">
        <f t="array" ref="AG22">IFERROR(_xlfn.XLOOKUP($I22,Borrador!$I$11:$I$70,_xlfn.XLOOKUP(AG$10,Borrador!$C$10:$BK$10,Borrador!$C$11:$BK$70,"",0,1),""),"")</f>
        <v>No</v>
      </c>
      <c r="AH22" s="12" t="str" cm="1">
        <f t="array" ref="AH22">IFERROR(_xlfn.XLOOKUP($I22,Borrador!$I$11:$I$70,_xlfn.XLOOKUP(AH$10,Borrador!$C$10:$BK$10,Borrador!$C$11:$BK$70,"",0,1),""),"")</f>
        <v>Pendiente</v>
      </c>
      <c r="AI22" s="12" t="str" cm="1">
        <f t="array" ref="AI22">IFERROR(_xlfn.XLOOKUP($I22,Borrador!$I$11:$I$70,_xlfn.XLOOKUP(AI$10,Borrador!$C$10:$BK$10,Borrador!$C$11:$BK$70,"",0,1),""),"")</f>
        <v/>
      </c>
      <c r="AJ22" s="12"/>
      <c r="AK22" s="12"/>
      <c r="AL22" s="11" cm="1">
        <f t="array" ref="AL22">IFERROR(_xlfn.XLOOKUP($I22,Borrador!$I$11:$I$70,_xlfn.XLOOKUP(AL$10,Borrador!$C$10:$BK$10,Borrador!$C$11:$BK$70,"",0,1),""),"")</f>
        <v>6</v>
      </c>
      <c r="AM22" s="11" cm="1">
        <f t="array" ref="AM22">IFERROR(_xlfn.XLOOKUP($I22,Borrador!$I$11:$I$70,_xlfn.XLOOKUP(AM$10,Borrador!$C$10:$BK$10,Borrador!$C$11:$BK$70,"",0,1),""),"")</f>
        <v>2</v>
      </c>
      <c r="AN22" s="11" cm="1">
        <f t="array" ref="AN22">IFERROR(_xlfn.XLOOKUP($I22,Borrador!$I$11:$I$70,_xlfn.XLOOKUP(AN$10,Borrador!$C$10:$BK$10,Borrador!$C$11:$BK$70,"",0,1),""),"")</f>
        <v>8</v>
      </c>
      <c r="AO22" s="11" cm="1">
        <f t="array" ref="AO22">IFERROR(_xlfn.XLOOKUP($I22,Borrador!$I$11:$I$70,_xlfn.XLOOKUP(AO$10,Borrador!$C$10:$BK$10,Borrador!$C$11:$BK$70,"",0,1),""),"")</f>
        <v>0</v>
      </c>
      <c r="AP22" s="11" cm="1">
        <f t="array" ref="AP22">IFERROR(_xlfn.XLOOKUP($I22,Borrador!$I$11:$I$70,_xlfn.XLOOKUP(AP$10,Borrador!$C$10:$BK$10,Borrador!$C$11:$BK$70,"",0,1),""),"")</f>
        <v>0</v>
      </c>
      <c r="AQ22" s="11" cm="1">
        <f t="array" ref="AQ22">IFERROR(_xlfn.XLOOKUP($I22,Borrador!$I$11:$I$70,_xlfn.XLOOKUP(AQ$10,Borrador!$C$10:$BK$10,Borrador!$C$11:$BK$70,"",0,1),""),"")</f>
        <v>0</v>
      </c>
      <c r="AR22" s="12" t="str" cm="1">
        <f t="array" ref="AR22">IFERROR(_xlfn.XLOOKUP($I22,Borrador!$I$11:$I$70,_xlfn.XLOOKUP(AR$10,Borrador!$C$10:$BK$10,Borrador!$C$11:$BK$70,"",0,1),""),"")</f>
        <v/>
      </c>
      <c r="AS22" s="12" t="str" cm="1">
        <f t="array" ref="AS22">IFERROR(_xlfn.XLOOKUP($I22,Borrador!$I$11:$I$70,_xlfn.XLOOKUP(AS$10,Borrador!$C$10:$BK$10,Borrador!$C$11:$BK$70,"",0,1),""),"")</f>
        <v/>
      </c>
      <c r="AT22" s="12" t="str" cm="1">
        <f t="array" ref="AT22">IFERROR(_xlfn.XLOOKUP($I22,Borrador!$I$11:$I$70,_xlfn.XLOOKUP(AT$10,Borrador!$C$10:$BK$10,Borrador!$C$11:$BK$70,"",0,1),""),"")</f>
        <v/>
      </c>
      <c r="AU22" s="12" t="str" cm="1">
        <f t="array" ref="AU22">IFERROR(_xlfn.XLOOKUP($I22,Borrador!$I$11:$I$70,_xlfn.XLOOKUP(AU$10,Borrador!$C$10:$BK$10,Borrador!$C$11:$BK$70,"",0,1),""),"")</f>
        <v>sin iniciar</v>
      </c>
      <c r="AV22" s="12" t="str" cm="1">
        <f t="array" ref="AV22">IFERROR(_xlfn.XLOOKUP($I22,Borrador!$I$11:$I$70,_xlfn.XLOOKUP(AV$10,Borrador!$C$10:$BK$10,Borrador!$C$11:$BK$70,"",0,1),""),"")</f>
        <v>sin iniciar</v>
      </c>
      <c r="AW22" s="12">
        <f>IFERROR(_xlfn.XLOOKUP($I22,Borrador!$I$11:$I$70,Borrador!$AP$11:$AP$70,""),"")</f>
        <v>0</v>
      </c>
      <c r="AX22" s="12">
        <f>IFERROR(_xlfn.XLOOKUP($I22,Borrador!$I$11:$I$70,Borrador!$AQ$11:$AQ$70,""),"")</f>
        <v>0</v>
      </c>
      <c r="AY22" s="12">
        <f>IFERROR(_xlfn.XLOOKUP($I22,Borrador!$I$11:$I$70,Borrador!$AR$11:$AR$70,""),"")</f>
        <v>0</v>
      </c>
      <c r="AZ22" s="11" cm="1">
        <f t="array" ref="AZ22">IFERROR(_xlfn.XLOOKUP($I22,Borrador!$I$11:$I$70,_xlfn.XLOOKUP(AZ$10,Borrador!$C$10:$BK$10,Borrador!$C$11:$BK$70,"",0,1),""),"")</f>
        <v>0</v>
      </c>
      <c r="BA22" s="11" cm="1">
        <f t="array" ref="BA22">IFERROR(_xlfn.XLOOKUP($I22,Borrador!$I$11:$I$70,_xlfn.XLOOKUP(BA$10,Borrador!$C$10:$BK$10,Borrador!$C$11:$BK$70,"",0,1),""),"")</f>
        <v>0.1</v>
      </c>
      <c r="BB22" s="11">
        <f>IFERROR(_xlfn.XLOOKUP($I22,Borrador!$I$11:$I$70,Borrador!$AY$11:$AY$70,""),"")</f>
        <v>0</v>
      </c>
      <c r="BC22" s="11">
        <f>IFERROR(_xlfn.XLOOKUP($I22,Borrador!$I$11:$I$70,Borrador!$AZ$11:$AZ$70,""),"")</f>
        <v>0</v>
      </c>
      <c r="BD22" s="12" t="str" cm="1">
        <f t="array" ref="BD22">IFERROR(_xlfn.XLOOKUP($I22,Borrador!$I$11:$I$70,_xlfn.XLOOKUP(BD$10,Borrador!$C$10:$BK$10,Borrador!$C$11:$BK$70,"",0,1),""),"")</f>
        <v>sin iniciar</v>
      </c>
      <c r="BE22" s="12" t="str" cm="1">
        <f t="array" ref="BE22">IFERROR(_xlfn.XLOOKUP($I22,Borrador!$I$11:$I$70,_xlfn.XLOOKUP(BE$10,Borrador!$C$10:$BK$10,Borrador!$C$11:$BK$70,"",0,1),""),"")</f>
        <v>sin iniciar</v>
      </c>
      <c r="BF22" s="12" t="str" cm="1">
        <f t="array" ref="BF22">IFERROR(_xlfn.XLOOKUP($I22,Borrador!$I$11:$I$70,_xlfn.XLOOKUP(BF$10,Borrador!$C$10:$BK$10,Borrador!$C$11:$BK$70,"",0,1),""),"")</f>
        <v>sin iniciar</v>
      </c>
      <c r="BG22" s="12" cm="1">
        <f t="array" ref="BG22">IFERROR(_xlfn.XLOOKUP($I22,Borrador!$I$11:$I$70,_xlfn.XLOOKUP(BG$10,Borrador!$C$10:$BK$10,Borrador!$C$11:$BK$70,"",0,1),""),"")</f>
        <v>8</v>
      </c>
      <c r="BH22" s="12" cm="1">
        <f t="array" ref="BH22">IFERROR(_xlfn.XLOOKUP($I22,Borrador!$I$11:$I$70,_xlfn.XLOOKUP(BH$10,Borrador!$C$10:$BK$10,Borrador!$C$11:$BK$70,"",0,1),""),"")</f>
        <v>0</v>
      </c>
      <c r="BI22" s="12" t="str" cm="1">
        <f t="array" ref="BI22">IFERROR(_xlfn.XLOOKUP($I22,Borrador!$I$11:$I$70,_xlfn.XLOOKUP(BI$10,Borrador!$C$10:$BK$10,Borrador!$C$11:$BK$70,"",0,1),""),"")</f>
        <v>sin iniciar</v>
      </c>
      <c r="BJ22" s="12" cm="1">
        <f t="array" ref="BJ22">IFERROR(_xlfn.XLOOKUP($I22,Borrador!$I$11:$I$70,_xlfn.XLOOKUP(BJ$10,Borrador!$C$10:$BK$10,Borrador!$C$11:$BK$70,"",0,1),""),"")</f>
        <v>0</v>
      </c>
      <c r="BK22" s="12" cm="1">
        <f t="array" ref="BK22">IFERROR(_xlfn.XLOOKUP($I22,Borrador!$I$11:$I$70,_xlfn.XLOOKUP(BK$10,Borrador!$C$10:$BK$10,Borrador!$C$11:$BK$70,"",0,1),""),"")</f>
        <v>0</v>
      </c>
      <c r="BL22" s="12" cm="1">
        <f t="array" ref="BL22">IFERROR(_xlfn.XLOOKUP($I22,Borrador!$I$11:$I$70,_xlfn.XLOOKUP(BL$10,Borrador!$C$10:$BK$10,Borrador!$C$11:$BK$70,"",0,1),""),"")</f>
        <v>0</v>
      </c>
      <c r="BM22" s="12">
        <f>IFERROR(_xlfn.XLOOKUP($I22,Borrador!$I$11:$I$70,Borrador!$BE$11:$BE$70,""),"")</f>
        <v>0</v>
      </c>
      <c r="BN22" s="12">
        <f>IFERROR(_xlfn.XLOOKUP($I22,Borrador!$I$11:$I$70,Borrador!$BF$11:$BF$70,""),"")</f>
        <v>0</v>
      </c>
      <c r="BO22" s="12">
        <f>IFERROR(_xlfn.XLOOKUP($I22,Borrador!$I$11:$I$70,Borrador!$BG$11:$BG$70,""),"")</f>
        <v>0</v>
      </c>
      <c r="BP22" s="12" t="str" cm="1">
        <f t="array" ref="BP22">IFERROR(_xlfn.XLOOKUP($I22,Borrador!$I$11:$I$70,_xlfn.XLOOKUP(BP$10,Borrador!$C$10:$BK$10,Borrador!$C$11:$BK$70,"",0,1),""),"")</f>
        <v>sin iniciar</v>
      </c>
      <c r="BQ22" s="12">
        <f>IFERROR(_xlfn.XLOOKUP($I22,Borrador!$I$11:$I$70,Borrador!$BB$11:$BB$70,""),"")</f>
        <v>0</v>
      </c>
      <c r="BR22" s="12">
        <f>IFERROR(_xlfn.XLOOKUP($I22,Borrador!$I$11:$I$70,Borrador!$BC$11:$BC$70,""),"")</f>
        <v>0</v>
      </c>
      <c r="BS22" s="12">
        <f>IFERROR(_xlfn.XLOOKUP($I22,Borrador!$I$11:$I$70,Borrador!$BD$11:$BD$70,""),"")</f>
        <v>0</v>
      </c>
      <c r="BT22" s="11">
        <f>IFERROR(_xlfn.XLOOKUP($I22,Borrador!$I$11:$I$70,Borrador!$BH$11:$BH$70,""),"")</f>
        <v>0</v>
      </c>
      <c r="BU22" s="11">
        <f>IFERROR(_xlfn.XLOOKUP($I22,Borrador!$I$11:$I$70,Borrador!$BI$11:$BI$70,""),"")</f>
        <v>0</v>
      </c>
      <c r="BV22" s="34" t="str">
        <f>IFERROR(_xlfn.XLOOKUP($I22,Borrador!$I$11:$I$70,Borrador!$BJ$11:$BJ$70,""),"")</f>
        <v>2027-2</v>
      </c>
      <c r="BW22" s="12">
        <f>IFERROR(_xlfn.XLOOKUP($I22,Borrador!$I$11:$I$70,Borrador!$BK$11:$BK$70,""),"")</f>
        <v>0</v>
      </c>
    </row>
    <row r="23" spans="3:75" ht="87" customHeight="1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IFERROR(_xlfn.XLOOKUP($I23,Borrador!$I$11:$I$70,_xlfn.XLOOKUP(J$10,Borrador!$C$10:$BK$10,Borrador!$C$11:$BK$70,"",0,1),""),"")</f>
        <v>finalizado</v>
      </c>
      <c r="K23" s="12" t="str" cm="1">
        <f t="array" ref="K23">IFERROR(_xlfn.XLOOKUP($I23,Borrador!$I$11:$I$70,_xlfn.XLOOKUP(K$10,Borrador!$C$10:$BK$10,Borrador!$C$11:$BK$70,"",0,1),""),"")</f>
        <v>finalizado</v>
      </c>
      <c r="L23" s="12" t="str" cm="1">
        <f t="array" ref="L23">IFERROR(_xlfn.XLOOKUP($I23,Borrador!$I$11:$I$70,_xlfn.XLOOKUP(L$10,Borrador!$C$10:$BK$10,Borrador!$C$11:$BK$70,"",0,1),""),"")</f>
        <v>finalizado</v>
      </c>
      <c r="M23" s="38" cm="1">
        <f t="array" ref="M23">IFERROR(_xlfn.XLOOKUP($I23,Borrador!$I$11:$I$70,_xlfn.XLOOKUP(M$10,Borrador!$C$10:$BK$10,Borrador!$C$11:$BK$70,"",0,1),""),"")</f>
        <v>45930</v>
      </c>
      <c r="N23" s="39" cm="1">
        <f t="array" ref="N23">IFERROR(_xlfn.XLOOKUP($I23,Borrador!$I$11:$I$70,_xlfn.XLOOKUP(N$10,Borrador!$C$10:$BK$10,Borrador!$C$11:$BK$70,"",0,1),""),"")</f>
        <v>45960</v>
      </c>
      <c r="O23" s="12" cm="1">
        <f t="array" ref="O23">IFERROR(_xlfn.XLOOKUP($I23,Borrador!$I$11:$I$70,_xlfn.XLOOKUP(O$10,Borrador!$C$10:$BK$10,Borrador!$C$11:$BK$70,"",0,1),""),"")</f>
        <v>0</v>
      </c>
      <c r="P23" s="12" cm="1">
        <f t="array" ref="P23">IFERROR(_xlfn.XLOOKUP($I23,Borrador!$I$11:$I$70,_xlfn.XLOOKUP(P$10,Borrador!$C$10:$BK$10,Borrador!$C$11:$BK$70,"",0,1),""),"")</f>
        <v>0</v>
      </c>
      <c r="Q23" s="12" cm="1">
        <f t="array" ref="Q23">IFERROR(_xlfn.XLOOKUP($I23,Borrador!$I$11:$I$70,_xlfn.XLOOKUP(Q$10,Borrador!$C$10:$BK$10,Borrador!$C$11:$BK$70,"",0,1),""),"")</f>
        <v>0</v>
      </c>
      <c r="R23" s="12" cm="1">
        <f t="array" ref="R23">IFERROR(_xlfn.XLOOKUP($I23,Borrador!$I$11:$I$70,_xlfn.XLOOKUP(R$10,Borrador!$C$10:$BK$10,Borrador!$C$11:$BK$70,"",0,1),""),"")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IFERROR(_xlfn.XLOOKUP($I23,Borrador!$I$11:$I$70,_xlfn.XLOOKUP(W$10,Borrador!$C$10:$BK$10,Borrador!$C$11:$BK$70,"",0,1),""),"")</f>
        <v>finalizado</v>
      </c>
      <c r="X23" s="76" cm="1">
        <f t="array" ref="X23">IFERROR(_xlfn.XLOOKUP($I23,Borrador!$I$11:$I$70,_xlfn.XLOOKUP(X$10,Borrador!$C$10:$BK$10,Borrador!$C$11:$BK$70,"",0,1),""),"")</f>
        <v>0</v>
      </c>
      <c r="Y23" s="76" t="str" cm="1">
        <f t="array" ref="Y23">IFERROR(_xlfn.XLOOKUP($I23,Borrador!$I$11:$I$70,_xlfn.XLOOKUP(Y$10,Borrador!$C$10:$BK$10,Borrador!$C$11:$BK$70,"",0,1),""),"")</f>
        <v>Devuelto</v>
      </c>
      <c r="Z23" s="76" t="str" cm="1">
        <f t="array" ref="Z23">IFERROR(_xlfn.XLOOKUP($I23,Borrador!$I$11:$I$70,_xlfn.XLOOKUP(Z$10,Borrador!$C$10:$BK$10,Borrador!$C$11:$BK$70,"",0,1),""),"")</f>
        <v/>
      </c>
      <c r="AA23" s="76" t="str" cm="1">
        <f t="array" ref="AA23">IFERROR(_xlfn.XLOOKUP($I23,Borrador!$I$11:$I$70,_xlfn.XLOOKUP(AA$10,Borrador!$C$10:$BK$10,Borrador!$C$11:$BK$70,"",0,1),""),"")</f>
        <v>Modificación de Registro Calificado</v>
      </c>
      <c r="AB23" s="12" t="str" cm="1">
        <f t="array" ref="AB23">IFERROR(_xlfn.XLOOKUP($I23,Borrador!$I$11:$I$70,_xlfn.XLOOKUP(AB$10,Borrador!$C$10:$BK$10,Borrador!$C$11:$BK$70,"",0,1),""),"")</f>
        <v>En elaboración de documentación</v>
      </c>
      <c r="AC23" s="54" t="str" cm="1">
        <f t="array" ref="AC23">IFERROR(_xlfn.XLOOKUP($I23,Borrador!$I$11:$I$70,_xlfn.XLOOKUP(AC$10,Borrador!$C$10:$BK$10,Borrador!$C$11:$BK$70,"",0,1),""),"")</f>
        <v>Abril de 2026</v>
      </c>
      <c r="AD23" s="12" t="str" cm="1">
        <f t="array" ref="AD23">IFERROR(_xlfn.XLOOKUP($I23,Borrador!$I$11:$I$70,_xlfn.XLOOKUP(AD$10,Borrador!$C$10:$BK$10,Borrador!$C$11:$BK$70,"",0,1),""),"")</f>
        <v>Se tramita en marzo de 2026</v>
      </c>
      <c r="AE23" s="12"/>
      <c r="AF23" s="12" t="str" cm="1">
        <f t="array" ref="AF23">IFERROR(_xlfn.XLOOKUP($I23,Borrador!$I$11:$I$70,_xlfn.XLOOKUP(AF$10,Borrador!$C$10:$BK$10,Borrador!$C$11:$BK$70,"",0,1),""),"")</f>
        <v>Sí</v>
      </c>
      <c r="AG23" s="12" t="str" cm="1">
        <f t="array" ref="AG23">IFERROR(_xlfn.XLOOKUP($I23,Borrador!$I$11:$I$70,_xlfn.XLOOKUP(AG$10,Borrador!$C$10:$BK$10,Borrador!$C$11:$BK$70,"",0,1),""),"")</f>
        <v>No</v>
      </c>
      <c r="AH23" s="12" t="str" cm="1">
        <f t="array" ref="AH23">IFERROR(_xlfn.XLOOKUP($I23,Borrador!$I$11:$I$70,_xlfn.XLOOKUP(AH$10,Borrador!$C$10:$BK$10,Borrador!$C$11:$BK$70,"",0,1),""),"")</f>
        <v>No aplica</v>
      </c>
      <c r="AI23" s="12" t="str" cm="1">
        <f t="array" ref="AI23">IFERROR(_xlfn.XLOOKUP($I23,Borrador!$I$11:$I$70,_xlfn.XLOOKUP(AI$10,Borrador!$C$10:$BK$10,Borrador!$C$11:$BK$70,"",0,1),""),"")</f>
        <v/>
      </c>
      <c r="AJ23" s="12"/>
      <c r="AK23" s="12"/>
      <c r="AL23" s="11" cm="1">
        <f t="array" ref="AL23">IFERROR(_xlfn.XLOOKUP($I23,Borrador!$I$11:$I$70,_xlfn.XLOOKUP(AL$10,Borrador!$C$10:$BK$10,Borrador!$C$11:$BK$70,"",0,1),""),"")</f>
        <v>0</v>
      </c>
      <c r="AM23" s="11" cm="1">
        <f t="array" ref="AM23">IFERROR(_xlfn.XLOOKUP($I23,Borrador!$I$11:$I$70,_xlfn.XLOOKUP(AM$10,Borrador!$C$10:$BK$10,Borrador!$C$11:$BK$70,"",0,1),""),"")</f>
        <v>0</v>
      </c>
      <c r="AN23" s="11" cm="1">
        <f t="array" ref="AN23">IFERROR(_xlfn.XLOOKUP($I23,Borrador!$I$11:$I$70,_xlfn.XLOOKUP(AN$10,Borrador!$C$10:$BK$10,Borrador!$C$11:$BK$70,"",0,1),""),"")</f>
        <v>0</v>
      </c>
      <c r="AO23" s="11" cm="1">
        <f t="array" ref="AO23">IFERROR(_xlfn.XLOOKUP($I23,Borrador!$I$11:$I$70,_xlfn.XLOOKUP(AO$10,Borrador!$C$10:$BK$10,Borrador!$C$11:$BK$70,"",0,1),""),"")</f>
        <v>0</v>
      </c>
      <c r="AP23" s="11" cm="1">
        <f t="array" ref="AP23">IFERROR(_xlfn.XLOOKUP($I23,Borrador!$I$11:$I$70,_xlfn.XLOOKUP(AP$10,Borrador!$C$10:$BK$10,Borrador!$C$11:$BK$70,"",0,1),""),"")</f>
        <v>0</v>
      </c>
      <c r="AQ23" s="11" t="str" cm="1">
        <f t="array" ref="AQ23">IFERROR(_xlfn.XLOOKUP($I23,Borrador!$I$11:$I$70,_xlfn.XLOOKUP(AQ$10,Borrador!$C$10:$BK$10,Borrador!$C$11:$BK$70,"",0,1),""),"")</f>
        <v>No aplica</v>
      </c>
      <c r="AR23" s="12" t="str" cm="1">
        <f t="array" ref="AR23">IFERROR(_xlfn.XLOOKUP($I23,Borrador!$I$11:$I$70,_xlfn.XLOOKUP(AR$10,Borrador!$C$10:$BK$10,Borrador!$C$11:$BK$70,"",0,1),""),"")</f>
        <v/>
      </c>
      <c r="AS23" s="12" t="str" cm="1">
        <f t="array" ref="AS23">IFERROR(_xlfn.XLOOKUP($I23,Borrador!$I$11:$I$70,_xlfn.XLOOKUP(AS$10,Borrador!$C$10:$BK$10,Borrador!$C$11:$BK$70,"",0,1),""),"")</f>
        <v/>
      </c>
      <c r="AT23" s="12" t="str" cm="1">
        <f t="array" ref="AT23">IFERROR(_xlfn.XLOOKUP($I23,Borrador!$I$11:$I$70,_xlfn.XLOOKUP(AT$10,Borrador!$C$10:$BK$10,Borrador!$C$11:$BK$70,"",0,1),""),"")</f>
        <v/>
      </c>
      <c r="AU23" s="12" t="str" cm="1">
        <f t="array" ref="AU23">IFERROR(_xlfn.XLOOKUP($I23,Borrador!$I$11:$I$70,_xlfn.XLOOKUP(AU$10,Borrador!$C$10:$BK$10,Borrador!$C$11:$BK$70,"",0,1),""),"")</f>
        <v>No aplica</v>
      </c>
      <c r="AV23" s="12" t="str" cm="1">
        <f t="array" ref="AV23">IFERROR(_xlfn.XLOOKUP($I23,Borrador!$I$11:$I$70,_xlfn.XLOOKUP(AV$10,Borrador!$C$10:$BK$10,Borrador!$C$11:$BK$70,"",0,1),""),"")</f>
        <v>No aplica</v>
      </c>
      <c r="AW23" s="12" t="str">
        <f>IFERROR(_xlfn.XLOOKUP($I23,Borrador!$I$11:$I$70,Borrador!$AP$11:$AP$70,""),"")</f>
        <v>No aplica</v>
      </c>
      <c r="AX23" s="12" t="str">
        <f>IFERROR(_xlfn.XLOOKUP($I23,Borrador!$I$11:$I$70,Borrador!$AQ$11:$AQ$70,""),"")</f>
        <v>No aplica</v>
      </c>
      <c r="AY23" s="12" t="str">
        <f>IFERROR(_xlfn.XLOOKUP($I23,Borrador!$I$11:$I$70,Borrador!$AR$11:$AR$70,""),"")</f>
        <v>No aplica</v>
      </c>
      <c r="AZ23" s="11" t="str" cm="1">
        <f t="array" ref="AZ23">IFERROR(_xlfn.XLOOKUP($I23,Borrador!$I$11:$I$70,_xlfn.XLOOKUP(AZ$10,Borrador!$C$10:$BK$10,Borrador!$C$11:$BK$70,"",0,1),""),"")</f>
        <v>No aplica</v>
      </c>
      <c r="BA23" s="11" t="str" cm="1">
        <f t="array" ref="BA23">IFERROR(_xlfn.XLOOKUP($I23,Borrador!$I$11:$I$70,_xlfn.XLOOKUP(BA$10,Borrador!$C$10:$BK$10,Borrador!$C$11:$BK$70,"",0,1),""),"")</f>
        <v>No aplica</v>
      </c>
      <c r="BB23" s="11">
        <f>IFERROR(_xlfn.XLOOKUP($I23,Borrador!$I$11:$I$70,Borrador!$AY$11:$AY$70,""),"")</f>
        <v>0</v>
      </c>
      <c r="BC23" s="11">
        <f>IFERROR(_xlfn.XLOOKUP($I23,Borrador!$I$11:$I$70,Borrador!$AZ$11:$AZ$70,""),"")</f>
        <v>0</v>
      </c>
      <c r="BD23" s="12" t="str" cm="1">
        <f t="array" ref="BD23">IFERROR(_xlfn.XLOOKUP($I23,Borrador!$I$11:$I$70,_xlfn.XLOOKUP(BD$10,Borrador!$C$10:$BK$10,Borrador!$C$11:$BK$70,"",0,1),""),"")</f>
        <v>sin iniciar</v>
      </c>
      <c r="BE23" s="12" t="str" cm="1">
        <f t="array" ref="BE23">IFERROR(_xlfn.XLOOKUP($I23,Borrador!$I$11:$I$70,_xlfn.XLOOKUP(BE$10,Borrador!$C$10:$BK$10,Borrador!$C$11:$BK$70,"",0,1),""),"")</f>
        <v>sin iniciar</v>
      </c>
      <c r="BF23" s="12" t="str" cm="1">
        <f t="array" ref="BF23">IFERROR(_xlfn.XLOOKUP($I23,Borrador!$I$11:$I$70,_xlfn.XLOOKUP(BF$10,Borrador!$C$10:$BK$10,Borrador!$C$11:$BK$70,"",0,1),""),"")</f>
        <v>sin iniciar</v>
      </c>
      <c r="BG23" s="12" cm="1">
        <f t="array" ref="BG23">IFERROR(_xlfn.XLOOKUP($I23,Borrador!$I$11:$I$70,_xlfn.XLOOKUP(BG$10,Borrador!$C$10:$BK$10,Borrador!$C$11:$BK$70,"",0,1),""),"")</f>
        <v>0</v>
      </c>
      <c r="BH23" s="12" cm="1">
        <f t="array" ref="BH23">IFERROR(_xlfn.XLOOKUP($I23,Borrador!$I$11:$I$70,_xlfn.XLOOKUP(BH$10,Borrador!$C$10:$BK$10,Borrador!$C$11:$BK$70,"",0,1),""),"")</f>
        <v>0</v>
      </c>
      <c r="BI23" s="12" t="str" cm="1">
        <f t="array" ref="BI23">IFERROR(_xlfn.XLOOKUP($I23,Borrador!$I$11:$I$70,_xlfn.XLOOKUP(BI$10,Borrador!$C$10:$BK$10,Borrador!$C$11:$BK$70,"",0,1),""),"")</f>
        <v>sin iniciar</v>
      </c>
      <c r="BJ23" s="12" t="str" cm="1">
        <f t="array" ref="BJ23">IFERROR(_xlfn.XLOOKUP($I23,Borrador!$I$11:$I$70,_xlfn.XLOOKUP(BJ$10,Borrador!$C$10:$BK$10,Borrador!$C$11:$BK$70,"",0,1),""),"")</f>
        <v>No aplica</v>
      </c>
      <c r="BK23" s="12" cm="1">
        <f t="array" ref="BK23">IFERROR(_xlfn.XLOOKUP($I23,Borrador!$I$11:$I$70,_xlfn.XLOOKUP(BK$10,Borrador!$C$10:$BK$10,Borrador!$C$11:$BK$70,"",0,1),""),"")</f>
        <v>0</v>
      </c>
      <c r="BL23" s="12" cm="1">
        <f t="array" ref="BL23">IFERROR(_xlfn.XLOOKUP($I23,Borrador!$I$11:$I$70,_xlfn.XLOOKUP(BL$10,Borrador!$C$10:$BK$10,Borrador!$C$11:$BK$70,"",0,1),""),"")</f>
        <v>0</v>
      </c>
      <c r="BM23" s="12">
        <f>IFERROR(_xlfn.XLOOKUP($I23,Borrador!$I$11:$I$70,Borrador!$BE$11:$BE$70,""),"")</f>
        <v>0</v>
      </c>
      <c r="BN23" s="12">
        <f>IFERROR(_xlfn.XLOOKUP($I23,Borrador!$I$11:$I$70,Borrador!$BF$11:$BF$70,""),"")</f>
        <v>0</v>
      </c>
      <c r="BO23" s="12">
        <f>IFERROR(_xlfn.XLOOKUP($I23,Borrador!$I$11:$I$70,Borrador!$BG$11:$BG$70,""),"")</f>
        <v>0</v>
      </c>
      <c r="BP23" s="12" t="str" cm="1">
        <f t="array" ref="BP23">IFERROR(_xlfn.XLOOKUP($I23,Borrador!$I$11:$I$70,_xlfn.XLOOKUP(BP$10,Borrador!$C$10:$BK$10,Borrador!$C$11:$BK$70,"",0,1),""),"")</f>
        <v>sin iniciar</v>
      </c>
      <c r="BQ23" s="12">
        <f>IFERROR(_xlfn.XLOOKUP($I23,Borrador!$I$11:$I$70,Borrador!$BB$11:$BB$70,""),"")</f>
        <v>0</v>
      </c>
      <c r="BR23" s="12">
        <f>IFERROR(_xlfn.XLOOKUP($I23,Borrador!$I$11:$I$70,Borrador!$BC$11:$BC$70,""),"")</f>
        <v>0</v>
      </c>
      <c r="BS23" s="12">
        <f>IFERROR(_xlfn.XLOOKUP($I23,Borrador!$I$11:$I$70,Borrador!$BD$11:$BD$70,""),"")</f>
        <v>0</v>
      </c>
      <c r="BT23" s="11">
        <f>IFERROR(_xlfn.XLOOKUP($I23,Borrador!$I$11:$I$70,Borrador!$BH$11:$BH$70,""),"")</f>
        <v>0</v>
      </c>
      <c r="BU23" s="11">
        <f>IFERROR(_xlfn.XLOOKUP($I23,Borrador!$I$11:$I$70,Borrador!$BI$11:$BI$70,""),"")</f>
        <v>0</v>
      </c>
      <c r="BV23" s="34" t="str">
        <f>IFERROR(_xlfn.XLOOKUP($I23,Borrador!$I$11:$I$70,Borrador!$BJ$11:$BJ$70,""),"")</f>
        <v>2027-1</v>
      </c>
      <c r="BW23" s="12">
        <f>IFERROR(_xlfn.XLOOKUP($I23,Borrador!$I$11:$I$70,Borrador!$BK$11:$BK$70,""),"")</f>
        <v>0</v>
      </c>
    </row>
    <row r="24" spans="3:75" ht="52.35" customHeight="1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IFERROR(_xlfn.XLOOKUP($I24,Borrador!$I$11:$I$70,_xlfn.XLOOKUP(J$10,Borrador!$C$10:$BK$10,Borrador!$C$11:$BK$70,"",0,1),""),"")</f>
        <v>finalizado</v>
      </c>
      <c r="K24" s="12" t="str" cm="1">
        <f t="array" ref="K24">IFERROR(_xlfn.XLOOKUP($I24,Borrador!$I$11:$I$70,_xlfn.XLOOKUP(K$10,Borrador!$C$10:$BK$10,Borrador!$C$11:$BK$70,"",0,1),""),"")</f>
        <v>finalizado</v>
      </c>
      <c r="L24" s="12" t="str" cm="1">
        <f t="array" ref="L24">IFERROR(_xlfn.XLOOKUP($I24,Borrador!$I$11:$I$70,_xlfn.XLOOKUP(L$10,Borrador!$C$10:$BK$10,Borrador!$C$11:$BK$70,"",0,1),""),"")</f>
        <v>finalizado</v>
      </c>
      <c r="M24" s="38" cm="1">
        <f t="array" ref="M24">IFERROR(_xlfn.XLOOKUP($I24,Borrador!$I$11:$I$70,_xlfn.XLOOKUP(M$10,Borrador!$C$10:$BK$10,Borrador!$C$11:$BK$70,"",0,1),""),"")</f>
        <v>45930</v>
      </c>
      <c r="N24" s="39" cm="1">
        <f t="array" ref="N24">IFERROR(_xlfn.XLOOKUP($I24,Borrador!$I$11:$I$70,_xlfn.XLOOKUP(N$10,Borrador!$C$10:$BK$10,Borrador!$C$11:$BK$70,"",0,1),""),"")</f>
        <v>45960</v>
      </c>
      <c r="O24" s="12" cm="1">
        <f t="array" ref="O24">IFERROR(_xlfn.XLOOKUP($I24,Borrador!$I$11:$I$70,_xlfn.XLOOKUP(O$10,Borrador!$C$10:$BK$10,Borrador!$C$11:$BK$70,"",0,1),""),"")</f>
        <v>0</v>
      </c>
      <c r="P24" s="12" cm="1">
        <f t="array" ref="P24">IFERROR(_xlfn.XLOOKUP($I24,Borrador!$I$11:$I$70,_xlfn.XLOOKUP(P$10,Borrador!$C$10:$BK$10,Borrador!$C$11:$BK$70,"",0,1),""),"")</f>
        <v>0</v>
      </c>
      <c r="Q24" s="12" t="str" cm="1">
        <f t="array" ref="Q24">IFERROR(_xlfn.XLOOKUP($I24,Borrador!$I$11:$I$70,_xlfn.XLOOKUP(Q$10,Borrador!$C$10:$BK$10,Borrador!$C$11:$BK$70,"",0,1),""),"")</f>
        <v>No aplica</v>
      </c>
      <c r="R24" s="12" t="str" cm="1">
        <f t="array" ref="R24">IFERROR(_xlfn.XLOOKUP($I24,Borrador!$I$11:$I$70,_xlfn.XLOOKUP(R$10,Borrador!$C$10:$BK$10,Borrador!$C$11:$BK$70,"",0,1),""),"")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IFERROR(_xlfn.XLOOKUP($I24,Borrador!$I$11:$I$70,_xlfn.XLOOKUP(W$10,Borrador!$C$10:$BK$10,Borrador!$C$11:$BK$70,"",0,1),""),"")</f>
        <v>finalizado</v>
      </c>
      <c r="X24" s="76" cm="1">
        <f t="array" ref="X24">IFERROR(_xlfn.XLOOKUP($I24,Borrador!$I$11:$I$70,_xlfn.XLOOKUP(X$10,Borrador!$C$10:$BK$10,Borrador!$C$11:$BK$70,"",0,1),""),"")</f>
        <v>0</v>
      </c>
      <c r="Y24" s="76" t="str" cm="1">
        <f t="array" ref="Y24">IFERROR(_xlfn.XLOOKUP($I24,Borrador!$I$11:$I$70,_xlfn.XLOOKUP(Y$10,Borrador!$C$10:$BK$10,Borrador!$C$11:$BK$70,"",0,1),""),"")</f>
        <v>Devuelto</v>
      </c>
      <c r="Z24" s="76" t="str" cm="1">
        <f t="array" ref="Z24">IFERROR(_xlfn.XLOOKUP($I24,Borrador!$I$11:$I$70,_xlfn.XLOOKUP(Z$10,Borrador!$C$10:$BK$10,Borrador!$C$11:$BK$70,"",0,1),""),"")</f>
        <v/>
      </c>
      <c r="AA24" s="76" t="str" cm="1">
        <f t="array" ref="AA24">IFERROR(_xlfn.XLOOKUP($I24,Borrador!$I$11:$I$70,_xlfn.XLOOKUP(AA$10,Borrador!$C$10:$BK$10,Borrador!$C$11:$BK$70,"",0,1),""),"")</f>
        <v>Modificación de Registro Calificado</v>
      </c>
      <c r="AB24" s="12" t="str" cm="1">
        <f t="array" ref="AB24">IFERROR(_xlfn.XLOOKUP($I24,Borrador!$I$11:$I$70,_xlfn.XLOOKUP(AB$10,Borrador!$C$10:$BK$10,Borrador!$C$11:$BK$70,"",0,1),""),"")</f>
        <v>En elaboración de documentación</v>
      </c>
      <c r="AC24" s="54" t="str" cm="1">
        <f t="array" ref="AC24">IFERROR(_xlfn.XLOOKUP($I24,Borrador!$I$11:$I$70,_xlfn.XLOOKUP(AC$10,Borrador!$C$10:$BK$10,Borrador!$C$11:$BK$70,"",0,1),""),"")</f>
        <v>Abril de 2026</v>
      </c>
      <c r="AD24" s="12" t="str" cm="1">
        <f t="array" ref="AD24">IFERROR(_xlfn.XLOOKUP($I24,Borrador!$I$11:$I$70,_xlfn.XLOOKUP(AD$10,Borrador!$C$10:$BK$10,Borrador!$C$11:$BK$70,"",0,1),""),"")</f>
        <v>Se tramita en marzo de 2026</v>
      </c>
      <c r="AE24" s="12"/>
      <c r="AF24" s="12" t="str" cm="1">
        <f t="array" ref="AF24">IFERROR(_xlfn.XLOOKUP($I24,Borrador!$I$11:$I$70,_xlfn.XLOOKUP(AF$10,Borrador!$C$10:$BK$10,Borrador!$C$11:$BK$70,"",0,1),""),"")</f>
        <v>Sí</v>
      </c>
      <c r="AG24" s="12" t="str" cm="1">
        <f t="array" ref="AG24">IFERROR(_xlfn.XLOOKUP($I24,Borrador!$I$11:$I$70,_xlfn.XLOOKUP(AG$10,Borrador!$C$10:$BK$10,Borrador!$C$11:$BK$70,"",0,1),""),"")</f>
        <v>No</v>
      </c>
      <c r="AH24" s="12" t="str" cm="1">
        <f t="array" ref="AH24">IFERROR(_xlfn.XLOOKUP($I24,Borrador!$I$11:$I$70,_xlfn.XLOOKUP(AH$10,Borrador!$C$10:$BK$10,Borrador!$C$11:$BK$70,"",0,1),""),"")</f>
        <v>No aplica</v>
      </c>
      <c r="AI24" s="12" t="str" cm="1">
        <f t="array" ref="AI24">IFERROR(_xlfn.XLOOKUP($I24,Borrador!$I$11:$I$70,_xlfn.XLOOKUP(AI$10,Borrador!$C$10:$BK$10,Borrador!$C$11:$BK$70,"",0,1),""),"")</f>
        <v/>
      </c>
      <c r="AJ24" s="12"/>
      <c r="AK24" s="12"/>
      <c r="AL24" s="11" t="str" cm="1">
        <f t="array" ref="AL24">IFERROR(_xlfn.XLOOKUP($I24,Borrador!$I$11:$I$70,_xlfn.XLOOKUP(AL$10,Borrador!$C$10:$BK$10,Borrador!$C$11:$BK$70,"",0,1),""),"")</f>
        <v>No aplica</v>
      </c>
      <c r="AM24" s="11" t="str" cm="1">
        <f t="array" ref="AM24">IFERROR(_xlfn.XLOOKUP($I24,Borrador!$I$11:$I$70,_xlfn.XLOOKUP(AM$10,Borrador!$C$10:$BK$10,Borrador!$C$11:$BK$70,"",0,1),""),"")</f>
        <v>No aplica</v>
      </c>
      <c r="AN24" s="11" t="str" cm="1">
        <f t="array" ref="AN24">IFERROR(_xlfn.XLOOKUP($I24,Borrador!$I$11:$I$70,_xlfn.XLOOKUP(AN$10,Borrador!$C$10:$BK$10,Borrador!$C$11:$BK$70,"",0,1),""),"")</f>
        <v>No aplica</v>
      </c>
      <c r="AO24" s="11" cm="1">
        <f t="array" ref="AO24">IFERROR(_xlfn.XLOOKUP($I24,Borrador!$I$11:$I$70,_xlfn.XLOOKUP(AO$10,Borrador!$C$10:$BK$10,Borrador!$C$11:$BK$70,"",0,1),""),"")</f>
        <v>0</v>
      </c>
      <c r="AP24" s="11" cm="1">
        <f t="array" ref="AP24">IFERROR(_xlfn.XLOOKUP($I24,Borrador!$I$11:$I$70,_xlfn.XLOOKUP(AP$10,Borrador!$C$10:$BK$10,Borrador!$C$11:$BK$70,"",0,1),""),"")</f>
        <v>0</v>
      </c>
      <c r="AQ24" s="11" cm="1">
        <f t="array" ref="AQ24">IFERROR(_xlfn.XLOOKUP($I24,Borrador!$I$11:$I$70,_xlfn.XLOOKUP(AQ$10,Borrador!$C$10:$BK$10,Borrador!$C$11:$BK$70,"",0,1),""),"")</f>
        <v>0</v>
      </c>
      <c r="AR24" s="12" t="str" cm="1">
        <f t="array" ref="AR24">IFERROR(_xlfn.XLOOKUP($I24,Borrador!$I$11:$I$70,_xlfn.XLOOKUP(AR$10,Borrador!$C$10:$BK$10,Borrador!$C$11:$BK$70,"",0,1),""),"")</f>
        <v/>
      </c>
      <c r="AS24" s="12" t="str" cm="1">
        <f t="array" ref="AS24">IFERROR(_xlfn.XLOOKUP($I24,Borrador!$I$11:$I$70,_xlfn.XLOOKUP(AS$10,Borrador!$C$10:$BK$10,Borrador!$C$11:$BK$70,"",0,1),""),"")</f>
        <v/>
      </c>
      <c r="AT24" s="12" t="str" cm="1">
        <f t="array" ref="AT24">IFERROR(_xlfn.XLOOKUP($I24,Borrador!$I$11:$I$70,_xlfn.XLOOKUP(AT$10,Borrador!$C$10:$BK$10,Borrador!$C$11:$BK$70,"",0,1),""),"")</f>
        <v/>
      </c>
      <c r="AU24" s="12" t="str" cm="1">
        <f t="array" ref="AU24">IFERROR(_xlfn.XLOOKUP($I24,Borrador!$I$11:$I$70,_xlfn.XLOOKUP(AU$10,Borrador!$C$10:$BK$10,Borrador!$C$11:$BK$70,"",0,1),""),"")</f>
        <v>sin iniciar</v>
      </c>
      <c r="AV24" s="12" t="str" cm="1">
        <f t="array" ref="AV24">IFERROR(_xlfn.XLOOKUP($I24,Borrador!$I$11:$I$70,_xlfn.XLOOKUP(AV$10,Borrador!$C$10:$BK$10,Borrador!$C$11:$BK$70,"",0,1),""),"")</f>
        <v>sin iniciar</v>
      </c>
      <c r="AW24" s="12">
        <f>IFERROR(_xlfn.XLOOKUP($I24,Borrador!$I$11:$I$70,Borrador!$AP$11:$AP$70,""),"")</f>
        <v>0</v>
      </c>
      <c r="AX24" s="12">
        <f>IFERROR(_xlfn.XLOOKUP($I24,Borrador!$I$11:$I$70,Borrador!$AQ$11:$AQ$70,""),"")</f>
        <v>0</v>
      </c>
      <c r="AY24" s="12">
        <f>IFERROR(_xlfn.XLOOKUP($I24,Borrador!$I$11:$I$70,Borrador!$AR$11:$AR$70,""),"")</f>
        <v>0</v>
      </c>
      <c r="AZ24" s="11" cm="1">
        <f t="array" ref="AZ24">IFERROR(_xlfn.XLOOKUP($I24,Borrador!$I$11:$I$70,_xlfn.XLOOKUP(AZ$10,Borrador!$C$10:$BK$10,Borrador!$C$11:$BK$70,"",0,1),""),"")</f>
        <v>0</v>
      </c>
      <c r="BA24" s="11" t="str" cm="1">
        <f t="array" ref="BA24">IFERROR(_xlfn.XLOOKUP($I24,Borrador!$I$11:$I$70,_xlfn.XLOOKUP(BA$10,Borrador!$C$10:$BK$10,Borrador!$C$11:$BK$70,"",0,1),""),"")</f>
        <v>No aplica</v>
      </c>
      <c r="BB24" s="11">
        <f>IFERROR(_xlfn.XLOOKUP($I24,Borrador!$I$11:$I$70,Borrador!$AY$11:$AY$70,""),"")</f>
        <v>0</v>
      </c>
      <c r="BC24" s="11">
        <f>IFERROR(_xlfn.XLOOKUP($I24,Borrador!$I$11:$I$70,Borrador!$AZ$11:$AZ$70,""),"")</f>
        <v>0</v>
      </c>
      <c r="BD24" s="12" cm="1">
        <f t="array" ref="BD24">IFERROR(_xlfn.XLOOKUP($I24,Borrador!$I$11:$I$70,_xlfn.XLOOKUP(BD$10,Borrador!$C$10:$BK$10,Borrador!$C$11:$BK$70,"",0,1),""),"")</f>
        <v>0</v>
      </c>
      <c r="BE24" s="12" t="str" cm="1">
        <f t="array" ref="BE24">IFERROR(_xlfn.XLOOKUP($I24,Borrador!$I$11:$I$70,_xlfn.XLOOKUP(BE$10,Borrador!$C$10:$BK$10,Borrador!$C$11:$BK$70,"",0,1),""),"")</f>
        <v>No aplica</v>
      </c>
      <c r="BF24" s="12" t="str" cm="1">
        <f t="array" ref="BF24">IFERROR(_xlfn.XLOOKUP($I24,Borrador!$I$11:$I$70,_xlfn.XLOOKUP(BF$10,Borrador!$C$10:$BK$10,Borrador!$C$11:$BK$70,"",0,1),""),"")</f>
        <v>No aplica</v>
      </c>
      <c r="BG24" s="12" t="str" cm="1">
        <f t="array" ref="BG24">IFERROR(_xlfn.XLOOKUP($I24,Borrador!$I$11:$I$70,_xlfn.XLOOKUP(BG$10,Borrador!$C$10:$BK$10,Borrador!$C$11:$BK$70,"",0,1),""),"")</f>
        <v>No aplica</v>
      </c>
      <c r="BH24" s="12" t="str" cm="1">
        <f t="array" ref="BH24">IFERROR(_xlfn.XLOOKUP($I24,Borrador!$I$11:$I$70,_xlfn.XLOOKUP(BH$10,Borrador!$C$10:$BK$10,Borrador!$C$11:$BK$70,"",0,1),""),"")</f>
        <v>No aplica</v>
      </c>
      <c r="BI24" s="12" t="str" cm="1">
        <f t="array" ref="BI24">IFERROR(_xlfn.XLOOKUP($I24,Borrador!$I$11:$I$70,_xlfn.XLOOKUP(BI$10,Borrador!$C$10:$BK$10,Borrador!$C$11:$BK$70,"",0,1),""),"")</f>
        <v>sin iniciar</v>
      </c>
      <c r="BJ24" s="12" t="str" cm="1">
        <f t="array" ref="BJ24">IFERROR(_xlfn.XLOOKUP($I24,Borrador!$I$11:$I$70,_xlfn.XLOOKUP(BJ$10,Borrador!$C$10:$BK$10,Borrador!$C$11:$BK$70,"",0,1),""),"")</f>
        <v>No aplica</v>
      </c>
      <c r="BK24" s="12" cm="1">
        <f t="array" ref="BK24">IFERROR(_xlfn.XLOOKUP($I24,Borrador!$I$11:$I$70,_xlfn.XLOOKUP(BK$10,Borrador!$C$10:$BK$10,Borrador!$C$11:$BK$70,"",0,1),""),"")</f>
        <v>0</v>
      </c>
      <c r="BL24" s="12" cm="1">
        <f t="array" ref="BL24">IFERROR(_xlfn.XLOOKUP($I24,Borrador!$I$11:$I$70,_xlfn.XLOOKUP(BL$10,Borrador!$C$10:$BK$10,Borrador!$C$11:$BK$70,"",0,1),""),"")</f>
        <v>0</v>
      </c>
      <c r="BM24" s="12">
        <f>IFERROR(_xlfn.XLOOKUP($I24,Borrador!$I$11:$I$70,Borrador!$BE$11:$BE$70,""),"")</f>
        <v>0</v>
      </c>
      <c r="BN24" s="12">
        <f>IFERROR(_xlfn.XLOOKUP($I24,Borrador!$I$11:$I$70,Borrador!$BF$11:$BF$70,""),"")</f>
        <v>0</v>
      </c>
      <c r="BO24" s="12">
        <f>IFERROR(_xlfn.XLOOKUP($I24,Borrador!$I$11:$I$70,Borrador!$BG$11:$BG$70,""),"")</f>
        <v>0</v>
      </c>
      <c r="BP24" s="12" t="str" cm="1">
        <f t="array" ref="BP24">IFERROR(_xlfn.XLOOKUP($I24,Borrador!$I$11:$I$70,_xlfn.XLOOKUP(BP$10,Borrador!$C$10:$BK$10,Borrador!$C$11:$BK$70,"",0,1),""),"")</f>
        <v>sin iniciar</v>
      </c>
      <c r="BQ24" s="12">
        <f>IFERROR(_xlfn.XLOOKUP($I24,Borrador!$I$11:$I$70,Borrador!$BB$11:$BB$70,""),"")</f>
        <v>0</v>
      </c>
      <c r="BR24" s="12">
        <f>IFERROR(_xlfn.XLOOKUP($I24,Borrador!$I$11:$I$70,Borrador!$BC$11:$BC$70,""),"")</f>
        <v>0</v>
      </c>
      <c r="BS24" s="12">
        <f>IFERROR(_xlfn.XLOOKUP($I24,Borrador!$I$11:$I$70,Borrador!$BD$11:$BD$70,""),"")</f>
        <v>0</v>
      </c>
      <c r="BT24" s="11">
        <f>IFERROR(_xlfn.XLOOKUP($I24,Borrador!$I$11:$I$70,Borrador!$BH$11:$BH$70,""),"")</f>
        <v>0</v>
      </c>
      <c r="BU24" s="11">
        <f>IFERROR(_xlfn.XLOOKUP($I24,Borrador!$I$11:$I$70,Borrador!$BI$11:$BI$70,""),"")</f>
        <v>0</v>
      </c>
      <c r="BV24" s="34" t="str">
        <f>IFERROR(_xlfn.XLOOKUP($I24,Borrador!$I$11:$I$70,Borrador!$BJ$11:$BJ$70,""),"")</f>
        <v>2027-1</v>
      </c>
      <c r="BW24" s="12">
        <f>IFERROR(_xlfn.XLOOKUP($I24,Borrador!$I$11:$I$70,Borrador!$BK$11:$BK$70,""),"")</f>
        <v>0</v>
      </c>
    </row>
    <row r="25" spans="3:75" ht="69.599999999999994" customHeight="1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IFERROR(_xlfn.XLOOKUP($I25,Borrador!$I$11:$I$70,_xlfn.XLOOKUP(J$10,Borrador!$C$10:$BK$10,Borrador!$C$11:$BK$70,"",0,1),""),"")</f>
        <v>finalizado</v>
      </c>
      <c r="K25" s="12" t="str" cm="1">
        <f t="array" ref="K25">IFERROR(_xlfn.XLOOKUP($I25,Borrador!$I$11:$I$70,_xlfn.XLOOKUP(K$10,Borrador!$C$10:$BK$10,Borrador!$C$11:$BK$70,"",0,1),""),"")</f>
        <v>finalizado</v>
      </c>
      <c r="L25" s="12" t="str" cm="1">
        <f t="array" ref="L25">IFERROR(_xlfn.XLOOKUP($I25,Borrador!$I$11:$I$70,_xlfn.XLOOKUP(L$10,Borrador!$C$10:$BK$10,Borrador!$C$11:$BK$70,"",0,1),""),"")</f>
        <v>finalizado</v>
      </c>
      <c r="M25" s="38" cm="1">
        <f t="array" ref="M25">IFERROR(_xlfn.XLOOKUP($I25,Borrador!$I$11:$I$70,_xlfn.XLOOKUP(M$10,Borrador!$C$10:$BK$10,Borrador!$C$11:$BK$70,"",0,1),""),"")</f>
        <v>45930</v>
      </c>
      <c r="N25" s="39" cm="1">
        <f t="array" ref="N25">IFERROR(_xlfn.XLOOKUP($I25,Borrador!$I$11:$I$70,_xlfn.XLOOKUP(N$10,Borrador!$C$10:$BK$10,Borrador!$C$11:$BK$70,"",0,1),""),"")</f>
        <v>45960</v>
      </c>
      <c r="O25" s="12" cm="1">
        <f t="array" ref="O25">IFERROR(_xlfn.XLOOKUP($I25,Borrador!$I$11:$I$70,_xlfn.XLOOKUP(O$10,Borrador!$C$10:$BK$10,Borrador!$C$11:$BK$70,"",0,1),""),"")</f>
        <v>0</v>
      </c>
      <c r="P25" s="12" cm="1">
        <f t="array" ref="P25">IFERROR(_xlfn.XLOOKUP($I25,Borrador!$I$11:$I$70,_xlfn.XLOOKUP(P$10,Borrador!$C$10:$BK$10,Borrador!$C$11:$BK$70,"",0,1),""),"")</f>
        <v>0</v>
      </c>
      <c r="Q25" s="12" cm="1">
        <f t="array" ref="Q25">IFERROR(_xlfn.XLOOKUP($I25,Borrador!$I$11:$I$70,_xlfn.XLOOKUP(Q$10,Borrador!$C$10:$BK$10,Borrador!$C$11:$BK$70,"",0,1),""),"")</f>
        <v>0</v>
      </c>
      <c r="R25" s="12" cm="1">
        <f t="array" ref="R25">IFERROR(_xlfn.XLOOKUP($I25,Borrador!$I$11:$I$70,_xlfn.XLOOKUP(R$10,Borrador!$C$10:$BK$10,Borrador!$C$11:$BK$70,"",0,1),""),"")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IFERROR(_xlfn.XLOOKUP($I25,Borrador!$I$11:$I$70,_xlfn.XLOOKUP(W$10,Borrador!$C$10:$BK$10,Borrador!$C$11:$BK$70,"",0,1),""),"")</f>
        <v>finalizado</v>
      </c>
      <c r="X25" s="76" cm="1">
        <f t="array" ref="X25">IFERROR(_xlfn.XLOOKUP($I25,Borrador!$I$11:$I$70,_xlfn.XLOOKUP(X$10,Borrador!$C$10:$BK$10,Borrador!$C$11:$BK$70,"",0,1),""),"")</f>
        <v>0</v>
      </c>
      <c r="Y25" s="76" t="str" cm="1">
        <f t="array" ref="Y25">IFERROR(_xlfn.XLOOKUP($I25,Borrador!$I$11:$I$70,_xlfn.XLOOKUP(Y$10,Borrador!$C$10:$BK$10,Borrador!$C$11:$BK$70,"",0,1),""),"")</f>
        <v>Devuelto</v>
      </c>
      <c r="Z25" s="76" t="str" cm="1">
        <f t="array" ref="Z25">IFERROR(_xlfn.XLOOKUP($I25,Borrador!$I$11:$I$70,_xlfn.XLOOKUP(Z$10,Borrador!$C$10:$BK$10,Borrador!$C$11:$BK$70,"",0,1),""),"")</f>
        <v/>
      </c>
      <c r="AA25" s="76" t="str" cm="1">
        <f t="array" ref="AA25">IFERROR(_xlfn.XLOOKUP($I25,Borrador!$I$11:$I$70,_xlfn.XLOOKUP(AA$10,Borrador!$C$10:$BK$10,Borrador!$C$11:$BK$70,"",0,1),""),"")</f>
        <v>Modificación de Registro Calificado</v>
      </c>
      <c r="AB25" s="12" t="str" cm="1">
        <f t="array" ref="AB25">IFERROR(_xlfn.XLOOKUP($I25,Borrador!$I$11:$I$70,_xlfn.XLOOKUP(AB$10,Borrador!$C$10:$BK$10,Borrador!$C$11:$BK$70,"",0,1),""),"")</f>
        <v>En elaboración de documentación</v>
      </c>
      <c r="AC25" s="54" t="str" cm="1">
        <f t="array" ref="AC25">IFERROR(_xlfn.XLOOKUP($I25,Borrador!$I$11:$I$70,_xlfn.XLOOKUP(AC$10,Borrador!$C$10:$BK$10,Borrador!$C$11:$BK$70,"",0,1),""),"")</f>
        <v>Abril de 2026</v>
      </c>
      <c r="AD25" s="12" t="str" cm="1">
        <f t="array" ref="AD25">IFERROR(_xlfn.XLOOKUP($I25,Borrador!$I$11:$I$70,_xlfn.XLOOKUP(AD$10,Borrador!$C$10:$BK$10,Borrador!$C$11:$BK$70,"",0,1),""),"")</f>
        <v>Se tramita en marzo de 2026</v>
      </c>
      <c r="AE25" s="12"/>
      <c r="AF25" s="12" t="str" cm="1">
        <f t="array" ref="AF25">IFERROR(_xlfn.XLOOKUP($I25,Borrador!$I$11:$I$70,_xlfn.XLOOKUP(AF$10,Borrador!$C$10:$BK$10,Borrador!$C$11:$BK$70,"",0,1),""),"")</f>
        <v>Sí</v>
      </c>
      <c r="AG25" s="12" t="str" cm="1">
        <f t="array" ref="AG25">IFERROR(_xlfn.XLOOKUP($I25,Borrador!$I$11:$I$70,_xlfn.XLOOKUP(AG$10,Borrador!$C$10:$BK$10,Borrador!$C$11:$BK$70,"",0,1),""),"")</f>
        <v>No</v>
      </c>
      <c r="AH25" s="12" t="str" cm="1">
        <f t="array" ref="AH25">IFERROR(_xlfn.XLOOKUP($I25,Borrador!$I$11:$I$70,_xlfn.XLOOKUP(AH$10,Borrador!$C$10:$BK$10,Borrador!$C$11:$BK$70,"",0,1),""),"")</f>
        <v>No aplica</v>
      </c>
      <c r="AI25" s="12" t="str" cm="1">
        <f t="array" ref="AI25">IFERROR(_xlfn.XLOOKUP($I25,Borrador!$I$11:$I$70,_xlfn.XLOOKUP(AI$10,Borrador!$C$10:$BK$10,Borrador!$C$11:$BK$70,"",0,1),""),"")</f>
        <v/>
      </c>
      <c r="AJ25" s="12"/>
      <c r="AK25" s="12"/>
      <c r="AL25" s="11" cm="1">
        <f t="array" ref="AL25">IFERROR(_xlfn.XLOOKUP($I25,Borrador!$I$11:$I$70,_xlfn.XLOOKUP(AL$10,Borrador!$C$10:$BK$10,Borrador!$C$11:$BK$70,"",0,1),""),"")</f>
        <v>0</v>
      </c>
      <c r="AM25" s="11" cm="1">
        <f t="array" ref="AM25">IFERROR(_xlfn.XLOOKUP($I25,Borrador!$I$11:$I$70,_xlfn.XLOOKUP(AM$10,Borrador!$C$10:$BK$10,Borrador!$C$11:$BK$70,"",0,1),""),"")</f>
        <v>0</v>
      </c>
      <c r="AN25" s="11" cm="1">
        <f t="array" ref="AN25">IFERROR(_xlfn.XLOOKUP($I25,Borrador!$I$11:$I$70,_xlfn.XLOOKUP(AN$10,Borrador!$C$10:$BK$10,Borrador!$C$11:$BK$70,"",0,1),""),"")</f>
        <v>0</v>
      </c>
      <c r="AO25" s="11" cm="1">
        <f t="array" ref="AO25">IFERROR(_xlfn.XLOOKUP($I25,Borrador!$I$11:$I$70,_xlfn.XLOOKUP(AO$10,Borrador!$C$10:$BK$10,Borrador!$C$11:$BK$70,"",0,1),""),"")</f>
        <v>0</v>
      </c>
      <c r="AP25" s="11" cm="1">
        <f t="array" ref="AP25">IFERROR(_xlfn.XLOOKUP($I25,Borrador!$I$11:$I$70,_xlfn.XLOOKUP(AP$10,Borrador!$C$10:$BK$10,Borrador!$C$11:$BK$70,"",0,1),""),"")</f>
        <v>0</v>
      </c>
      <c r="AQ25" s="11" cm="1">
        <f t="array" ref="AQ25">IFERROR(_xlfn.XLOOKUP($I25,Borrador!$I$11:$I$70,_xlfn.XLOOKUP(AQ$10,Borrador!$C$10:$BK$10,Borrador!$C$11:$BK$70,"",0,1),""),"")</f>
        <v>0</v>
      </c>
      <c r="AR25" s="12" t="str" cm="1">
        <f t="array" ref="AR25">IFERROR(_xlfn.XLOOKUP($I25,Borrador!$I$11:$I$70,_xlfn.XLOOKUP(AR$10,Borrador!$C$10:$BK$10,Borrador!$C$11:$BK$70,"",0,1),""),"")</f>
        <v/>
      </c>
      <c r="AS25" s="12" t="str" cm="1">
        <f t="array" ref="AS25">IFERROR(_xlfn.XLOOKUP($I25,Borrador!$I$11:$I$70,_xlfn.XLOOKUP(AS$10,Borrador!$C$10:$BK$10,Borrador!$C$11:$BK$70,"",0,1),""),"")</f>
        <v/>
      </c>
      <c r="AT25" s="12" t="str" cm="1">
        <f t="array" ref="AT25">IFERROR(_xlfn.XLOOKUP($I25,Borrador!$I$11:$I$70,_xlfn.XLOOKUP(AT$10,Borrador!$C$10:$BK$10,Borrador!$C$11:$BK$70,"",0,1),""),"")</f>
        <v/>
      </c>
      <c r="AU25" s="12" t="str" cm="1">
        <f t="array" ref="AU25">IFERROR(_xlfn.XLOOKUP($I25,Borrador!$I$11:$I$70,_xlfn.XLOOKUP(AU$10,Borrador!$C$10:$BK$10,Borrador!$C$11:$BK$70,"",0,1),""),"")</f>
        <v>sin iniciar</v>
      </c>
      <c r="AV25" s="12" t="str" cm="1">
        <f t="array" ref="AV25">IFERROR(_xlfn.XLOOKUP($I25,Borrador!$I$11:$I$70,_xlfn.XLOOKUP(AV$10,Borrador!$C$10:$BK$10,Borrador!$C$11:$BK$70,"",0,1),""),"")</f>
        <v>sin iniciar</v>
      </c>
      <c r="AW25" s="12">
        <f>IFERROR(_xlfn.XLOOKUP($I25,Borrador!$I$11:$I$70,Borrador!$AP$11:$AP$70,""),"")</f>
        <v>0</v>
      </c>
      <c r="AX25" s="12">
        <f>IFERROR(_xlfn.XLOOKUP($I25,Borrador!$I$11:$I$70,Borrador!$AQ$11:$AQ$70,""),"")</f>
        <v>0</v>
      </c>
      <c r="AY25" s="12">
        <f>IFERROR(_xlfn.XLOOKUP($I25,Borrador!$I$11:$I$70,Borrador!$AR$11:$AR$70,""),"")</f>
        <v>0</v>
      </c>
      <c r="AZ25" s="11" cm="1">
        <f t="array" ref="AZ25">IFERROR(_xlfn.XLOOKUP($I25,Borrador!$I$11:$I$70,_xlfn.XLOOKUP(AZ$10,Borrador!$C$10:$BK$10,Borrador!$C$11:$BK$70,"",0,1),""),"")</f>
        <v>0</v>
      </c>
      <c r="BA25" s="11" t="str" cm="1">
        <f t="array" ref="BA25">IFERROR(_xlfn.XLOOKUP($I25,Borrador!$I$11:$I$70,_xlfn.XLOOKUP(BA$10,Borrador!$C$10:$BK$10,Borrador!$C$11:$BK$70,"",0,1),""),"")</f>
        <v>No aplica</v>
      </c>
      <c r="BB25" s="11">
        <f>IFERROR(_xlfn.XLOOKUP($I25,Borrador!$I$11:$I$70,Borrador!$AY$11:$AY$70,""),"")</f>
        <v>0</v>
      </c>
      <c r="BC25" s="11">
        <f>IFERROR(_xlfn.XLOOKUP($I25,Borrador!$I$11:$I$70,Borrador!$AZ$11:$AZ$70,""),"")</f>
        <v>0</v>
      </c>
      <c r="BD25" s="12" t="str" cm="1">
        <f t="array" ref="BD25">IFERROR(_xlfn.XLOOKUP($I25,Borrador!$I$11:$I$70,_xlfn.XLOOKUP(BD$10,Borrador!$C$10:$BK$10,Borrador!$C$11:$BK$70,"",0,1),""),"")</f>
        <v>sin iniciar</v>
      </c>
      <c r="BE25" s="12" t="str" cm="1">
        <f t="array" ref="BE25">IFERROR(_xlfn.XLOOKUP($I25,Borrador!$I$11:$I$70,_xlfn.XLOOKUP(BE$10,Borrador!$C$10:$BK$10,Borrador!$C$11:$BK$70,"",0,1),""),"")</f>
        <v>sin iniciar</v>
      </c>
      <c r="BF25" s="12" t="str" cm="1">
        <f t="array" ref="BF25">IFERROR(_xlfn.XLOOKUP($I25,Borrador!$I$11:$I$70,_xlfn.XLOOKUP(BF$10,Borrador!$C$10:$BK$10,Borrador!$C$11:$BK$70,"",0,1),""),"")</f>
        <v>sin iniciar</v>
      </c>
      <c r="BG25" s="12" cm="1">
        <f t="array" ref="BG25">IFERROR(_xlfn.XLOOKUP($I25,Borrador!$I$11:$I$70,_xlfn.XLOOKUP(BG$10,Borrador!$C$10:$BK$10,Borrador!$C$11:$BK$70,"",0,1),""),"")</f>
        <v>0</v>
      </c>
      <c r="BH25" s="12" cm="1">
        <f t="array" ref="BH25">IFERROR(_xlfn.XLOOKUP($I25,Borrador!$I$11:$I$70,_xlfn.XLOOKUP(BH$10,Borrador!$C$10:$BK$10,Borrador!$C$11:$BK$70,"",0,1),""),"")</f>
        <v>0</v>
      </c>
      <c r="BI25" s="12" t="str" cm="1">
        <f t="array" ref="BI25">IFERROR(_xlfn.XLOOKUP($I25,Borrador!$I$11:$I$70,_xlfn.XLOOKUP(BI$10,Borrador!$C$10:$BK$10,Borrador!$C$11:$BK$70,"",0,1),""),"")</f>
        <v>sin iniciar</v>
      </c>
      <c r="BJ25" s="12" t="str" cm="1">
        <f t="array" ref="BJ25">IFERROR(_xlfn.XLOOKUP($I25,Borrador!$I$11:$I$70,_xlfn.XLOOKUP(BJ$10,Borrador!$C$10:$BK$10,Borrador!$C$11:$BK$70,"",0,1),""),"")</f>
        <v>No aplica</v>
      </c>
      <c r="BK25" s="12" cm="1">
        <f t="array" ref="BK25">IFERROR(_xlfn.XLOOKUP($I25,Borrador!$I$11:$I$70,_xlfn.XLOOKUP(BK$10,Borrador!$C$10:$BK$10,Borrador!$C$11:$BK$70,"",0,1),""),"")</f>
        <v>0</v>
      </c>
      <c r="BL25" s="12" cm="1">
        <f t="array" ref="BL25">IFERROR(_xlfn.XLOOKUP($I25,Borrador!$I$11:$I$70,_xlfn.XLOOKUP(BL$10,Borrador!$C$10:$BK$10,Borrador!$C$11:$BK$70,"",0,1),""),"")</f>
        <v>0</v>
      </c>
      <c r="BM25" s="12">
        <f>IFERROR(_xlfn.XLOOKUP($I25,Borrador!$I$11:$I$70,Borrador!$BE$11:$BE$70,""),"")</f>
        <v>0</v>
      </c>
      <c r="BN25" s="12">
        <f>IFERROR(_xlfn.XLOOKUP($I25,Borrador!$I$11:$I$70,Borrador!$BF$11:$BF$70,""),"")</f>
        <v>0</v>
      </c>
      <c r="BO25" s="12">
        <f>IFERROR(_xlfn.XLOOKUP($I25,Borrador!$I$11:$I$70,Borrador!$BG$11:$BG$70,""),"")</f>
        <v>0</v>
      </c>
      <c r="BP25" s="12" t="str" cm="1">
        <f t="array" ref="BP25">IFERROR(_xlfn.XLOOKUP($I25,Borrador!$I$11:$I$70,_xlfn.XLOOKUP(BP$10,Borrador!$C$10:$BK$10,Borrador!$C$11:$BK$70,"",0,1),""),"")</f>
        <v>sin iniciar</v>
      </c>
      <c r="BQ25" s="12">
        <f>IFERROR(_xlfn.XLOOKUP($I25,Borrador!$I$11:$I$70,Borrador!$BB$11:$BB$70,""),"")</f>
        <v>0</v>
      </c>
      <c r="BR25" s="12">
        <f>IFERROR(_xlfn.XLOOKUP($I25,Borrador!$I$11:$I$70,Borrador!$BC$11:$BC$70,""),"")</f>
        <v>0</v>
      </c>
      <c r="BS25" s="12">
        <f>IFERROR(_xlfn.XLOOKUP($I25,Borrador!$I$11:$I$70,Borrador!$BD$11:$BD$70,""),"")</f>
        <v>0</v>
      </c>
      <c r="BT25" s="11">
        <f>IFERROR(_xlfn.XLOOKUP($I25,Borrador!$I$11:$I$70,Borrador!$BH$11:$BH$70,""),"")</f>
        <v>0</v>
      </c>
      <c r="BU25" s="11">
        <f>IFERROR(_xlfn.XLOOKUP($I25,Borrador!$I$11:$I$70,Borrador!$BI$11:$BI$70,""),"")</f>
        <v>0</v>
      </c>
      <c r="BV25" s="34" t="str">
        <f>IFERROR(_xlfn.XLOOKUP($I25,Borrador!$I$11:$I$70,Borrador!$BJ$11:$BJ$70,""),"")</f>
        <v>2027-1</v>
      </c>
      <c r="BW25" s="12">
        <f>IFERROR(_xlfn.XLOOKUP($I25,Borrador!$I$11:$I$70,Borrador!$BK$11:$BK$70,""),"")</f>
        <v>0</v>
      </c>
    </row>
    <row r="26" spans="3:75" ht="52.35" customHeight="1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IFERROR(_xlfn.XLOOKUP($I26,Borrador!$I$11:$I$70,_xlfn.XLOOKUP(J$10,Borrador!$C$10:$BK$10,Borrador!$C$11:$BK$70,"",0,1),""),"")</f>
        <v>finalizado</v>
      </c>
      <c r="K26" s="12" t="str" cm="1">
        <f t="array" ref="K26">IFERROR(_xlfn.XLOOKUP($I26,Borrador!$I$11:$I$70,_xlfn.XLOOKUP(K$10,Borrador!$C$10:$BK$10,Borrador!$C$11:$BK$70,"",0,1),""),"")</f>
        <v>finalizado</v>
      </c>
      <c r="L26" s="12" t="str" cm="1">
        <f t="array" ref="L26">IFERROR(_xlfn.XLOOKUP($I26,Borrador!$I$11:$I$70,_xlfn.XLOOKUP(L$10,Borrador!$C$10:$BK$10,Borrador!$C$11:$BK$70,"",0,1),""),"")</f>
        <v>finalizado</v>
      </c>
      <c r="M26" s="38" cm="1">
        <f t="array" ref="M26">IFERROR(_xlfn.XLOOKUP($I26,Borrador!$I$11:$I$70,_xlfn.XLOOKUP(M$10,Borrador!$C$10:$BK$10,Borrador!$C$11:$BK$70,"",0,1),""),"")</f>
        <v>45930</v>
      </c>
      <c r="N26" s="39" cm="1">
        <f t="array" ref="N26">IFERROR(_xlfn.XLOOKUP($I26,Borrador!$I$11:$I$70,_xlfn.XLOOKUP(N$10,Borrador!$C$10:$BK$10,Borrador!$C$11:$BK$70,"",0,1),""),"")</f>
        <v>45960</v>
      </c>
      <c r="O26" s="12" cm="1">
        <f t="array" ref="O26">IFERROR(_xlfn.XLOOKUP($I26,Borrador!$I$11:$I$70,_xlfn.XLOOKUP(O$10,Borrador!$C$10:$BK$10,Borrador!$C$11:$BK$70,"",0,1),""),"")</f>
        <v>0</v>
      </c>
      <c r="P26" s="12" cm="1">
        <f t="array" ref="P26">IFERROR(_xlfn.XLOOKUP($I26,Borrador!$I$11:$I$70,_xlfn.XLOOKUP(P$10,Borrador!$C$10:$BK$10,Borrador!$C$11:$BK$70,"",0,1),""),"")</f>
        <v>0</v>
      </c>
      <c r="Q26" s="12" t="str" cm="1">
        <f t="array" ref="Q26">IFERROR(_xlfn.XLOOKUP($I26,Borrador!$I$11:$I$70,_xlfn.XLOOKUP(Q$10,Borrador!$C$10:$BK$10,Borrador!$C$11:$BK$70,"",0,1),""),"")</f>
        <v>No aplica</v>
      </c>
      <c r="R26" s="12" t="str" cm="1">
        <f t="array" ref="R26">IFERROR(_xlfn.XLOOKUP($I26,Borrador!$I$11:$I$70,_xlfn.XLOOKUP(R$10,Borrador!$C$10:$BK$10,Borrador!$C$11:$BK$70,"",0,1),""),"")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IFERROR(_xlfn.XLOOKUP($I26,Borrador!$I$11:$I$70,_xlfn.XLOOKUP(W$10,Borrador!$C$10:$BK$10,Borrador!$C$11:$BK$70,"",0,1),""),"")</f>
        <v>finalizado</v>
      </c>
      <c r="X26" s="76" cm="1">
        <f t="array" ref="X26">IFERROR(_xlfn.XLOOKUP($I26,Borrador!$I$11:$I$70,_xlfn.XLOOKUP(X$10,Borrador!$C$10:$BK$10,Borrador!$C$11:$BK$70,"",0,1),""),"")</f>
        <v>0</v>
      </c>
      <c r="Y26" s="76" t="str" cm="1">
        <f t="array" ref="Y26">IFERROR(_xlfn.XLOOKUP($I26,Borrador!$I$11:$I$70,_xlfn.XLOOKUP(Y$10,Borrador!$C$10:$BK$10,Borrador!$C$11:$BK$70,"",0,1),""),"")</f>
        <v>sin iniciar</v>
      </c>
      <c r="Z26" s="76" t="str" cm="1">
        <f t="array" ref="Z26">IFERROR(_xlfn.XLOOKUP($I26,Borrador!$I$11:$I$70,_xlfn.XLOOKUP(Z$10,Borrador!$C$10:$BK$10,Borrador!$C$11:$BK$70,"",0,1),""),"")</f>
        <v/>
      </c>
      <c r="AA26" s="76" t="str" cm="1">
        <f t="array" ref="AA26">IFERROR(_xlfn.XLOOKUP($I26,Borrador!$I$11:$I$70,_xlfn.XLOOKUP(AA$10,Borrador!$C$10:$BK$10,Borrador!$C$11:$BK$70,"",0,1),""),"")</f>
        <v>Modificación de Registro Calificado</v>
      </c>
      <c r="AB26" s="12" t="str" cm="1">
        <f t="array" ref="AB26">IFERROR(_xlfn.XLOOKUP($I26,Borrador!$I$11:$I$70,_xlfn.XLOOKUP(AB$10,Borrador!$C$10:$BK$10,Borrador!$C$11:$BK$70,"",0,1),""),"")</f>
        <v>En elaboración de documentación</v>
      </c>
      <c r="AC26" s="54" t="str" cm="1">
        <f t="array" ref="AC26">IFERROR(_xlfn.XLOOKUP($I26,Borrador!$I$11:$I$70,_xlfn.XLOOKUP(AC$10,Borrador!$C$10:$BK$10,Borrador!$C$11:$BK$70,"",0,1),""),"")</f>
        <v>Abril de 2026</v>
      </c>
      <c r="AD26" s="12" t="str" cm="1">
        <f t="array" ref="AD26">IFERROR(_xlfn.XLOOKUP($I26,Borrador!$I$11:$I$70,_xlfn.XLOOKUP(AD$10,Borrador!$C$10:$BK$10,Borrador!$C$11:$BK$70,"",0,1),""),"")</f>
        <v>Se tramita en marzo de 2026</v>
      </c>
      <c r="AE26" s="12"/>
      <c r="AF26" s="12" t="str" cm="1">
        <f t="array" ref="AF26">IFERROR(_xlfn.XLOOKUP($I26,Borrador!$I$11:$I$70,_xlfn.XLOOKUP(AF$10,Borrador!$C$10:$BK$10,Borrador!$C$11:$BK$70,"",0,1),""),"")</f>
        <v>Sí</v>
      </c>
      <c r="AG26" s="12" t="str" cm="1">
        <f t="array" ref="AG26">IFERROR(_xlfn.XLOOKUP($I26,Borrador!$I$11:$I$70,_xlfn.XLOOKUP(AG$10,Borrador!$C$10:$BK$10,Borrador!$C$11:$BK$70,"",0,1),""),"")</f>
        <v>No</v>
      </c>
      <c r="AH26" s="12" t="str" cm="1">
        <f t="array" ref="AH26">IFERROR(_xlfn.XLOOKUP($I26,Borrador!$I$11:$I$70,_xlfn.XLOOKUP(AH$10,Borrador!$C$10:$BK$10,Borrador!$C$11:$BK$70,"",0,1),""),"")</f>
        <v>No aplica</v>
      </c>
      <c r="AI26" s="12" t="str" cm="1">
        <f t="array" ref="AI26">IFERROR(_xlfn.XLOOKUP($I26,Borrador!$I$11:$I$70,_xlfn.XLOOKUP(AI$10,Borrador!$C$10:$BK$10,Borrador!$C$11:$BK$70,"",0,1),""),"")</f>
        <v/>
      </c>
      <c r="AJ26" s="12"/>
      <c r="AK26" s="12"/>
      <c r="AL26" s="11" t="str" cm="1">
        <f t="array" ref="AL26">IFERROR(_xlfn.XLOOKUP($I26,Borrador!$I$11:$I$70,_xlfn.XLOOKUP(AL$10,Borrador!$C$10:$BK$10,Borrador!$C$11:$BK$70,"",0,1),""),"")</f>
        <v>No aplica</v>
      </c>
      <c r="AM26" s="11" t="str" cm="1">
        <f t="array" ref="AM26">IFERROR(_xlfn.XLOOKUP($I26,Borrador!$I$11:$I$70,_xlfn.XLOOKUP(AM$10,Borrador!$C$10:$BK$10,Borrador!$C$11:$BK$70,"",0,1),""),"")</f>
        <v>No aplica</v>
      </c>
      <c r="AN26" s="11" t="str" cm="1">
        <f t="array" ref="AN26">IFERROR(_xlfn.XLOOKUP($I26,Borrador!$I$11:$I$70,_xlfn.XLOOKUP(AN$10,Borrador!$C$10:$BK$10,Borrador!$C$11:$BK$70,"",0,1),""),"")</f>
        <v>No aplica</v>
      </c>
      <c r="AO26" s="11" cm="1">
        <f t="array" ref="AO26">IFERROR(_xlfn.XLOOKUP($I26,Borrador!$I$11:$I$70,_xlfn.XLOOKUP(AO$10,Borrador!$C$10:$BK$10,Borrador!$C$11:$BK$70,"",0,1),""),"")</f>
        <v>0</v>
      </c>
      <c r="AP26" s="11" cm="1">
        <f t="array" ref="AP26">IFERROR(_xlfn.XLOOKUP($I26,Borrador!$I$11:$I$70,_xlfn.XLOOKUP(AP$10,Borrador!$C$10:$BK$10,Borrador!$C$11:$BK$70,"",0,1),""),"")</f>
        <v>0</v>
      </c>
      <c r="AQ26" s="11" cm="1">
        <f t="array" ref="AQ26">IFERROR(_xlfn.XLOOKUP($I26,Borrador!$I$11:$I$70,_xlfn.XLOOKUP(AQ$10,Borrador!$C$10:$BK$10,Borrador!$C$11:$BK$70,"",0,1),""),"")</f>
        <v>0</v>
      </c>
      <c r="AR26" s="12" t="str" cm="1">
        <f t="array" ref="AR26">IFERROR(_xlfn.XLOOKUP($I26,Borrador!$I$11:$I$70,_xlfn.XLOOKUP(AR$10,Borrador!$C$10:$BK$10,Borrador!$C$11:$BK$70,"",0,1),""),"")</f>
        <v/>
      </c>
      <c r="AS26" s="12" t="str" cm="1">
        <f t="array" ref="AS26">IFERROR(_xlfn.XLOOKUP($I26,Borrador!$I$11:$I$70,_xlfn.XLOOKUP(AS$10,Borrador!$C$10:$BK$10,Borrador!$C$11:$BK$70,"",0,1),""),"")</f>
        <v/>
      </c>
      <c r="AT26" s="12" t="str" cm="1">
        <f t="array" ref="AT26">IFERROR(_xlfn.XLOOKUP($I26,Borrador!$I$11:$I$70,_xlfn.XLOOKUP(AT$10,Borrador!$C$10:$BK$10,Borrador!$C$11:$BK$70,"",0,1),""),"")</f>
        <v/>
      </c>
      <c r="AU26" s="12" t="str" cm="1">
        <f t="array" ref="AU26">IFERROR(_xlfn.XLOOKUP($I26,Borrador!$I$11:$I$70,_xlfn.XLOOKUP(AU$10,Borrador!$C$10:$BK$10,Borrador!$C$11:$BK$70,"",0,1),""),"")</f>
        <v>sin iniciar</v>
      </c>
      <c r="AV26" s="12" t="str" cm="1">
        <f t="array" ref="AV26">IFERROR(_xlfn.XLOOKUP($I26,Borrador!$I$11:$I$70,_xlfn.XLOOKUP(AV$10,Borrador!$C$10:$BK$10,Borrador!$C$11:$BK$70,"",0,1),""),"")</f>
        <v>sin iniciar</v>
      </c>
      <c r="AW26" s="12">
        <f>IFERROR(_xlfn.XLOOKUP($I26,Borrador!$I$11:$I$70,Borrador!$AP$11:$AP$70,""),"")</f>
        <v>0</v>
      </c>
      <c r="AX26" s="12">
        <f>IFERROR(_xlfn.XLOOKUP($I26,Borrador!$I$11:$I$70,Borrador!$AQ$11:$AQ$70,""),"")</f>
        <v>0</v>
      </c>
      <c r="AY26" s="12">
        <f>IFERROR(_xlfn.XLOOKUP($I26,Borrador!$I$11:$I$70,Borrador!$AR$11:$AR$70,""),"")</f>
        <v>0</v>
      </c>
      <c r="AZ26" s="11" cm="1">
        <f t="array" ref="AZ26">IFERROR(_xlfn.XLOOKUP($I26,Borrador!$I$11:$I$70,_xlfn.XLOOKUP(AZ$10,Borrador!$C$10:$BK$10,Borrador!$C$11:$BK$70,"",0,1),""),"")</f>
        <v>0</v>
      </c>
      <c r="BA26" s="11" t="str" cm="1">
        <f t="array" ref="BA26">IFERROR(_xlfn.XLOOKUP($I26,Borrador!$I$11:$I$70,_xlfn.XLOOKUP(BA$10,Borrador!$C$10:$BK$10,Borrador!$C$11:$BK$70,"",0,1),""),"")</f>
        <v>No aplica</v>
      </c>
      <c r="BB26" s="11">
        <f>IFERROR(_xlfn.XLOOKUP($I26,Borrador!$I$11:$I$70,Borrador!$AY$11:$AY$70,""),"")</f>
        <v>0</v>
      </c>
      <c r="BC26" s="11">
        <f>IFERROR(_xlfn.XLOOKUP($I26,Borrador!$I$11:$I$70,Borrador!$AZ$11:$AZ$70,""),"")</f>
        <v>0</v>
      </c>
      <c r="BD26" s="12" cm="1">
        <f t="array" ref="BD26">IFERROR(_xlfn.XLOOKUP($I26,Borrador!$I$11:$I$70,_xlfn.XLOOKUP(BD$10,Borrador!$C$10:$BK$10,Borrador!$C$11:$BK$70,"",0,1),""),"")</f>
        <v>0</v>
      </c>
      <c r="BE26" s="12" t="str" cm="1">
        <f t="array" ref="BE26">IFERROR(_xlfn.XLOOKUP($I26,Borrador!$I$11:$I$70,_xlfn.XLOOKUP(BE$10,Borrador!$C$10:$BK$10,Borrador!$C$11:$BK$70,"",0,1),""),"")</f>
        <v>No aplica</v>
      </c>
      <c r="BF26" s="12" t="str" cm="1">
        <f t="array" ref="BF26">IFERROR(_xlfn.XLOOKUP($I26,Borrador!$I$11:$I$70,_xlfn.XLOOKUP(BF$10,Borrador!$C$10:$BK$10,Borrador!$C$11:$BK$70,"",0,1),""),"")</f>
        <v>No aplica</v>
      </c>
      <c r="BG26" s="12" t="str" cm="1">
        <f t="array" ref="BG26">IFERROR(_xlfn.XLOOKUP($I26,Borrador!$I$11:$I$70,_xlfn.XLOOKUP(BG$10,Borrador!$C$10:$BK$10,Borrador!$C$11:$BK$70,"",0,1),""),"")</f>
        <v>No aplica</v>
      </c>
      <c r="BH26" s="12" t="str" cm="1">
        <f t="array" ref="BH26">IFERROR(_xlfn.XLOOKUP($I26,Borrador!$I$11:$I$70,_xlfn.XLOOKUP(BH$10,Borrador!$C$10:$BK$10,Borrador!$C$11:$BK$70,"",0,1),""),"")</f>
        <v>No aplica</v>
      </c>
      <c r="BI26" s="12" t="str" cm="1">
        <f t="array" ref="BI26">IFERROR(_xlfn.XLOOKUP($I26,Borrador!$I$11:$I$70,_xlfn.XLOOKUP(BI$10,Borrador!$C$10:$BK$10,Borrador!$C$11:$BK$70,"",0,1),""),"")</f>
        <v>sin iniciar</v>
      </c>
      <c r="BJ26" s="12" t="str" cm="1">
        <f t="array" ref="BJ26">IFERROR(_xlfn.XLOOKUP($I26,Borrador!$I$11:$I$70,_xlfn.XLOOKUP(BJ$10,Borrador!$C$10:$BK$10,Borrador!$C$11:$BK$70,"",0,1),""),"")</f>
        <v>No aplica</v>
      </c>
      <c r="BK26" s="12" cm="1">
        <f t="array" ref="BK26">IFERROR(_xlfn.XLOOKUP($I26,Borrador!$I$11:$I$70,_xlfn.XLOOKUP(BK$10,Borrador!$C$10:$BK$10,Borrador!$C$11:$BK$70,"",0,1),""),"")</f>
        <v>0</v>
      </c>
      <c r="BL26" s="12" cm="1">
        <f t="array" ref="BL26">IFERROR(_xlfn.XLOOKUP($I26,Borrador!$I$11:$I$70,_xlfn.XLOOKUP(BL$10,Borrador!$C$10:$BK$10,Borrador!$C$11:$BK$70,"",0,1),""),"")</f>
        <v>0</v>
      </c>
      <c r="BM26" s="12">
        <f>IFERROR(_xlfn.XLOOKUP($I26,Borrador!$I$11:$I$70,Borrador!$BE$11:$BE$70,""),"")</f>
        <v>0</v>
      </c>
      <c r="BN26" s="12">
        <f>IFERROR(_xlfn.XLOOKUP($I26,Borrador!$I$11:$I$70,Borrador!$BF$11:$BF$70,""),"")</f>
        <v>0</v>
      </c>
      <c r="BO26" s="12">
        <f>IFERROR(_xlfn.XLOOKUP($I26,Borrador!$I$11:$I$70,Borrador!$BG$11:$BG$70,""),"")</f>
        <v>0</v>
      </c>
      <c r="BP26" s="12" t="str" cm="1">
        <f t="array" ref="BP26">IFERROR(_xlfn.XLOOKUP($I26,Borrador!$I$11:$I$70,_xlfn.XLOOKUP(BP$10,Borrador!$C$10:$BK$10,Borrador!$C$11:$BK$70,"",0,1),""),"")</f>
        <v>sin iniciar</v>
      </c>
      <c r="BQ26" s="12">
        <f>IFERROR(_xlfn.XLOOKUP($I26,Borrador!$I$11:$I$70,Borrador!$BB$11:$BB$70,""),"")</f>
        <v>0</v>
      </c>
      <c r="BR26" s="12">
        <f>IFERROR(_xlfn.XLOOKUP($I26,Borrador!$I$11:$I$70,Borrador!$BC$11:$BC$70,""),"")</f>
        <v>0</v>
      </c>
      <c r="BS26" s="12">
        <f>IFERROR(_xlfn.XLOOKUP($I26,Borrador!$I$11:$I$70,Borrador!$BD$11:$BD$70,""),"")</f>
        <v>0</v>
      </c>
      <c r="BT26" s="11">
        <f>IFERROR(_xlfn.XLOOKUP($I26,Borrador!$I$11:$I$70,Borrador!$BH$11:$BH$70,""),"")</f>
        <v>0</v>
      </c>
      <c r="BU26" s="11">
        <f>IFERROR(_xlfn.XLOOKUP($I26,Borrador!$I$11:$I$70,Borrador!$BI$11:$BI$70,""),"")</f>
        <v>0</v>
      </c>
      <c r="BV26" s="34" t="str">
        <f>IFERROR(_xlfn.XLOOKUP($I26,Borrador!$I$11:$I$70,Borrador!$BJ$11:$BJ$70,""),"")</f>
        <v>2027-1</v>
      </c>
      <c r="BW26" s="12">
        <f>IFERROR(_xlfn.XLOOKUP($I26,Borrador!$I$11:$I$70,Borrador!$BK$11:$BK$70,""),"")</f>
        <v>0</v>
      </c>
    </row>
    <row r="27" spans="3:75" ht="52.35" customHeight="1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IFERROR(_xlfn.XLOOKUP($I27,Borrador!$I$11:$I$70,_xlfn.XLOOKUP(J$10,Borrador!$C$10:$BK$10,Borrador!$C$11:$BK$70,"",0,1),""),"")</f>
        <v>finalizado</v>
      </c>
      <c r="K27" s="12" t="str" cm="1">
        <f t="array" ref="K27">IFERROR(_xlfn.XLOOKUP($I27,Borrador!$I$11:$I$70,_xlfn.XLOOKUP(K$10,Borrador!$C$10:$BK$10,Borrador!$C$11:$BK$70,"",0,1),""),"")</f>
        <v>finalizado</v>
      </c>
      <c r="L27" s="12" t="str" cm="1">
        <f t="array" ref="L27">IFERROR(_xlfn.XLOOKUP($I27,Borrador!$I$11:$I$70,_xlfn.XLOOKUP(L$10,Borrador!$C$10:$BK$10,Borrador!$C$11:$BK$70,"",0,1),""),"")</f>
        <v>finalizado</v>
      </c>
      <c r="M27" s="38" cm="1">
        <f t="array" ref="M27">IFERROR(_xlfn.XLOOKUP($I27,Borrador!$I$11:$I$70,_xlfn.XLOOKUP(M$10,Borrador!$C$10:$BK$10,Borrador!$C$11:$BK$70,"",0,1),""),"")</f>
        <v>45930</v>
      </c>
      <c r="N27" s="39" cm="1">
        <f t="array" ref="N27">IFERROR(_xlfn.XLOOKUP($I27,Borrador!$I$11:$I$70,_xlfn.XLOOKUP(N$10,Borrador!$C$10:$BK$10,Borrador!$C$11:$BK$70,"",0,1),""),"")</f>
        <v>45960</v>
      </c>
      <c r="O27" s="12" cm="1">
        <f t="array" ref="O27">IFERROR(_xlfn.XLOOKUP($I27,Borrador!$I$11:$I$70,_xlfn.XLOOKUP(O$10,Borrador!$C$10:$BK$10,Borrador!$C$11:$BK$70,"",0,1),""),"")</f>
        <v>0</v>
      </c>
      <c r="P27" s="12" t="str" cm="1">
        <f t="array" ref="P27">IFERROR(_xlfn.XLOOKUP($I27,Borrador!$I$11:$I$70,_xlfn.XLOOKUP(P$10,Borrador!$C$10:$BK$10,Borrador!$C$11:$BK$70,"",0,1),""),"")</f>
        <v>Si</v>
      </c>
      <c r="Q27" s="12" cm="1">
        <f t="array" ref="Q27">IFERROR(_xlfn.XLOOKUP($I27,Borrador!$I$11:$I$70,_xlfn.XLOOKUP(Q$10,Borrador!$C$10:$BK$10,Borrador!$C$11:$BK$70,"",0,1),""),"")</f>
        <v>5</v>
      </c>
      <c r="R27" s="12" t="str" cm="1">
        <f t="array" ref="R27">IFERROR(_xlfn.XLOOKUP($I27,Borrador!$I$11:$I$70,_xlfn.XLOOKUP(R$10,Borrador!$C$10:$BK$10,Borrador!$C$11:$BK$70,"",0,1),""),"")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IFERROR(_xlfn.XLOOKUP($I27,Borrador!$I$11:$I$70,_xlfn.XLOOKUP(W$10,Borrador!$C$10:$BK$10,Borrador!$C$11:$BK$70,"",0,1),""),"")</f>
        <v>finalizado</v>
      </c>
      <c r="X27" s="76" cm="1">
        <f t="array" ref="X27">IFERROR(_xlfn.XLOOKUP($I27,Borrador!$I$11:$I$70,_xlfn.XLOOKUP(X$10,Borrador!$C$10:$BK$10,Borrador!$C$11:$BK$70,"",0,1),""),"")</f>
        <v>0</v>
      </c>
      <c r="Y27" s="76" t="str" cm="1">
        <f t="array" ref="Y27">IFERROR(_xlfn.XLOOKUP($I27,Borrador!$I$11:$I$70,_xlfn.XLOOKUP(Y$10,Borrador!$C$10:$BK$10,Borrador!$C$11:$BK$70,"",0,1),""),"")</f>
        <v>Devuelto</v>
      </c>
      <c r="Z27" s="76" t="str" cm="1">
        <f t="array" ref="Z27">IFERROR(_xlfn.XLOOKUP($I27,Borrador!$I$11:$I$70,_xlfn.XLOOKUP(Z$10,Borrador!$C$10:$BK$10,Borrador!$C$11:$BK$70,"",0,1),""),"")</f>
        <v/>
      </c>
      <c r="AA27" s="76" t="str" cm="1">
        <f t="array" ref="AA27">IFERROR(_xlfn.XLOOKUP($I27,Borrador!$I$11:$I$70,_xlfn.XLOOKUP(AA$10,Borrador!$C$10:$BK$10,Borrador!$C$11:$BK$70,"",0,1),""),"")</f>
        <v>Renovación de Registro Calificado</v>
      </c>
      <c r="AB27" s="12" t="str" cm="1">
        <f t="array" ref="AB27">IFERROR(_xlfn.XLOOKUP($I27,Borrador!$I$11:$I$70,_xlfn.XLOOKUP(AB$10,Borrador!$C$10:$BK$10,Borrador!$C$11:$BK$70,"",0,1),""),"")</f>
        <v>Aprobado por el MEN</v>
      </c>
      <c r="AC27" s="54" t="str" cm="1">
        <f t="array" ref="AC27">IFERROR(_xlfn.XLOOKUP($I27,Borrador!$I$11:$I$70,_xlfn.XLOOKUP(AC$10,Borrador!$C$10:$BK$10,Borrador!$C$11:$BK$70,"",0,1),""),"")</f>
        <v>Diciembre de 2024</v>
      </c>
      <c r="AD27" s="12" t="str" cm="1">
        <f t="array" ref="AD27">IFERROR(_xlfn.XLOOKUP($I27,Borrador!$I$11:$I$70,_xlfn.XLOOKUP(AD$10,Borrador!$C$10:$BK$10,Borrador!$C$11:$BK$70,"",0,1),""),"")</f>
        <v>Noviembre de 2024</v>
      </c>
      <c r="AE27" s="12"/>
      <c r="AF27" s="12" t="str" cm="1">
        <f t="array" ref="AF27">IFERROR(_xlfn.XLOOKUP($I27,Borrador!$I$11:$I$70,_xlfn.XLOOKUP(AF$10,Borrador!$C$10:$BK$10,Borrador!$C$11:$BK$70,"",0,1),""),"")</f>
        <v>Sí</v>
      </c>
      <c r="AG27" s="12" t="str" cm="1">
        <f t="array" ref="AG27">IFERROR(_xlfn.XLOOKUP($I27,Borrador!$I$11:$I$70,_xlfn.XLOOKUP(AG$10,Borrador!$C$10:$BK$10,Borrador!$C$11:$BK$70,"",0,1),""),"")</f>
        <v>Sí</v>
      </c>
      <c r="AH27" s="12" t="str" cm="1">
        <f t="array" ref="AH27">IFERROR(_xlfn.XLOOKUP($I27,Borrador!$I$11:$I$70,_xlfn.XLOOKUP(AH$10,Borrador!$C$10:$BK$10,Borrador!$C$11:$BK$70,"",0,1),""),"")</f>
        <v>Aprobado</v>
      </c>
      <c r="AI27" s="12" t="str" cm="1">
        <f t="array" ref="AI27">IFERROR(_xlfn.XLOOKUP($I27,Borrador!$I$11:$I$70,_xlfn.XLOOKUP(AI$10,Borrador!$C$10:$BK$10,Borrador!$C$11:$BK$70,"",0,1),""),"")</f>
        <v/>
      </c>
      <c r="AJ27" s="12"/>
      <c r="AK27" s="12"/>
      <c r="AL27" s="11" cm="1">
        <f t="array" ref="AL27">IFERROR(_xlfn.XLOOKUP($I27,Borrador!$I$11:$I$70,_xlfn.XLOOKUP(AL$10,Borrador!$C$10:$BK$10,Borrador!$C$11:$BK$70,"",0,1),""),"")</f>
        <v>5</v>
      </c>
      <c r="AM27" s="11" cm="1">
        <f t="array" ref="AM27">IFERROR(_xlfn.XLOOKUP($I27,Borrador!$I$11:$I$70,_xlfn.XLOOKUP(AM$10,Borrador!$C$10:$BK$10,Borrador!$C$11:$BK$70,"",0,1),""),"")</f>
        <v>0</v>
      </c>
      <c r="AN27" s="11" cm="1">
        <f t="array" ref="AN27">IFERROR(_xlfn.XLOOKUP($I27,Borrador!$I$11:$I$70,_xlfn.XLOOKUP(AN$10,Borrador!$C$10:$BK$10,Borrador!$C$11:$BK$70,"",0,1),""),"")</f>
        <v>5</v>
      </c>
      <c r="AO27" s="11" cm="1">
        <f t="array" ref="AO27">IFERROR(_xlfn.XLOOKUP($I27,Borrador!$I$11:$I$70,_xlfn.XLOOKUP(AO$10,Borrador!$C$10:$BK$10,Borrador!$C$11:$BK$70,"",0,1),""),"")</f>
        <v>0</v>
      </c>
      <c r="AP27" s="11" cm="1">
        <f t="array" ref="AP27">IFERROR(_xlfn.XLOOKUP($I27,Borrador!$I$11:$I$70,_xlfn.XLOOKUP(AP$10,Borrador!$C$10:$BK$10,Borrador!$C$11:$BK$70,"",0,1),""),"")</f>
        <v>0</v>
      </c>
      <c r="AQ27" s="11" cm="1">
        <f t="array" ref="AQ27">IFERROR(_xlfn.XLOOKUP($I27,Borrador!$I$11:$I$70,_xlfn.XLOOKUP(AQ$10,Borrador!$C$10:$BK$10,Borrador!$C$11:$BK$70,"",0,1),""),"")</f>
        <v>1</v>
      </c>
      <c r="AR27" s="12" t="str" cm="1">
        <f t="array" ref="AR27">IFERROR(_xlfn.XLOOKUP($I27,Borrador!$I$11:$I$70,_xlfn.XLOOKUP(AR$10,Borrador!$C$10:$BK$10,Borrador!$C$11:$BK$70,"",0,1),""),"")</f>
        <v/>
      </c>
      <c r="AS27" s="12" t="str" cm="1">
        <f t="array" ref="AS27">IFERROR(_xlfn.XLOOKUP($I27,Borrador!$I$11:$I$70,_xlfn.XLOOKUP(AS$10,Borrador!$C$10:$BK$10,Borrador!$C$11:$BK$70,"",0,1),""),"")</f>
        <v/>
      </c>
      <c r="AT27" s="12" t="str" cm="1">
        <f t="array" ref="AT27">IFERROR(_xlfn.XLOOKUP($I27,Borrador!$I$11:$I$70,_xlfn.XLOOKUP(AT$10,Borrador!$C$10:$BK$10,Borrador!$C$11:$BK$70,"",0,1),""),"")</f>
        <v/>
      </c>
      <c r="AU27" s="12" t="str" cm="1">
        <f t="array" ref="AU27">IFERROR(_xlfn.XLOOKUP($I27,Borrador!$I$11:$I$70,_xlfn.XLOOKUP(AU$10,Borrador!$C$10:$BK$10,Borrador!$C$11:$BK$70,"",0,1),""),"")</f>
        <v>Finalizado</v>
      </c>
      <c r="AV27" s="12" t="str" cm="1">
        <f t="array" ref="AV27">IFERROR(_xlfn.XLOOKUP($I27,Borrador!$I$11:$I$70,_xlfn.XLOOKUP(AV$10,Borrador!$C$10:$BK$10,Borrador!$C$11:$BK$70,"",0,1),""),"")</f>
        <v>Finalizado</v>
      </c>
      <c r="AW27" s="12">
        <f>IFERROR(_xlfn.XLOOKUP($I27,Borrador!$I$11:$I$70,Borrador!$AP$11:$AP$70,""),"")</f>
        <v>0</v>
      </c>
      <c r="AX27" s="12">
        <f>IFERROR(_xlfn.XLOOKUP($I27,Borrador!$I$11:$I$70,Borrador!$AQ$11:$AQ$70,""),"")</f>
        <v>0</v>
      </c>
      <c r="AY27" s="12">
        <f>IFERROR(_xlfn.XLOOKUP($I27,Borrador!$I$11:$I$70,Borrador!$AR$11:$AR$70,""),"")</f>
        <v>1</v>
      </c>
      <c r="AZ27" s="11" cm="1">
        <f t="array" ref="AZ27">IFERROR(_xlfn.XLOOKUP($I27,Borrador!$I$11:$I$70,_xlfn.XLOOKUP(AZ$10,Borrador!$C$10:$BK$10,Borrador!$C$11:$BK$70,"",0,1),""),"")</f>
        <v>1</v>
      </c>
      <c r="BA27" s="11" cm="1">
        <f t="array" ref="BA27">IFERROR(_xlfn.XLOOKUP($I27,Borrador!$I$11:$I$70,_xlfn.XLOOKUP(BA$10,Borrador!$C$10:$BK$10,Borrador!$C$11:$BK$70,"",0,1),""),"")</f>
        <v>0.22</v>
      </c>
      <c r="BB27" s="11">
        <f>IFERROR(_xlfn.XLOOKUP($I27,Borrador!$I$11:$I$70,Borrador!$AY$11:$AY$70,""),"")</f>
        <v>0</v>
      </c>
      <c r="BC27" s="11">
        <f>IFERROR(_xlfn.XLOOKUP($I27,Borrador!$I$11:$I$70,Borrador!$AZ$11:$AZ$70,""),"")</f>
        <v>0</v>
      </c>
      <c r="BD27" s="12" t="str" cm="1">
        <f t="array" ref="BD27">IFERROR(_xlfn.XLOOKUP($I27,Borrador!$I$11:$I$70,_xlfn.XLOOKUP(BD$10,Borrador!$C$10:$BK$10,Borrador!$C$11:$BK$70,"",0,1),""),"")</f>
        <v>sin iniciar</v>
      </c>
      <c r="BE27" s="12" t="str" cm="1">
        <f t="array" ref="BE27">IFERROR(_xlfn.XLOOKUP($I27,Borrador!$I$11:$I$70,_xlfn.XLOOKUP(BE$10,Borrador!$C$10:$BK$10,Borrador!$C$11:$BK$70,"",0,1),""),"")</f>
        <v>sin iniciar</v>
      </c>
      <c r="BF27" s="12" t="str" cm="1">
        <f t="array" ref="BF27">IFERROR(_xlfn.XLOOKUP($I27,Borrador!$I$11:$I$70,_xlfn.XLOOKUP(BF$10,Borrador!$C$10:$BK$10,Borrador!$C$11:$BK$70,"",0,1),""),"")</f>
        <v>sin iniciar</v>
      </c>
      <c r="BG27" s="12" cm="1">
        <f t="array" ref="BG27">IFERROR(_xlfn.XLOOKUP($I27,Borrador!$I$11:$I$70,_xlfn.XLOOKUP(BG$10,Borrador!$C$10:$BK$10,Borrador!$C$11:$BK$70,"",0,1),""),"")</f>
        <v>8</v>
      </c>
      <c r="BH27" s="12" cm="1">
        <f t="array" ref="BH27">IFERROR(_xlfn.XLOOKUP($I27,Borrador!$I$11:$I$70,_xlfn.XLOOKUP(BH$10,Borrador!$C$10:$BK$10,Borrador!$C$11:$BK$70,"",0,1),""),"")</f>
        <v>1</v>
      </c>
      <c r="BI27" s="12" cm="1">
        <f t="array" ref="BI27">IFERROR(_xlfn.XLOOKUP($I27,Borrador!$I$11:$I$70,_xlfn.XLOOKUP(BI$10,Borrador!$C$10:$BK$10,Borrador!$C$11:$BK$70,"",0,1),""),"")</f>
        <v>0.95</v>
      </c>
      <c r="BJ27" s="12" cm="1">
        <f t="array" ref="BJ27">IFERROR(_xlfn.XLOOKUP($I27,Borrador!$I$11:$I$70,_xlfn.XLOOKUP(BJ$10,Borrador!$C$10:$BK$10,Borrador!$C$11:$BK$70,"",0,1),""),"")</f>
        <v>0.125</v>
      </c>
      <c r="BK27" s="12" cm="1">
        <f t="array" ref="BK27">IFERROR(_xlfn.XLOOKUP($I27,Borrador!$I$11:$I$70,_xlfn.XLOOKUP(BK$10,Borrador!$C$10:$BK$10,Borrador!$C$11:$BK$70,"",0,1),""),"")</f>
        <v>0</v>
      </c>
      <c r="BL27" s="12" cm="1">
        <f t="array" ref="BL27">IFERROR(_xlfn.XLOOKUP($I27,Borrador!$I$11:$I$70,_xlfn.XLOOKUP(BL$10,Borrador!$C$10:$BK$10,Borrador!$C$11:$BK$70,"",0,1),""),"")</f>
        <v>0</v>
      </c>
      <c r="BM27" s="12">
        <f>IFERROR(_xlfn.XLOOKUP($I27,Borrador!$I$11:$I$70,Borrador!$BE$11:$BE$70,""),"")</f>
        <v>0</v>
      </c>
      <c r="BN27" s="12">
        <f>IFERROR(_xlfn.XLOOKUP($I27,Borrador!$I$11:$I$70,Borrador!$BF$11:$BF$70,""),"")</f>
        <v>0</v>
      </c>
      <c r="BO27" s="12">
        <f>IFERROR(_xlfn.XLOOKUP($I27,Borrador!$I$11:$I$70,Borrador!$BG$11:$BG$70,""),"")</f>
        <v>0</v>
      </c>
      <c r="BP27" s="12" cm="1">
        <f t="array" ref="BP27">IFERROR(_xlfn.XLOOKUP($I27,Borrador!$I$11:$I$70,_xlfn.XLOOKUP(BP$10,Borrador!$C$10:$BK$10,Borrador!$C$11:$BK$70,"",0,1),""),"")</f>
        <v>0.95</v>
      </c>
      <c r="BQ27" s="12">
        <f>IFERROR(_xlfn.XLOOKUP($I27,Borrador!$I$11:$I$70,Borrador!$BB$11:$BB$70,""),"")</f>
        <v>0</v>
      </c>
      <c r="BR27" s="12">
        <f>IFERROR(_xlfn.XLOOKUP($I27,Borrador!$I$11:$I$70,Borrador!$BC$11:$BC$70,""),"")</f>
        <v>0</v>
      </c>
      <c r="BS27" s="12">
        <f>IFERROR(_xlfn.XLOOKUP($I27,Borrador!$I$11:$I$70,Borrador!$BD$11:$BD$70,""),"")</f>
        <v>0</v>
      </c>
      <c r="BT27" s="11">
        <f>IFERROR(_xlfn.XLOOKUP($I27,Borrador!$I$11:$I$70,Borrador!$BH$11:$BH$70,""),"")</f>
        <v>0</v>
      </c>
      <c r="BU27" s="11">
        <f>IFERROR(_xlfn.XLOOKUP($I27,Borrador!$I$11:$I$70,Borrador!$BI$11:$BI$70,""),"")</f>
        <v>0</v>
      </c>
      <c r="BV27" s="34" t="str">
        <f>IFERROR(_xlfn.XLOOKUP($I27,Borrador!$I$11:$I$70,Borrador!$BJ$11:$BJ$70,""),"")</f>
        <v>2026-2</v>
      </c>
      <c r="BW27" s="12">
        <f>IFERROR(_xlfn.XLOOKUP($I27,Borrador!$I$11:$I$70,Borrador!$BK$11:$BK$70,""),"")</f>
        <v>0</v>
      </c>
    </row>
    <row r="28" spans="3:75" ht="57.6" customHeight="1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IFERROR(_xlfn.XLOOKUP($I28,Borrador!$I$11:$I$70,_xlfn.XLOOKUP(J$10,Borrador!$C$10:$BK$10,Borrador!$C$11:$BK$70,"",0,1),""),"")</f>
        <v>finalizado</v>
      </c>
      <c r="K28" s="12" t="str" cm="1">
        <f t="array" ref="K28">IFERROR(_xlfn.XLOOKUP($I28,Borrador!$I$11:$I$70,_xlfn.XLOOKUP(K$10,Borrador!$C$10:$BK$10,Borrador!$C$11:$BK$70,"",0,1),""),"")</f>
        <v>finalizado</v>
      </c>
      <c r="L28" s="12" t="str" cm="1">
        <f t="array" ref="L28">IFERROR(_xlfn.XLOOKUP($I28,Borrador!$I$11:$I$70,_xlfn.XLOOKUP(L$10,Borrador!$C$10:$BK$10,Borrador!$C$11:$BK$70,"",0,1),""),"")</f>
        <v>finalizado</v>
      </c>
      <c r="M28" s="38" cm="1">
        <f t="array" ref="M28">IFERROR(_xlfn.XLOOKUP($I28,Borrador!$I$11:$I$70,_xlfn.XLOOKUP(M$10,Borrador!$C$10:$BK$10,Borrador!$C$11:$BK$70,"",0,1),""),"")</f>
        <v>45930</v>
      </c>
      <c r="N28" s="39" cm="1">
        <f t="array" ref="N28">IFERROR(_xlfn.XLOOKUP($I28,Borrador!$I$11:$I$70,_xlfn.XLOOKUP(N$10,Borrador!$C$10:$BK$10,Borrador!$C$11:$BK$70,"",0,1),""),"")</f>
        <v>45960</v>
      </c>
      <c r="O28" s="12" cm="1">
        <f t="array" ref="O28">IFERROR(_xlfn.XLOOKUP($I28,Borrador!$I$11:$I$70,_xlfn.XLOOKUP(O$10,Borrador!$C$10:$BK$10,Borrador!$C$11:$BK$70,"",0,1),""),"")</f>
        <v>0</v>
      </c>
      <c r="P28" s="12" t="str" cm="1">
        <f t="array" ref="P28">IFERROR(_xlfn.XLOOKUP($I28,Borrador!$I$11:$I$70,_xlfn.XLOOKUP(P$10,Borrador!$C$10:$BK$10,Borrador!$C$11:$BK$70,"",0,1),""),"")</f>
        <v>Si</v>
      </c>
      <c r="Q28" s="12" cm="1">
        <f t="array" ref="Q28">IFERROR(_xlfn.XLOOKUP($I28,Borrador!$I$11:$I$70,_xlfn.XLOOKUP(Q$10,Borrador!$C$10:$BK$10,Borrador!$C$11:$BK$70,"",0,1),""),"")</f>
        <v>6</v>
      </c>
      <c r="R28" s="12" t="str" cm="1">
        <f t="array" ref="R28">IFERROR(_xlfn.XLOOKUP($I28,Borrador!$I$11:$I$70,_xlfn.XLOOKUP(R$10,Borrador!$C$10:$BK$10,Borrador!$C$11:$BK$70,"",0,1),""),"")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IFERROR(_xlfn.XLOOKUP($I28,Borrador!$I$11:$I$70,_xlfn.XLOOKUP(W$10,Borrador!$C$10:$BK$10,Borrador!$C$11:$BK$70,"",0,1),""),"")</f>
        <v>finalizado</v>
      </c>
      <c r="X28" s="76" cm="1">
        <f t="array" ref="X28">IFERROR(_xlfn.XLOOKUP($I28,Borrador!$I$11:$I$70,_xlfn.XLOOKUP(X$10,Borrador!$C$10:$BK$10,Borrador!$C$11:$BK$70,"",0,1),""),"")</f>
        <v>0</v>
      </c>
      <c r="Y28" s="76" t="str" cm="1">
        <f t="array" ref="Y28">IFERROR(_xlfn.XLOOKUP($I28,Borrador!$I$11:$I$70,_xlfn.XLOOKUP(Y$10,Borrador!$C$10:$BK$10,Borrador!$C$11:$BK$70,"",0,1),""),"")</f>
        <v>Finalizado</v>
      </c>
      <c r="Z28" s="76" t="str" cm="1">
        <f t="array" ref="Z28">IFERROR(_xlfn.XLOOKUP($I28,Borrador!$I$11:$I$70,_xlfn.XLOOKUP(Z$10,Borrador!$C$10:$BK$10,Borrador!$C$11:$BK$70,"",0,1),""),"")</f>
        <v/>
      </c>
      <c r="AA28" s="76" t="str" cm="1">
        <f t="array" ref="AA28">IFERROR(_xlfn.XLOOKUP($I28,Borrador!$I$11:$I$70,_xlfn.XLOOKUP(AA$10,Borrador!$C$10:$BK$10,Borrador!$C$11:$BK$70,"",0,1),""),"")</f>
        <v>Modificación de Registro Calificado</v>
      </c>
      <c r="AB28" s="12" t="str" cm="1">
        <f t="array" ref="AB28">IFERROR(_xlfn.XLOOKUP($I28,Borrador!$I$11:$I$70,_xlfn.XLOOKUP(AB$10,Borrador!$C$10:$BK$10,Borrador!$C$11:$BK$70,"",0,1),""),"")</f>
        <v>En elaboración de documentación</v>
      </c>
      <c r="AC28" s="54" t="str" cm="1">
        <f t="array" ref="AC28">IFERROR(_xlfn.XLOOKUP($I28,Borrador!$I$11:$I$70,_xlfn.XLOOKUP(AC$10,Borrador!$C$10:$BK$10,Borrador!$C$11:$BK$70,"",0,1),""),"")</f>
        <v>Abril de 2026</v>
      </c>
      <c r="AD28" s="12" t="str" cm="1">
        <f t="array" ref="AD28">IFERROR(_xlfn.XLOOKUP($I28,Borrador!$I$11:$I$70,_xlfn.XLOOKUP(AD$10,Borrador!$C$10:$BK$10,Borrador!$C$11:$BK$70,"",0,1),""),"")</f>
        <v>Se tramita en marzo de 2026</v>
      </c>
      <c r="AE28" s="12"/>
      <c r="AF28" s="12" t="str" cm="1">
        <f t="array" ref="AF28">IFERROR(_xlfn.XLOOKUP($I28,Borrador!$I$11:$I$70,_xlfn.XLOOKUP(AF$10,Borrador!$C$10:$BK$10,Borrador!$C$11:$BK$70,"",0,1),""),"")</f>
        <v>Sí</v>
      </c>
      <c r="AG28" s="12" t="str" cm="1">
        <f t="array" ref="AG28">IFERROR(_xlfn.XLOOKUP($I28,Borrador!$I$11:$I$70,_xlfn.XLOOKUP(AG$10,Borrador!$C$10:$BK$10,Borrador!$C$11:$BK$70,"",0,1),""),"")</f>
        <v>No</v>
      </c>
      <c r="AH28" s="12" t="str" cm="1">
        <f t="array" ref="AH28">IFERROR(_xlfn.XLOOKUP($I28,Borrador!$I$11:$I$70,_xlfn.XLOOKUP(AH$10,Borrador!$C$10:$BK$10,Borrador!$C$11:$BK$70,"",0,1),""),"")</f>
        <v>No aplica</v>
      </c>
      <c r="AI28" s="12" t="str" cm="1">
        <f t="array" ref="AI28">IFERROR(_xlfn.XLOOKUP($I28,Borrador!$I$11:$I$70,_xlfn.XLOOKUP(AI$10,Borrador!$C$10:$BK$10,Borrador!$C$11:$BK$70,"",0,1),""),"")</f>
        <v/>
      </c>
      <c r="AJ28" s="12"/>
      <c r="AK28" s="12"/>
      <c r="AL28" s="11" cm="1">
        <f t="array" ref="AL28">IFERROR(_xlfn.XLOOKUP($I28,Borrador!$I$11:$I$70,_xlfn.XLOOKUP(AL$10,Borrador!$C$10:$BK$10,Borrador!$C$11:$BK$70,"",0,1),""),"")</f>
        <v>7</v>
      </c>
      <c r="AM28" s="11" cm="1">
        <f t="array" ref="AM28">IFERROR(_xlfn.XLOOKUP($I28,Borrador!$I$11:$I$70,_xlfn.XLOOKUP(AM$10,Borrador!$C$10:$BK$10,Borrador!$C$11:$BK$70,"",0,1),""),"")</f>
        <v>2</v>
      </c>
      <c r="AN28" s="11" cm="1">
        <f t="array" ref="AN28">IFERROR(_xlfn.XLOOKUP($I28,Borrador!$I$11:$I$70,_xlfn.XLOOKUP(AN$10,Borrador!$C$10:$BK$10,Borrador!$C$11:$BK$70,"",0,1),""),"")</f>
        <v>9</v>
      </c>
      <c r="AO28" s="11" cm="1">
        <f t="array" ref="AO28">IFERROR(_xlfn.XLOOKUP($I28,Borrador!$I$11:$I$70,_xlfn.XLOOKUP(AO$10,Borrador!$C$10:$BK$10,Borrador!$C$11:$BK$70,"",0,1),""),"")</f>
        <v>0</v>
      </c>
      <c r="AP28" s="11" cm="1">
        <f t="array" ref="AP28">IFERROR(_xlfn.XLOOKUP($I28,Borrador!$I$11:$I$70,_xlfn.XLOOKUP(AP$10,Borrador!$C$10:$BK$10,Borrador!$C$11:$BK$70,"",0,1),""),"")</f>
        <v>0</v>
      </c>
      <c r="AQ28" s="11" cm="1">
        <f t="array" ref="AQ28">IFERROR(_xlfn.XLOOKUP($I28,Borrador!$I$11:$I$70,_xlfn.XLOOKUP(AQ$10,Borrador!$C$10:$BK$10,Borrador!$C$11:$BK$70,"",0,1),""),"")</f>
        <v>0</v>
      </c>
      <c r="AR28" s="12" t="str" cm="1">
        <f t="array" ref="AR28">IFERROR(_xlfn.XLOOKUP($I28,Borrador!$I$11:$I$70,_xlfn.XLOOKUP(AR$10,Borrador!$C$10:$BK$10,Borrador!$C$11:$BK$70,"",0,1),""),"")</f>
        <v/>
      </c>
      <c r="AS28" s="12" t="str" cm="1">
        <f t="array" ref="AS28">IFERROR(_xlfn.XLOOKUP($I28,Borrador!$I$11:$I$70,_xlfn.XLOOKUP(AS$10,Borrador!$C$10:$BK$10,Borrador!$C$11:$BK$70,"",0,1),""),"")</f>
        <v/>
      </c>
      <c r="AT28" s="12" t="str" cm="1">
        <f t="array" ref="AT28">IFERROR(_xlfn.XLOOKUP($I28,Borrador!$I$11:$I$70,_xlfn.XLOOKUP(AT$10,Borrador!$C$10:$BK$10,Borrador!$C$11:$BK$70,"",0,1),""),"")</f>
        <v/>
      </c>
      <c r="AU28" s="12" t="str" cm="1">
        <f t="array" ref="AU28">IFERROR(_xlfn.XLOOKUP($I28,Borrador!$I$11:$I$70,_xlfn.XLOOKUP(AU$10,Borrador!$C$10:$BK$10,Borrador!$C$11:$BK$70,"",0,1),""),"")</f>
        <v>sin iniciar</v>
      </c>
      <c r="AV28" s="12" t="str" cm="1">
        <f t="array" ref="AV28">IFERROR(_xlfn.XLOOKUP($I28,Borrador!$I$11:$I$70,_xlfn.XLOOKUP(AV$10,Borrador!$C$10:$BK$10,Borrador!$C$11:$BK$70,"",0,1),""),"")</f>
        <v>sin iniciar</v>
      </c>
      <c r="AW28" s="12">
        <f>IFERROR(_xlfn.XLOOKUP($I28,Borrador!$I$11:$I$70,Borrador!$AP$11:$AP$70,""),"")</f>
        <v>0</v>
      </c>
      <c r="AX28" s="12">
        <f>IFERROR(_xlfn.XLOOKUP($I28,Borrador!$I$11:$I$70,Borrador!$AQ$11:$AQ$70,""),"")</f>
        <v>0</v>
      </c>
      <c r="AY28" s="12">
        <f>IFERROR(_xlfn.XLOOKUP($I28,Borrador!$I$11:$I$70,Borrador!$AR$11:$AR$70,""),"")</f>
        <v>0</v>
      </c>
      <c r="AZ28" s="11" cm="1">
        <f t="array" ref="AZ28">IFERROR(_xlfn.XLOOKUP($I28,Borrador!$I$11:$I$70,_xlfn.XLOOKUP(AZ$10,Borrador!$C$10:$BK$10,Borrador!$C$11:$BK$70,"",0,1),""),"")</f>
        <v>0</v>
      </c>
      <c r="BA28" s="11" cm="1">
        <f t="array" ref="BA28">IFERROR(_xlfn.XLOOKUP($I28,Borrador!$I$11:$I$70,_xlfn.XLOOKUP(BA$10,Borrador!$C$10:$BK$10,Borrador!$C$11:$BK$70,"",0,1),""),"")</f>
        <v>0.23</v>
      </c>
      <c r="BB28" s="11">
        <f>IFERROR(_xlfn.XLOOKUP($I28,Borrador!$I$11:$I$70,Borrador!$AY$11:$AY$70,""),"")</f>
        <v>0</v>
      </c>
      <c r="BC28" s="11">
        <f>IFERROR(_xlfn.XLOOKUP($I28,Borrador!$I$11:$I$70,Borrador!$AZ$11:$AZ$70,""),"")</f>
        <v>0</v>
      </c>
      <c r="BD28" s="12" t="str" cm="1">
        <f t="array" ref="BD28">IFERROR(_xlfn.XLOOKUP($I28,Borrador!$I$11:$I$70,_xlfn.XLOOKUP(BD$10,Borrador!$C$10:$BK$10,Borrador!$C$11:$BK$70,"",0,1),""),"")</f>
        <v>sin iniciar</v>
      </c>
      <c r="BE28" s="12" t="str" cm="1">
        <f t="array" ref="BE28">IFERROR(_xlfn.XLOOKUP($I28,Borrador!$I$11:$I$70,_xlfn.XLOOKUP(BE$10,Borrador!$C$10:$BK$10,Borrador!$C$11:$BK$70,"",0,1),""),"")</f>
        <v>sin iniciar</v>
      </c>
      <c r="BF28" s="12" t="str" cm="1">
        <f t="array" ref="BF28">IFERROR(_xlfn.XLOOKUP($I28,Borrador!$I$11:$I$70,_xlfn.XLOOKUP(BF$10,Borrador!$C$10:$BK$10,Borrador!$C$11:$BK$70,"",0,1),""),"")</f>
        <v>sin iniciar</v>
      </c>
      <c r="BG28" s="12" cm="1">
        <f t="array" ref="BG28">IFERROR(_xlfn.XLOOKUP($I28,Borrador!$I$11:$I$70,_xlfn.XLOOKUP(BG$10,Borrador!$C$10:$BK$10,Borrador!$C$11:$BK$70,"",0,1),""),"")</f>
        <v>9</v>
      </c>
      <c r="BH28" s="12" cm="1">
        <f t="array" ref="BH28">IFERROR(_xlfn.XLOOKUP($I28,Borrador!$I$11:$I$70,_xlfn.XLOOKUP(BH$10,Borrador!$C$10:$BK$10,Borrador!$C$11:$BK$70,"",0,1),""),"")</f>
        <v>0</v>
      </c>
      <c r="BI28" s="12" cm="1">
        <f t="array" ref="BI28">IFERROR(_xlfn.XLOOKUP($I28,Borrador!$I$11:$I$70,_xlfn.XLOOKUP(BI$10,Borrador!$C$10:$BK$10,Borrador!$C$11:$BK$70,"",0,1),""),"")</f>
        <v>0.35</v>
      </c>
      <c r="BJ28" s="12" cm="1">
        <f t="array" ref="BJ28">IFERROR(_xlfn.XLOOKUP($I28,Borrador!$I$11:$I$70,_xlfn.XLOOKUP(BJ$10,Borrador!$C$10:$BK$10,Borrador!$C$11:$BK$70,"",0,1),""),"")</f>
        <v>0</v>
      </c>
      <c r="BK28" s="12" cm="1">
        <f t="array" ref="BK28">IFERROR(_xlfn.XLOOKUP($I28,Borrador!$I$11:$I$70,_xlfn.XLOOKUP(BK$10,Borrador!$C$10:$BK$10,Borrador!$C$11:$BK$70,"",0,1),""),"")</f>
        <v>0</v>
      </c>
      <c r="BL28" s="12" cm="1">
        <f t="array" ref="BL28">IFERROR(_xlfn.XLOOKUP($I28,Borrador!$I$11:$I$70,_xlfn.XLOOKUP(BL$10,Borrador!$C$10:$BK$10,Borrador!$C$11:$BK$70,"",0,1),""),"")</f>
        <v>0</v>
      </c>
      <c r="BM28" s="12">
        <f>IFERROR(_xlfn.XLOOKUP($I28,Borrador!$I$11:$I$70,Borrador!$BE$11:$BE$70,""),"")</f>
        <v>0</v>
      </c>
      <c r="BN28" s="12">
        <f>IFERROR(_xlfn.XLOOKUP($I28,Borrador!$I$11:$I$70,Borrador!$BF$11:$BF$70,""),"")</f>
        <v>0</v>
      </c>
      <c r="BO28" s="12">
        <f>IFERROR(_xlfn.XLOOKUP($I28,Borrador!$I$11:$I$70,Borrador!$BG$11:$BG$70,""),"")</f>
        <v>0</v>
      </c>
      <c r="BP28" s="12" cm="1">
        <f t="array" ref="BP28">IFERROR(_xlfn.XLOOKUP($I28,Borrador!$I$11:$I$70,_xlfn.XLOOKUP(BP$10,Borrador!$C$10:$BK$10,Borrador!$C$11:$BK$70,"",0,1),""),"")</f>
        <v>0.35</v>
      </c>
      <c r="BQ28" s="12">
        <f>IFERROR(_xlfn.XLOOKUP($I28,Borrador!$I$11:$I$70,Borrador!$BB$11:$BB$70,""),"")</f>
        <v>0</v>
      </c>
      <c r="BR28" s="12">
        <f>IFERROR(_xlfn.XLOOKUP($I28,Borrador!$I$11:$I$70,Borrador!$BC$11:$BC$70,""),"")</f>
        <v>0</v>
      </c>
      <c r="BS28" s="12">
        <f>IFERROR(_xlfn.XLOOKUP($I28,Borrador!$I$11:$I$70,Borrador!$BD$11:$BD$70,""),"")</f>
        <v>0</v>
      </c>
      <c r="BT28" s="11">
        <f>IFERROR(_xlfn.XLOOKUP($I28,Borrador!$I$11:$I$70,Borrador!$BH$11:$BH$70,""),"")</f>
        <v>46199</v>
      </c>
      <c r="BU28" s="11">
        <f>IFERROR(_xlfn.XLOOKUP($I28,Borrador!$I$11:$I$70,Borrador!$BI$11:$BI$70,""),"")</f>
        <v>0</v>
      </c>
      <c r="BV28" s="34" t="str">
        <f>IFERROR(_xlfn.XLOOKUP($I28,Borrador!$I$11:$I$70,Borrador!$BJ$11:$BJ$70,""),"")</f>
        <v>2027-1</v>
      </c>
      <c r="BW28" s="12">
        <f>IFERROR(_xlfn.XLOOKUP($I28,Borrador!$I$11:$I$70,Borrador!$BK$11:$BK$70,""),"")</f>
        <v>0</v>
      </c>
    </row>
    <row r="29" spans="3:75" ht="69.599999999999994" customHeight="1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IFERROR(_xlfn.XLOOKUP($I29,Borrador!$I$11:$I$70,_xlfn.XLOOKUP(J$10,Borrador!$C$10:$BK$10,Borrador!$C$11:$BK$70,"",0,1),""),"")</f>
        <v>finalizado</v>
      </c>
      <c r="K29" s="12" t="str" cm="1">
        <f t="array" ref="K29">IFERROR(_xlfn.XLOOKUP($I29,Borrador!$I$11:$I$70,_xlfn.XLOOKUP(K$10,Borrador!$C$10:$BK$10,Borrador!$C$11:$BK$70,"",0,1),""),"")</f>
        <v>finalizado</v>
      </c>
      <c r="L29" s="12" t="str" cm="1">
        <f t="array" ref="L29">IFERROR(_xlfn.XLOOKUP($I29,Borrador!$I$11:$I$70,_xlfn.XLOOKUP(L$10,Borrador!$C$10:$BK$10,Borrador!$C$11:$BK$70,"",0,1),""),"")</f>
        <v>finalizado</v>
      </c>
      <c r="M29" s="38" cm="1">
        <f t="array" ref="M29">IFERROR(_xlfn.XLOOKUP($I29,Borrador!$I$11:$I$70,_xlfn.XLOOKUP(M$10,Borrador!$C$10:$BK$10,Borrador!$C$11:$BK$70,"",0,1),""),"")</f>
        <v>45930</v>
      </c>
      <c r="N29" s="39" cm="1">
        <f t="array" ref="N29">IFERROR(_xlfn.XLOOKUP($I29,Borrador!$I$11:$I$70,_xlfn.XLOOKUP(N$10,Borrador!$C$10:$BK$10,Borrador!$C$11:$BK$70,"",0,1),""),"")</f>
        <v>45960</v>
      </c>
      <c r="O29" s="12" cm="1">
        <f t="array" ref="O29">IFERROR(_xlfn.XLOOKUP($I29,Borrador!$I$11:$I$70,_xlfn.XLOOKUP(O$10,Borrador!$C$10:$BK$10,Borrador!$C$11:$BK$70,"",0,1),""),"")</f>
        <v>0</v>
      </c>
      <c r="P29" s="12" cm="1">
        <f t="array" ref="P29">IFERROR(_xlfn.XLOOKUP($I29,Borrador!$I$11:$I$70,_xlfn.XLOOKUP(P$10,Borrador!$C$10:$BK$10,Borrador!$C$11:$BK$70,"",0,1),""),"")</f>
        <v>0</v>
      </c>
      <c r="Q29" s="12" t="str" cm="1">
        <f t="array" ref="Q29">IFERROR(_xlfn.XLOOKUP($I29,Borrador!$I$11:$I$70,_xlfn.XLOOKUP(Q$10,Borrador!$C$10:$BK$10,Borrador!$C$11:$BK$70,"",0,1),""),"")</f>
        <v>No aplica</v>
      </c>
      <c r="R29" s="12" t="str" cm="1">
        <f t="array" ref="R29">IFERROR(_xlfn.XLOOKUP($I29,Borrador!$I$11:$I$70,_xlfn.XLOOKUP(R$10,Borrador!$C$10:$BK$10,Borrador!$C$11:$BK$70,"",0,1),""),"")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IFERROR(_xlfn.XLOOKUP($I29,Borrador!$I$11:$I$70,_xlfn.XLOOKUP(W$10,Borrador!$C$10:$BK$10,Borrador!$C$11:$BK$70,"",0,1),""),"")</f>
        <v>finalizado</v>
      </c>
      <c r="X29" s="76" cm="1">
        <f t="array" ref="X29">IFERROR(_xlfn.XLOOKUP($I29,Borrador!$I$11:$I$70,_xlfn.XLOOKUP(X$10,Borrador!$C$10:$BK$10,Borrador!$C$11:$BK$70,"",0,1),""),"")</f>
        <v>0</v>
      </c>
      <c r="Y29" s="76" t="str" cm="1">
        <f t="array" ref="Y29">IFERROR(_xlfn.XLOOKUP($I29,Borrador!$I$11:$I$70,_xlfn.XLOOKUP(Y$10,Borrador!$C$10:$BK$10,Borrador!$C$11:$BK$70,"",0,1),""),"")</f>
        <v>Finalizado</v>
      </c>
      <c r="Z29" s="76" t="str" cm="1">
        <f t="array" ref="Z29">IFERROR(_xlfn.XLOOKUP($I29,Borrador!$I$11:$I$70,_xlfn.XLOOKUP(Z$10,Borrador!$C$10:$BK$10,Borrador!$C$11:$BK$70,"",0,1),""),"")</f>
        <v/>
      </c>
      <c r="AA29" s="76" t="str" cm="1">
        <f t="array" ref="AA29">IFERROR(_xlfn.XLOOKUP($I29,Borrador!$I$11:$I$70,_xlfn.XLOOKUP(AA$10,Borrador!$C$10:$BK$10,Borrador!$C$11:$BK$70,"",0,1),""),"")</f>
        <v>Modificación de Registro Calificado</v>
      </c>
      <c r="AB29" s="12" t="str" cm="1">
        <f t="array" ref="AB29">IFERROR(_xlfn.XLOOKUP($I29,Borrador!$I$11:$I$70,_xlfn.XLOOKUP(AB$10,Borrador!$C$10:$BK$10,Borrador!$C$11:$BK$70,"",0,1),""),"")</f>
        <v>En elaboración de documentación</v>
      </c>
      <c r="AC29" s="54" t="str" cm="1">
        <f t="array" ref="AC29">IFERROR(_xlfn.XLOOKUP($I29,Borrador!$I$11:$I$70,_xlfn.XLOOKUP(AC$10,Borrador!$C$10:$BK$10,Borrador!$C$11:$BK$70,"",0,1),""),"")</f>
        <v>Abril de 2026</v>
      </c>
      <c r="AD29" s="12" t="str" cm="1">
        <f t="array" ref="AD29">IFERROR(_xlfn.XLOOKUP($I29,Borrador!$I$11:$I$70,_xlfn.XLOOKUP(AD$10,Borrador!$C$10:$BK$10,Borrador!$C$11:$BK$70,"",0,1),""),"")</f>
        <v>Se tramita en marzo de 2026</v>
      </c>
      <c r="AE29" s="12"/>
      <c r="AF29" s="12" t="str" cm="1">
        <f t="array" ref="AF29">IFERROR(_xlfn.XLOOKUP($I29,Borrador!$I$11:$I$70,_xlfn.XLOOKUP(AF$10,Borrador!$C$10:$BK$10,Borrador!$C$11:$BK$70,"",0,1),""),"")</f>
        <v>Sí</v>
      </c>
      <c r="AG29" s="12" t="str" cm="1">
        <f t="array" ref="AG29">IFERROR(_xlfn.XLOOKUP($I29,Borrador!$I$11:$I$70,_xlfn.XLOOKUP(AG$10,Borrador!$C$10:$BK$10,Borrador!$C$11:$BK$70,"",0,1),""),"")</f>
        <v>No</v>
      </c>
      <c r="AH29" s="12" t="str" cm="1">
        <f t="array" ref="AH29">IFERROR(_xlfn.XLOOKUP($I29,Borrador!$I$11:$I$70,_xlfn.XLOOKUP(AH$10,Borrador!$C$10:$BK$10,Borrador!$C$11:$BK$70,"",0,1),""),"")</f>
        <v>No aplica</v>
      </c>
      <c r="AI29" s="12" t="str" cm="1">
        <f t="array" ref="AI29">IFERROR(_xlfn.XLOOKUP($I29,Borrador!$I$11:$I$70,_xlfn.XLOOKUP(AI$10,Borrador!$C$10:$BK$10,Borrador!$C$11:$BK$70,"",0,1),""),"")</f>
        <v/>
      </c>
      <c r="AJ29" s="12"/>
      <c r="AK29" s="12"/>
      <c r="AL29" s="11" t="str" cm="1">
        <f t="array" ref="AL29">IFERROR(_xlfn.XLOOKUP($I29,Borrador!$I$11:$I$70,_xlfn.XLOOKUP(AL$10,Borrador!$C$10:$BK$10,Borrador!$C$11:$BK$70,"",0,1),""),"")</f>
        <v>No aplica</v>
      </c>
      <c r="AM29" s="11" t="str" cm="1">
        <f t="array" ref="AM29">IFERROR(_xlfn.XLOOKUP($I29,Borrador!$I$11:$I$70,_xlfn.XLOOKUP(AM$10,Borrador!$C$10:$BK$10,Borrador!$C$11:$BK$70,"",0,1),""),"")</f>
        <v>No aplica</v>
      </c>
      <c r="AN29" s="11" t="str" cm="1">
        <f t="array" ref="AN29">IFERROR(_xlfn.XLOOKUP($I29,Borrador!$I$11:$I$70,_xlfn.XLOOKUP(AN$10,Borrador!$C$10:$BK$10,Borrador!$C$11:$BK$70,"",0,1),""),"")</f>
        <v>No aplica</v>
      </c>
      <c r="AO29" s="11" cm="1">
        <f t="array" ref="AO29">IFERROR(_xlfn.XLOOKUP($I29,Borrador!$I$11:$I$70,_xlfn.XLOOKUP(AO$10,Borrador!$C$10:$BK$10,Borrador!$C$11:$BK$70,"",0,1),""),"")</f>
        <v>0</v>
      </c>
      <c r="AP29" s="11" cm="1">
        <f t="array" ref="AP29">IFERROR(_xlfn.XLOOKUP($I29,Borrador!$I$11:$I$70,_xlfn.XLOOKUP(AP$10,Borrador!$C$10:$BK$10,Borrador!$C$11:$BK$70,"",0,1),""),"")</f>
        <v>0</v>
      </c>
      <c r="AQ29" s="11" cm="1">
        <f t="array" ref="AQ29">IFERROR(_xlfn.XLOOKUP($I29,Borrador!$I$11:$I$70,_xlfn.XLOOKUP(AQ$10,Borrador!$C$10:$BK$10,Borrador!$C$11:$BK$70,"",0,1),""),"")</f>
        <v>0</v>
      </c>
      <c r="AR29" s="12" t="str" cm="1">
        <f t="array" ref="AR29">IFERROR(_xlfn.XLOOKUP($I29,Borrador!$I$11:$I$70,_xlfn.XLOOKUP(AR$10,Borrador!$C$10:$BK$10,Borrador!$C$11:$BK$70,"",0,1),""),"")</f>
        <v/>
      </c>
      <c r="AS29" s="12" t="str" cm="1">
        <f t="array" ref="AS29">IFERROR(_xlfn.XLOOKUP($I29,Borrador!$I$11:$I$70,_xlfn.XLOOKUP(AS$10,Borrador!$C$10:$BK$10,Borrador!$C$11:$BK$70,"",0,1),""),"")</f>
        <v/>
      </c>
      <c r="AT29" s="12" t="str" cm="1">
        <f t="array" ref="AT29">IFERROR(_xlfn.XLOOKUP($I29,Borrador!$I$11:$I$70,_xlfn.XLOOKUP(AT$10,Borrador!$C$10:$BK$10,Borrador!$C$11:$BK$70,"",0,1),""),"")</f>
        <v/>
      </c>
      <c r="AU29" s="12" t="str" cm="1">
        <f t="array" ref="AU29">IFERROR(_xlfn.XLOOKUP($I29,Borrador!$I$11:$I$70,_xlfn.XLOOKUP(AU$10,Borrador!$C$10:$BK$10,Borrador!$C$11:$BK$70,"",0,1),""),"")</f>
        <v>sin iniciar</v>
      </c>
      <c r="AV29" s="12" t="str" cm="1">
        <f t="array" ref="AV29">IFERROR(_xlfn.XLOOKUP($I29,Borrador!$I$11:$I$70,_xlfn.XLOOKUP(AV$10,Borrador!$C$10:$BK$10,Borrador!$C$11:$BK$70,"",0,1),""),"")</f>
        <v>sin iniciar</v>
      </c>
      <c r="AW29" s="12">
        <f>IFERROR(_xlfn.XLOOKUP($I29,Borrador!$I$11:$I$70,Borrador!$AP$11:$AP$70,""),"")</f>
        <v>0</v>
      </c>
      <c r="AX29" s="12">
        <f>IFERROR(_xlfn.XLOOKUP($I29,Borrador!$I$11:$I$70,Borrador!$AQ$11:$AQ$70,""),"")</f>
        <v>0</v>
      </c>
      <c r="AY29" s="12">
        <f>IFERROR(_xlfn.XLOOKUP($I29,Borrador!$I$11:$I$70,Borrador!$AR$11:$AR$70,""),"")</f>
        <v>0</v>
      </c>
      <c r="AZ29" s="11" cm="1">
        <f t="array" ref="AZ29">IFERROR(_xlfn.XLOOKUP($I29,Borrador!$I$11:$I$70,_xlfn.XLOOKUP(AZ$10,Borrador!$C$10:$BK$10,Borrador!$C$11:$BK$70,"",0,1),""),"")</f>
        <v>0</v>
      </c>
      <c r="BA29" s="11" t="str" cm="1">
        <f t="array" ref="BA29">IFERROR(_xlfn.XLOOKUP($I29,Borrador!$I$11:$I$70,_xlfn.XLOOKUP(BA$10,Borrador!$C$10:$BK$10,Borrador!$C$11:$BK$70,"",0,1),""),"")</f>
        <v>No aplica</v>
      </c>
      <c r="BB29" s="11">
        <f>IFERROR(_xlfn.XLOOKUP($I29,Borrador!$I$11:$I$70,Borrador!$AY$11:$AY$70,""),"")</f>
        <v>0</v>
      </c>
      <c r="BC29" s="11">
        <f>IFERROR(_xlfn.XLOOKUP($I29,Borrador!$I$11:$I$70,Borrador!$AZ$11:$AZ$70,""),"")</f>
        <v>0</v>
      </c>
      <c r="BD29" s="12" t="str" cm="1">
        <f t="array" ref="BD29">IFERROR(_xlfn.XLOOKUP($I29,Borrador!$I$11:$I$70,_xlfn.XLOOKUP(BD$10,Borrador!$C$10:$BK$10,Borrador!$C$11:$BK$70,"",0,1),""),"")</f>
        <v>No aplica</v>
      </c>
      <c r="BE29" s="12" t="str" cm="1">
        <f t="array" ref="BE29">IFERROR(_xlfn.XLOOKUP($I29,Borrador!$I$11:$I$70,_xlfn.XLOOKUP(BE$10,Borrador!$C$10:$BK$10,Borrador!$C$11:$BK$70,"",0,1),""),"")</f>
        <v>No aplica</v>
      </c>
      <c r="BF29" s="12" cm="1">
        <f t="array" ref="BF29">IFERROR(_xlfn.XLOOKUP($I29,Borrador!$I$11:$I$70,_xlfn.XLOOKUP(BF$10,Borrador!$C$10:$BK$10,Borrador!$C$11:$BK$70,"",0,1),""),"")</f>
        <v>0</v>
      </c>
      <c r="BG29" s="12" t="str" cm="1">
        <f t="array" ref="BG29">IFERROR(_xlfn.XLOOKUP($I29,Borrador!$I$11:$I$70,_xlfn.XLOOKUP(BG$10,Borrador!$C$10:$BK$10,Borrador!$C$11:$BK$70,"",0,1),""),"")</f>
        <v>No aplica</v>
      </c>
      <c r="BH29" s="12" t="str" cm="1">
        <f t="array" ref="BH29">IFERROR(_xlfn.XLOOKUP($I29,Borrador!$I$11:$I$70,_xlfn.XLOOKUP(BH$10,Borrador!$C$10:$BK$10,Borrador!$C$11:$BK$70,"",0,1),""),"")</f>
        <v>No aplica</v>
      </c>
      <c r="BI29" s="12" t="str" cm="1">
        <f t="array" ref="BI29">IFERROR(_xlfn.XLOOKUP($I29,Borrador!$I$11:$I$70,_xlfn.XLOOKUP(BI$10,Borrador!$C$10:$BK$10,Borrador!$C$11:$BK$70,"",0,1),""),"")</f>
        <v>sin iniciar</v>
      </c>
      <c r="BJ29" s="12" t="str" cm="1">
        <f t="array" ref="BJ29">IFERROR(_xlfn.XLOOKUP($I29,Borrador!$I$11:$I$70,_xlfn.XLOOKUP(BJ$10,Borrador!$C$10:$BK$10,Borrador!$C$11:$BK$70,"",0,1),""),"")</f>
        <v>No aplica</v>
      </c>
      <c r="BK29" s="12" cm="1">
        <f t="array" ref="BK29">IFERROR(_xlfn.XLOOKUP($I29,Borrador!$I$11:$I$70,_xlfn.XLOOKUP(BK$10,Borrador!$C$10:$BK$10,Borrador!$C$11:$BK$70,"",0,1),""),"")</f>
        <v>0</v>
      </c>
      <c r="BL29" s="12" cm="1">
        <f t="array" ref="BL29">IFERROR(_xlfn.XLOOKUP($I29,Borrador!$I$11:$I$70,_xlfn.XLOOKUP(BL$10,Borrador!$C$10:$BK$10,Borrador!$C$11:$BK$70,"",0,1),""),"")</f>
        <v>0</v>
      </c>
      <c r="BM29" s="12">
        <f>IFERROR(_xlfn.XLOOKUP($I29,Borrador!$I$11:$I$70,Borrador!$BE$11:$BE$70,""),"")</f>
        <v>0</v>
      </c>
      <c r="BN29" s="12">
        <f>IFERROR(_xlfn.XLOOKUP($I29,Borrador!$I$11:$I$70,Borrador!$BF$11:$BF$70,""),"")</f>
        <v>0</v>
      </c>
      <c r="BO29" s="12">
        <f>IFERROR(_xlfn.XLOOKUP($I29,Borrador!$I$11:$I$70,Borrador!$BG$11:$BG$70,""),"")</f>
        <v>0</v>
      </c>
      <c r="BP29" s="12" t="str" cm="1">
        <f t="array" ref="BP29">IFERROR(_xlfn.XLOOKUP($I29,Borrador!$I$11:$I$70,_xlfn.XLOOKUP(BP$10,Borrador!$C$10:$BK$10,Borrador!$C$11:$BK$70,"",0,1),""),"")</f>
        <v>sin iniciar</v>
      </c>
      <c r="BQ29" s="12">
        <f>IFERROR(_xlfn.XLOOKUP($I29,Borrador!$I$11:$I$70,Borrador!$BB$11:$BB$70,""),"")</f>
        <v>0</v>
      </c>
      <c r="BR29" s="12">
        <f>IFERROR(_xlfn.XLOOKUP($I29,Borrador!$I$11:$I$70,Borrador!$BC$11:$BC$70,""),"")</f>
        <v>0</v>
      </c>
      <c r="BS29" s="12">
        <f>IFERROR(_xlfn.XLOOKUP($I29,Borrador!$I$11:$I$70,Borrador!$BD$11:$BD$70,""),"")</f>
        <v>0</v>
      </c>
      <c r="BT29" s="11">
        <f>IFERROR(_xlfn.XLOOKUP($I29,Borrador!$I$11:$I$70,Borrador!$BH$11:$BH$70,""),"")</f>
        <v>0</v>
      </c>
      <c r="BU29" s="11">
        <f>IFERROR(_xlfn.XLOOKUP($I29,Borrador!$I$11:$I$70,Borrador!$BI$11:$BI$70,""),"")</f>
        <v>0</v>
      </c>
      <c r="BV29" s="34" t="str">
        <f>IFERROR(_xlfn.XLOOKUP($I29,Borrador!$I$11:$I$70,Borrador!$BJ$11:$BJ$70,""),"")</f>
        <v>2027-1</v>
      </c>
      <c r="BW29" s="12">
        <f>IFERROR(_xlfn.XLOOKUP($I29,Borrador!$I$11:$I$70,Borrador!$BK$11:$BK$70,""),"")</f>
        <v>0</v>
      </c>
    </row>
    <row r="30" spans="3:75" ht="52.35" customHeight="1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IFERROR(_xlfn.XLOOKUP($I30,Borrador!$I$11:$I$70,_xlfn.XLOOKUP(J$10,Borrador!$C$10:$BK$10,Borrador!$C$11:$BK$70,"",0,1),""),"")</f>
        <v>finalizado</v>
      </c>
      <c r="K30" s="12" t="str" cm="1">
        <f t="array" ref="K30">IFERROR(_xlfn.XLOOKUP($I30,Borrador!$I$11:$I$70,_xlfn.XLOOKUP(K$10,Borrador!$C$10:$BK$10,Borrador!$C$11:$BK$70,"",0,1),""),"")</f>
        <v>finalizado</v>
      </c>
      <c r="L30" s="12" t="str" cm="1">
        <f t="array" ref="L30">IFERROR(_xlfn.XLOOKUP($I30,Borrador!$I$11:$I$70,_xlfn.XLOOKUP(L$10,Borrador!$C$10:$BK$10,Borrador!$C$11:$BK$70,"",0,1),""),"")</f>
        <v>finalizado</v>
      </c>
      <c r="M30" s="38" cm="1">
        <f t="array" ref="M30">IFERROR(_xlfn.XLOOKUP($I30,Borrador!$I$11:$I$70,_xlfn.XLOOKUP(M$10,Borrador!$C$10:$BK$10,Borrador!$C$11:$BK$70,"",0,1),""),"")</f>
        <v>45930</v>
      </c>
      <c r="N30" s="39" cm="1">
        <f t="array" ref="N30">IFERROR(_xlfn.XLOOKUP($I30,Borrador!$I$11:$I$70,_xlfn.XLOOKUP(N$10,Borrador!$C$10:$BK$10,Borrador!$C$11:$BK$70,"",0,1),""),"")</f>
        <v>45960</v>
      </c>
      <c r="O30" s="12" cm="1">
        <f t="array" ref="O30">IFERROR(_xlfn.XLOOKUP($I30,Borrador!$I$11:$I$70,_xlfn.XLOOKUP(O$10,Borrador!$C$10:$BK$10,Borrador!$C$11:$BK$70,"",0,1),""),"")</f>
        <v>0</v>
      </c>
      <c r="P30" s="12" t="str" cm="1">
        <f t="array" ref="P30">IFERROR(_xlfn.XLOOKUP($I30,Borrador!$I$11:$I$70,_xlfn.XLOOKUP(P$10,Borrador!$C$10:$BK$10,Borrador!$C$11:$BK$70,"",0,1),""),"")</f>
        <v>Si</v>
      </c>
      <c r="Q30" s="12" cm="1">
        <f t="array" ref="Q30">IFERROR(_xlfn.XLOOKUP($I30,Borrador!$I$11:$I$70,_xlfn.XLOOKUP(Q$10,Borrador!$C$10:$BK$10,Borrador!$C$11:$BK$70,"",0,1),""),"")</f>
        <v>21</v>
      </c>
      <c r="R30" s="12" t="str" cm="1">
        <f t="array" ref="R30">IFERROR(_xlfn.XLOOKUP($I30,Borrador!$I$11:$I$70,_xlfn.XLOOKUP(R$10,Borrador!$C$10:$BK$10,Borrador!$C$11:$BK$70,"",0,1),""),"")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IFERROR(_xlfn.XLOOKUP($I30,Borrador!$I$11:$I$70,_xlfn.XLOOKUP(W$10,Borrador!$C$10:$BK$10,Borrador!$C$11:$BK$70,"",0,1),""),"")</f>
        <v>finalizado</v>
      </c>
      <c r="X30" s="76" cm="1">
        <f t="array" ref="X30">IFERROR(_xlfn.XLOOKUP($I30,Borrador!$I$11:$I$70,_xlfn.XLOOKUP(X$10,Borrador!$C$10:$BK$10,Borrador!$C$11:$BK$70,"",0,1),""),"")</f>
        <v>0</v>
      </c>
      <c r="Y30" s="76" t="str" cm="1">
        <f t="array" ref="Y30">IFERROR(_xlfn.XLOOKUP($I30,Borrador!$I$11:$I$70,_xlfn.XLOOKUP(Y$10,Borrador!$C$10:$BK$10,Borrador!$C$11:$BK$70,"",0,1),""),"")</f>
        <v>Devuelto</v>
      </c>
      <c r="Z30" s="76" t="str" cm="1">
        <f t="array" ref="Z30">IFERROR(_xlfn.XLOOKUP($I30,Borrador!$I$11:$I$70,_xlfn.XLOOKUP(Z$10,Borrador!$C$10:$BK$10,Borrador!$C$11:$BK$70,"",0,1),""),"")</f>
        <v/>
      </c>
      <c r="AA30" s="76" t="str" cm="1">
        <f t="array" ref="AA30">IFERROR(_xlfn.XLOOKUP($I30,Borrador!$I$11:$I$70,_xlfn.XLOOKUP(AA$10,Borrador!$C$10:$BK$10,Borrador!$C$11:$BK$70,"",0,1),""),"")</f>
        <v>Modificación de Registro Calificado</v>
      </c>
      <c r="AB30" s="12" t="str" cm="1">
        <f t="array" ref="AB30">IFERROR(_xlfn.XLOOKUP($I30,Borrador!$I$11:$I$70,_xlfn.XLOOKUP(AB$10,Borrador!$C$10:$BK$10,Borrador!$C$11:$BK$70,"",0,1),""),"")</f>
        <v>En elaboración de documentación</v>
      </c>
      <c r="AC30" s="54" t="str" cm="1">
        <f t="array" ref="AC30">IFERROR(_xlfn.XLOOKUP($I30,Borrador!$I$11:$I$70,_xlfn.XLOOKUP(AC$10,Borrador!$C$10:$BK$10,Borrador!$C$11:$BK$70,"",0,1),""),"")</f>
        <v>Abril de 2026</v>
      </c>
      <c r="AD30" s="12" t="str" cm="1">
        <f t="array" ref="AD30">IFERROR(_xlfn.XLOOKUP($I30,Borrador!$I$11:$I$70,_xlfn.XLOOKUP(AD$10,Borrador!$C$10:$BK$10,Borrador!$C$11:$BK$70,"",0,1),""),"")</f>
        <v>Se tramita en marzo de 2026</v>
      </c>
      <c r="AE30" s="12"/>
      <c r="AF30" s="12" t="str" cm="1">
        <f t="array" ref="AF30">IFERROR(_xlfn.XLOOKUP($I30,Borrador!$I$11:$I$70,_xlfn.XLOOKUP(AF$10,Borrador!$C$10:$BK$10,Borrador!$C$11:$BK$70,"",0,1),""),"")</f>
        <v>Sí</v>
      </c>
      <c r="AG30" s="12" t="str" cm="1">
        <f t="array" ref="AG30">IFERROR(_xlfn.XLOOKUP($I30,Borrador!$I$11:$I$70,_xlfn.XLOOKUP(AG$10,Borrador!$C$10:$BK$10,Borrador!$C$11:$BK$70,"",0,1),""),"")</f>
        <v>No</v>
      </c>
      <c r="AH30" s="12" t="str" cm="1">
        <f t="array" ref="AH30">IFERROR(_xlfn.XLOOKUP($I30,Borrador!$I$11:$I$70,_xlfn.XLOOKUP(AH$10,Borrador!$C$10:$BK$10,Borrador!$C$11:$BK$70,"",0,1),""),"")</f>
        <v>No aplica</v>
      </c>
      <c r="AI30" s="12" t="str" cm="1">
        <f t="array" ref="AI30">IFERROR(_xlfn.XLOOKUP($I30,Borrador!$I$11:$I$70,_xlfn.XLOOKUP(AI$10,Borrador!$C$10:$BK$10,Borrador!$C$11:$BK$70,"",0,1),""),"")</f>
        <v/>
      </c>
      <c r="AJ30" s="12"/>
      <c r="AK30" s="12"/>
      <c r="AL30" s="11" cm="1">
        <f t="array" ref="AL30">IFERROR(_xlfn.XLOOKUP($I30,Borrador!$I$11:$I$70,_xlfn.XLOOKUP(AL$10,Borrador!$C$10:$BK$10,Borrador!$C$11:$BK$70,"",0,1),""),"")</f>
        <v>1</v>
      </c>
      <c r="AM30" s="11" cm="1">
        <f t="array" ref="AM30">IFERROR(_xlfn.XLOOKUP($I30,Borrador!$I$11:$I$70,_xlfn.XLOOKUP(AM$10,Borrador!$C$10:$BK$10,Borrador!$C$11:$BK$70,"",0,1),""),"")</f>
        <v>20</v>
      </c>
      <c r="AN30" s="11" cm="1">
        <f t="array" ref="AN30">IFERROR(_xlfn.XLOOKUP($I30,Borrador!$I$11:$I$70,_xlfn.XLOOKUP(AN$10,Borrador!$C$10:$BK$10,Borrador!$C$11:$BK$70,"",0,1),""),"")</f>
        <v>21</v>
      </c>
      <c r="AO30" s="11" cm="1">
        <f t="array" ref="AO30">IFERROR(_xlfn.XLOOKUP($I30,Borrador!$I$11:$I$70,_xlfn.XLOOKUP(AO$10,Borrador!$C$10:$BK$10,Borrador!$C$11:$BK$70,"",0,1),""),"")</f>
        <v>46063</v>
      </c>
      <c r="AP30" s="11" cm="1">
        <f t="array" ref="AP30">IFERROR(_xlfn.XLOOKUP($I30,Borrador!$I$11:$I$70,_xlfn.XLOOKUP(AP$10,Borrador!$C$10:$BK$10,Borrador!$C$11:$BK$70,"",0,1),""),"")</f>
        <v>46152</v>
      </c>
      <c r="AQ30" s="11" cm="1">
        <f t="array" ref="AQ30">IFERROR(_xlfn.XLOOKUP($I30,Borrador!$I$11:$I$70,_xlfn.XLOOKUP(AQ$10,Borrador!$C$10:$BK$10,Borrador!$C$11:$BK$70,"",0,1),""),"")</f>
        <v>1</v>
      </c>
      <c r="AR30" s="12" t="str" cm="1">
        <f t="array" ref="AR30">IFERROR(_xlfn.XLOOKUP($I30,Borrador!$I$11:$I$70,_xlfn.XLOOKUP(AR$10,Borrador!$C$10:$BK$10,Borrador!$C$11:$BK$70,"",0,1),""),"")</f>
        <v/>
      </c>
      <c r="AS30" s="12" t="str" cm="1">
        <f t="array" ref="AS30">IFERROR(_xlfn.XLOOKUP($I30,Borrador!$I$11:$I$70,_xlfn.XLOOKUP(AS$10,Borrador!$C$10:$BK$10,Borrador!$C$11:$BK$70,"",0,1),""),"")</f>
        <v/>
      </c>
      <c r="AT30" s="12" t="str" cm="1">
        <f t="array" ref="AT30">IFERROR(_xlfn.XLOOKUP($I30,Borrador!$I$11:$I$70,_xlfn.XLOOKUP(AT$10,Borrador!$C$10:$BK$10,Borrador!$C$11:$BK$70,"",0,1),""),"")</f>
        <v/>
      </c>
      <c r="AU30" s="12" t="str" cm="1">
        <f t="array" ref="AU30">IFERROR(_xlfn.XLOOKUP($I30,Borrador!$I$11:$I$70,_xlfn.XLOOKUP(AU$10,Borrador!$C$10:$BK$10,Borrador!$C$11:$BK$70,"",0,1),""),"")</f>
        <v>Finalizado</v>
      </c>
      <c r="AV30" s="12" t="str" cm="1">
        <f t="array" ref="AV30">IFERROR(_xlfn.XLOOKUP($I30,Borrador!$I$11:$I$70,_xlfn.XLOOKUP(AV$10,Borrador!$C$10:$BK$10,Borrador!$C$11:$BK$70,"",0,1),""),"")</f>
        <v>Finalizado</v>
      </c>
      <c r="AW30" s="12">
        <f>IFERROR(_xlfn.XLOOKUP($I30,Borrador!$I$11:$I$70,Borrador!$AP$11:$AP$70,""),"")</f>
        <v>0</v>
      </c>
      <c r="AX30" s="12">
        <f>IFERROR(_xlfn.XLOOKUP($I30,Borrador!$I$11:$I$70,Borrador!$AQ$11:$AQ$70,""),"")</f>
        <v>0</v>
      </c>
      <c r="AY30" s="12">
        <f>IFERROR(_xlfn.XLOOKUP($I30,Borrador!$I$11:$I$70,Borrador!$AR$11:$AR$70,""),"")</f>
        <v>1</v>
      </c>
      <c r="AZ30" s="11" cm="1">
        <f t="array" ref="AZ30">IFERROR(_xlfn.XLOOKUP($I30,Borrador!$I$11:$I$70,_xlfn.XLOOKUP(AZ$10,Borrador!$C$10:$BK$10,Borrador!$C$11:$BK$70,"",0,1),""),"")</f>
        <v>1</v>
      </c>
      <c r="BA30" s="11" cm="1">
        <f t="array" ref="BA30">IFERROR(_xlfn.XLOOKUP($I30,Borrador!$I$11:$I$70,_xlfn.XLOOKUP(BA$10,Borrador!$C$10:$BK$10,Borrador!$C$11:$BK$70,"",0,1),""),"")</f>
        <v>0.34</v>
      </c>
      <c r="BB30" s="11">
        <f>IFERROR(_xlfn.XLOOKUP($I30,Borrador!$I$11:$I$70,Borrador!$AY$11:$AY$70,""),"")</f>
        <v>0</v>
      </c>
      <c r="BC30" s="11">
        <f>IFERROR(_xlfn.XLOOKUP($I30,Borrador!$I$11:$I$70,Borrador!$AZ$11:$AZ$70,""),"")</f>
        <v>0</v>
      </c>
      <c r="BD30" s="12" t="str" cm="1">
        <f t="array" ref="BD30">IFERROR(_xlfn.XLOOKUP($I30,Borrador!$I$11:$I$70,_xlfn.XLOOKUP(BD$10,Borrador!$C$10:$BK$10,Borrador!$C$11:$BK$70,"",0,1),""),"")</f>
        <v>sin iniciar</v>
      </c>
      <c r="BE30" s="12" t="str" cm="1">
        <f t="array" ref="BE30">IFERROR(_xlfn.XLOOKUP($I30,Borrador!$I$11:$I$70,_xlfn.XLOOKUP(BE$10,Borrador!$C$10:$BK$10,Borrador!$C$11:$BK$70,"",0,1),""),"")</f>
        <v>sin iniciar</v>
      </c>
      <c r="BF30" s="12" t="str" cm="1">
        <f t="array" ref="BF30">IFERROR(_xlfn.XLOOKUP($I30,Borrador!$I$11:$I$70,_xlfn.XLOOKUP(BF$10,Borrador!$C$10:$BK$10,Borrador!$C$11:$BK$70,"",0,1),""),"")</f>
        <v>sin iniciar</v>
      </c>
      <c r="BG30" s="12" cm="1">
        <f t="array" ref="BG30">IFERROR(_xlfn.XLOOKUP($I30,Borrador!$I$11:$I$70,_xlfn.XLOOKUP(BG$10,Borrador!$C$10:$BK$10,Borrador!$C$11:$BK$70,"",0,1),""),"")</f>
        <v>22</v>
      </c>
      <c r="BH30" s="12" cm="1">
        <f t="array" ref="BH30">IFERROR(_xlfn.XLOOKUP($I30,Borrador!$I$11:$I$70,_xlfn.XLOOKUP(BH$10,Borrador!$C$10:$BK$10,Borrador!$C$11:$BK$70,"",0,1),""),"")</f>
        <v>0</v>
      </c>
      <c r="BI30" s="12" cm="1">
        <f t="array" ref="BI30">IFERROR(_xlfn.XLOOKUP($I30,Borrador!$I$11:$I$70,_xlfn.XLOOKUP(BI$10,Borrador!$C$10:$BK$10,Borrador!$C$11:$BK$70,"",0,1),""),"")</f>
        <v>0.9</v>
      </c>
      <c r="BJ30" s="12" cm="1">
        <f t="array" ref="BJ30">IFERROR(_xlfn.XLOOKUP($I30,Borrador!$I$11:$I$70,_xlfn.XLOOKUP(BJ$10,Borrador!$C$10:$BK$10,Borrador!$C$11:$BK$70,"",0,1),""),"")</f>
        <v>0</v>
      </c>
      <c r="BK30" s="12" cm="1">
        <f t="array" ref="BK30">IFERROR(_xlfn.XLOOKUP($I30,Borrador!$I$11:$I$70,_xlfn.XLOOKUP(BK$10,Borrador!$C$10:$BK$10,Borrador!$C$11:$BK$70,"",0,1),""),"")</f>
        <v>0</v>
      </c>
      <c r="BL30" s="12" cm="1">
        <f t="array" ref="BL30">IFERROR(_xlfn.XLOOKUP($I30,Borrador!$I$11:$I$70,_xlfn.XLOOKUP(BL$10,Borrador!$C$10:$BK$10,Borrador!$C$11:$BK$70,"",0,1),""),"")</f>
        <v>0</v>
      </c>
      <c r="BM30" s="12">
        <f>IFERROR(_xlfn.XLOOKUP($I30,Borrador!$I$11:$I$70,Borrador!$BE$11:$BE$70,""),"")</f>
        <v>0</v>
      </c>
      <c r="BN30" s="12">
        <f>IFERROR(_xlfn.XLOOKUP($I30,Borrador!$I$11:$I$70,Borrador!$BF$11:$BF$70,""),"")</f>
        <v>0</v>
      </c>
      <c r="BO30" s="12">
        <f>IFERROR(_xlfn.XLOOKUP($I30,Borrador!$I$11:$I$70,Borrador!$BG$11:$BG$70,""),"")</f>
        <v>0</v>
      </c>
      <c r="BP30" s="12" cm="1">
        <f t="array" ref="BP30">IFERROR(_xlfn.XLOOKUP($I30,Borrador!$I$11:$I$70,_xlfn.XLOOKUP(BP$10,Borrador!$C$10:$BK$10,Borrador!$C$11:$BK$70,"",0,1),""),"")</f>
        <v>0.9</v>
      </c>
      <c r="BQ30" s="12">
        <f>IFERROR(_xlfn.XLOOKUP($I30,Borrador!$I$11:$I$70,Borrador!$BB$11:$BB$70,""),"")</f>
        <v>0</v>
      </c>
      <c r="BR30" s="12">
        <f>IFERROR(_xlfn.XLOOKUP($I30,Borrador!$I$11:$I$70,Borrador!$BC$11:$BC$70,""),"")</f>
        <v>0</v>
      </c>
      <c r="BS30" s="12">
        <f>IFERROR(_xlfn.XLOOKUP($I30,Borrador!$I$11:$I$70,Borrador!$BD$11:$BD$70,""),"")</f>
        <v>0</v>
      </c>
      <c r="BT30" s="11">
        <f>IFERROR(_xlfn.XLOOKUP($I30,Borrador!$I$11:$I$70,Borrador!$BH$11:$BH$70,""),"")</f>
        <v>46199</v>
      </c>
      <c r="BU30" s="11">
        <f>IFERROR(_xlfn.XLOOKUP($I30,Borrador!$I$11:$I$70,Borrador!$BI$11:$BI$70,""),"")</f>
        <v>0</v>
      </c>
      <c r="BV30" s="34" t="str">
        <f>IFERROR(_xlfn.XLOOKUP($I30,Borrador!$I$11:$I$70,Borrador!$BJ$11:$BJ$70,""),"")</f>
        <v>2026-2</v>
      </c>
      <c r="BW30" s="12">
        <f>IFERROR(_xlfn.XLOOKUP($I30,Borrador!$I$11:$I$70,Borrador!$BK$11:$BK$70,""),"")</f>
        <v>0</v>
      </c>
    </row>
    <row r="31" spans="3:75" ht="52.35" customHeight="1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IFERROR(_xlfn.XLOOKUP($I31,Borrador!$I$11:$I$70,_xlfn.XLOOKUP(J$10,Borrador!$C$10:$BK$10,Borrador!$C$11:$BK$70,"",0,1),""),"")</f>
        <v>finalizado</v>
      </c>
      <c r="K31" s="12" t="str" cm="1">
        <f t="array" ref="K31">IFERROR(_xlfn.XLOOKUP($I31,Borrador!$I$11:$I$70,_xlfn.XLOOKUP(K$10,Borrador!$C$10:$BK$10,Borrador!$C$11:$BK$70,"",0,1),""),"")</f>
        <v>finalizado</v>
      </c>
      <c r="L31" s="12" t="str" cm="1">
        <f t="array" ref="L31">IFERROR(_xlfn.XLOOKUP($I31,Borrador!$I$11:$I$70,_xlfn.XLOOKUP(L$10,Borrador!$C$10:$BK$10,Borrador!$C$11:$BK$70,"",0,1),""),"")</f>
        <v>finalizado</v>
      </c>
      <c r="M31" s="38" cm="1">
        <f t="array" ref="M31">IFERROR(_xlfn.XLOOKUP($I31,Borrador!$I$11:$I$70,_xlfn.XLOOKUP(M$10,Borrador!$C$10:$BK$10,Borrador!$C$11:$BK$70,"",0,1),""),"")</f>
        <v>45960</v>
      </c>
      <c r="N31" s="39" t="str" cm="1">
        <f t="array" ref="N31">IFERROR(_xlfn.XLOOKUP($I31,Borrador!$I$11:$I$70,_xlfn.XLOOKUP(N$10,Borrador!$C$10:$BK$10,Borrador!$C$11:$BK$70,"",0,1),""),"")</f>
        <v>30/11/2025
05/12/2025</v>
      </c>
      <c r="O31" s="12" cm="1">
        <f t="array" ref="O31">IFERROR(_xlfn.XLOOKUP($I31,Borrador!$I$11:$I$70,_xlfn.XLOOKUP(O$10,Borrador!$C$10:$BK$10,Borrador!$C$11:$BK$70,"",0,1),""),"")</f>
        <v>0</v>
      </c>
      <c r="P31" s="12" t="str" cm="1">
        <f t="array" ref="P31">IFERROR(_xlfn.XLOOKUP($I31,Borrador!$I$11:$I$70,_xlfn.XLOOKUP(P$10,Borrador!$C$10:$BK$10,Borrador!$C$11:$BK$70,"",0,1),""),"")</f>
        <v>Si</v>
      </c>
      <c r="Q31" s="12" cm="1">
        <f t="array" ref="Q31">IFERROR(_xlfn.XLOOKUP($I31,Borrador!$I$11:$I$70,_xlfn.XLOOKUP(Q$10,Borrador!$C$10:$BK$10,Borrador!$C$11:$BK$70,"",0,1),""),"")</f>
        <v>22</v>
      </c>
      <c r="R31" s="12" t="str" cm="1">
        <f t="array" ref="R31">IFERROR(_xlfn.XLOOKUP($I31,Borrador!$I$11:$I$70,_xlfn.XLOOKUP(R$10,Borrador!$C$10:$BK$10,Borrador!$C$11:$BK$70,"",0,1),""),"")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IFERROR(_xlfn.XLOOKUP($I31,Borrador!$I$11:$I$70,_xlfn.XLOOKUP(W$10,Borrador!$C$10:$BK$10,Borrador!$C$11:$BK$70,"",0,1),""),"")</f>
        <v>finalizado</v>
      </c>
      <c r="X31" s="76" cm="1">
        <f t="array" ref="X31">IFERROR(_xlfn.XLOOKUP($I31,Borrador!$I$11:$I$70,_xlfn.XLOOKUP(X$10,Borrador!$C$10:$BK$10,Borrador!$C$11:$BK$70,"",0,1),""),"")</f>
        <v>0</v>
      </c>
      <c r="Y31" s="76" t="str" cm="1">
        <f t="array" ref="Y31">IFERROR(_xlfn.XLOOKUP($I31,Borrador!$I$11:$I$70,_xlfn.XLOOKUP(Y$10,Borrador!$C$10:$BK$10,Borrador!$C$11:$BK$70,"",0,1),""),"")</f>
        <v>Devuelto</v>
      </c>
      <c r="Z31" s="76" t="str" cm="1">
        <f t="array" ref="Z31">IFERROR(_xlfn.XLOOKUP($I31,Borrador!$I$11:$I$70,_xlfn.XLOOKUP(Z$10,Borrador!$C$10:$BK$10,Borrador!$C$11:$BK$70,"",0,1),""),"")</f>
        <v/>
      </c>
      <c r="AA31" s="76" t="str" cm="1">
        <f t="array" ref="AA31">IFERROR(_xlfn.XLOOKUP($I31,Borrador!$I$11:$I$70,_xlfn.XLOOKUP(AA$10,Borrador!$C$10:$BK$10,Borrador!$C$11:$BK$70,"",0,1),""),"")</f>
        <v>Modificación de Registro Calificado</v>
      </c>
      <c r="AB31" s="12" t="str" cm="1">
        <f t="array" ref="AB31">IFERROR(_xlfn.XLOOKUP($I31,Borrador!$I$11:$I$70,_xlfn.XLOOKUP(AB$10,Borrador!$C$10:$BK$10,Borrador!$C$11:$BK$70,"",0,1),""),"")</f>
        <v>En elaboración de documentación</v>
      </c>
      <c r="AC31" s="54" t="str" cm="1">
        <f t="array" ref="AC31">IFERROR(_xlfn.XLOOKUP($I31,Borrador!$I$11:$I$70,_xlfn.XLOOKUP(AC$10,Borrador!$C$10:$BK$10,Borrador!$C$11:$BK$70,"",0,1),""),"")</f>
        <v>Abril de 2026</v>
      </c>
      <c r="AD31" s="12" t="str" cm="1">
        <f t="array" ref="AD31">IFERROR(_xlfn.XLOOKUP($I31,Borrador!$I$11:$I$70,_xlfn.XLOOKUP(AD$10,Borrador!$C$10:$BK$10,Borrador!$C$11:$BK$70,"",0,1),""),"")</f>
        <v>Se tramita en marzo de 2026</v>
      </c>
      <c r="AE31" s="12"/>
      <c r="AF31" s="12" t="str" cm="1">
        <f t="array" ref="AF31">IFERROR(_xlfn.XLOOKUP($I31,Borrador!$I$11:$I$70,_xlfn.XLOOKUP(AF$10,Borrador!$C$10:$BK$10,Borrador!$C$11:$BK$70,"",0,1),""),"")</f>
        <v>Sí</v>
      </c>
      <c r="AG31" s="12" t="str" cm="1">
        <f t="array" ref="AG31">IFERROR(_xlfn.XLOOKUP($I31,Borrador!$I$11:$I$70,_xlfn.XLOOKUP(AG$10,Borrador!$C$10:$BK$10,Borrador!$C$11:$BK$70,"",0,1),""),"")</f>
        <v>No</v>
      </c>
      <c r="AH31" s="12" t="str" cm="1">
        <f t="array" ref="AH31">IFERROR(_xlfn.XLOOKUP($I31,Borrador!$I$11:$I$70,_xlfn.XLOOKUP(AH$10,Borrador!$C$10:$BK$10,Borrador!$C$11:$BK$70,"",0,1),""),"")</f>
        <v>No aplica</v>
      </c>
      <c r="AI31" s="12" t="str" cm="1">
        <f t="array" ref="AI31">IFERROR(_xlfn.XLOOKUP($I31,Borrador!$I$11:$I$70,_xlfn.XLOOKUP(AI$10,Borrador!$C$10:$BK$10,Borrador!$C$11:$BK$70,"",0,1),""),"")</f>
        <v/>
      </c>
      <c r="AJ31" s="12"/>
      <c r="AK31" s="12"/>
      <c r="AL31" s="11" cm="1">
        <f t="array" ref="AL31">IFERROR(_xlfn.XLOOKUP($I31,Borrador!$I$11:$I$70,_xlfn.XLOOKUP(AL$10,Borrador!$C$10:$BK$10,Borrador!$C$11:$BK$70,"",0,1),""),"")</f>
        <v>3</v>
      </c>
      <c r="AM31" s="11" cm="1">
        <f t="array" ref="AM31">IFERROR(_xlfn.XLOOKUP($I31,Borrador!$I$11:$I$70,_xlfn.XLOOKUP(AM$10,Borrador!$C$10:$BK$10,Borrador!$C$11:$BK$70,"",0,1),""),"")</f>
        <v>19</v>
      </c>
      <c r="AN31" s="11" cm="1">
        <f t="array" ref="AN31">IFERROR(_xlfn.XLOOKUP($I31,Borrador!$I$11:$I$70,_xlfn.XLOOKUP(AN$10,Borrador!$C$10:$BK$10,Borrador!$C$11:$BK$70,"",0,1),""),"")</f>
        <v>22</v>
      </c>
      <c r="AO31" s="11" cm="1">
        <f t="array" ref="AO31">IFERROR(_xlfn.XLOOKUP($I31,Borrador!$I$11:$I$70,_xlfn.XLOOKUP(AO$10,Borrador!$C$10:$BK$10,Borrador!$C$11:$BK$70,"",0,1),""),"")</f>
        <v>46063</v>
      </c>
      <c r="AP31" s="11" cm="1">
        <f t="array" ref="AP31">IFERROR(_xlfn.XLOOKUP($I31,Borrador!$I$11:$I$70,_xlfn.XLOOKUP(AP$10,Borrador!$C$10:$BK$10,Borrador!$C$11:$BK$70,"",0,1),""),"")</f>
        <v>46152</v>
      </c>
      <c r="AQ31" s="11" cm="1">
        <f t="array" ref="AQ31">IFERROR(_xlfn.XLOOKUP($I31,Borrador!$I$11:$I$70,_xlfn.XLOOKUP(AQ$10,Borrador!$C$10:$BK$10,Borrador!$C$11:$BK$70,"",0,1),""),"")</f>
        <v>1</v>
      </c>
      <c r="AR31" s="12" t="str" cm="1">
        <f t="array" ref="AR31">IFERROR(_xlfn.XLOOKUP($I31,Borrador!$I$11:$I$70,_xlfn.XLOOKUP(AR$10,Borrador!$C$10:$BK$10,Borrador!$C$11:$BK$70,"",0,1),""),"")</f>
        <v/>
      </c>
      <c r="AS31" s="12" t="str" cm="1">
        <f t="array" ref="AS31">IFERROR(_xlfn.XLOOKUP($I31,Borrador!$I$11:$I$70,_xlfn.XLOOKUP(AS$10,Borrador!$C$10:$BK$10,Borrador!$C$11:$BK$70,"",0,1),""),"")</f>
        <v/>
      </c>
      <c r="AT31" s="12" t="str" cm="1">
        <f t="array" ref="AT31">IFERROR(_xlfn.XLOOKUP($I31,Borrador!$I$11:$I$70,_xlfn.XLOOKUP(AT$10,Borrador!$C$10:$BK$10,Borrador!$C$11:$BK$70,"",0,1),""),"")</f>
        <v/>
      </c>
      <c r="AU31" s="12" t="str" cm="1">
        <f t="array" ref="AU31">IFERROR(_xlfn.XLOOKUP($I31,Borrador!$I$11:$I$70,_xlfn.XLOOKUP(AU$10,Borrador!$C$10:$BK$10,Borrador!$C$11:$BK$70,"",0,1),""),"")</f>
        <v>Finalizado</v>
      </c>
      <c r="AV31" s="12" t="str" cm="1">
        <f t="array" ref="AV31">IFERROR(_xlfn.XLOOKUP($I31,Borrador!$I$11:$I$70,_xlfn.XLOOKUP(AV$10,Borrador!$C$10:$BK$10,Borrador!$C$11:$BK$70,"",0,1),""),"")</f>
        <v>Finalizado</v>
      </c>
      <c r="AW31" s="12">
        <f>IFERROR(_xlfn.XLOOKUP($I31,Borrador!$I$11:$I$70,Borrador!$AP$11:$AP$70,""),"")</f>
        <v>0</v>
      </c>
      <c r="AX31" s="12">
        <f>IFERROR(_xlfn.XLOOKUP($I31,Borrador!$I$11:$I$70,Borrador!$AQ$11:$AQ$70,""),"")</f>
        <v>0</v>
      </c>
      <c r="AY31" s="12">
        <f>IFERROR(_xlfn.XLOOKUP($I31,Borrador!$I$11:$I$70,Borrador!$AR$11:$AR$70,""),"")</f>
        <v>1</v>
      </c>
      <c r="AZ31" s="11" cm="1">
        <f t="array" ref="AZ31">IFERROR(_xlfn.XLOOKUP($I31,Borrador!$I$11:$I$70,_xlfn.XLOOKUP(AZ$10,Borrador!$C$10:$BK$10,Borrador!$C$11:$BK$70,"",0,1),""),"")</f>
        <v>1</v>
      </c>
      <c r="BA31" s="11" cm="1">
        <f t="array" ref="BA31">IFERROR(_xlfn.XLOOKUP($I31,Borrador!$I$11:$I$70,_xlfn.XLOOKUP(BA$10,Borrador!$C$10:$BK$10,Borrador!$C$11:$BK$70,"",0,1),""),"")</f>
        <v>0.54</v>
      </c>
      <c r="BB31" s="11">
        <f>IFERROR(_xlfn.XLOOKUP($I31,Borrador!$I$11:$I$70,Borrador!$AY$11:$AY$70,""),"")</f>
        <v>0</v>
      </c>
      <c r="BC31" s="11">
        <f>IFERROR(_xlfn.XLOOKUP($I31,Borrador!$I$11:$I$70,Borrador!$AZ$11:$AZ$70,""),"")</f>
        <v>0</v>
      </c>
      <c r="BD31" s="12" t="str" cm="1">
        <f t="array" ref="BD31">IFERROR(_xlfn.XLOOKUP($I31,Borrador!$I$11:$I$70,_xlfn.XLOOKUP(BD$10,Borrador!$C$10:$BK$10,Borrador!$C$11:$BK$70,"",0,1),""),"")</f>
        <v>sin iniciar</v>
      </c>
      <c r="BE31" s="12" t="str" cm="1">
        <f t="array" ref="BE31">IFERROR(_xlfn.XLOOKUP($I31,Borrador!$I$11:$I$70,_xlfn.XLOOKUP(BE$10,Borrador!$C$10:$BK$10,Borrador!$C$11:$BK$70,"",0,1),""),"")</f>
        <v>sin iniciar</v>
      </c>
      <c r="BF31" s="12" t="str" cm="1">
        <f t="array" ref="BF31">IFERROR(_xlfn.XLOOKUP($I31,Borrador!$I$11:$I$70,_xlfn.XLOOKUP(BF$10,Borrador!$C$10:$BK$10,Borrador!$C$11:$BK$70,"",0,1),""),"")</f>
        <v>sin iniciar</v>
      </c>
      <c r="BG31" s="12" cm="1">
        <f t="array" ref="BG31">IFERROR(_xlfn.XLOOKUP($I31,Borrador!$I$11:$I$70,_xlfn.XLOOKUP(BG$10,Borrador!$C$10:$BK$10,Borrador!$C$11:$BK$70,"",0,1),""),"")</f>
        <v>22</v>
      </c>
      <c r="BH31" s="12" cm="1">
        <f t="array" ref="BH31">IFERROR(_xlfn.XLOOKUP($I31,Borrador!$I$11:$I$70,_xlfn.XLOOKUP(BH$10,Borrador!$C$10:$BK$10,Borrador!$C$11:$BK$70,"",0,1),""),"")</f>
        <v>0</v>
      </c>
      <c r="BI31" s="12" cm="1">
        <f t="array" ref="BI31">IFERROR(_xlfn.XLOOKUP($I31,Borrador!$I$11:$I$70,_xlfn.XLOOKUP(BI$10,Borrador!$C$10:$BK$10,Borrador!$C$11:$BK$70,"",0,1),""),"")</f>
        <v>0.9</v>
      </c>
      <c r="BJ31" s="12" cm="1">
        <f t="array" ref="BJ31">IFERROR(_xlfn.XLOOKUP($I31,Borrador!$I$11:$I$70,_xlfn.XLOOKUP(BJ$10,Borrador!$C$10:$BK$10,Borrador!$C$11:$BK$70,"",0,1),""),"")</f>
        <v>0</v>
      </c>
      <c r="BK31" s="12" cm="1">
        <f t="array" ref="BK31">IFERROR(_xlfn.XLOOKUP($I31,Borrador!$I$11:$I$70,_xlfn.XLOOKUP(BK$10,Borrador!$C$10:$BK$10,Borrador!$C$11:$BK$70,"",0,1),""),"")</f>
        <v>0</v>
      </c>
      <c r="BL31" s="12" cm="1">
        <f t="array" ref="BL31">IFERROR(_xlfn.XLOOKUP($I31,Borrador!$I$11:$I$70,_xlfn.XLOOKUP(BL$10,Borrador!$C$10:$BK$10,Borrador!$C$11:$BK$70,"",0,1),""),"")</f>
        <v>0</v>
      </c>
      <c r="BM31" s="12">
        <f>IFERROR(_xlfn.XLOOKUP($I31,Borrador!$I$11:$I$70,Borrador!$BE$11:$BE$70,""),"")</f>
        <v>0</v>
      </c>
      <c r="BN31" s="12">
        <f>IFERROR(_xlfn.XLOOKUP($I31,Borrador!$I$11:$I$70,Borrador!$BF$11:$BF$70,""),"")</f>
        <v>0</v>
      </c>
      <c r="BO31" s="12">
        <f>IFERROR(_xlfn.XLOOKUP($I31,Borrador!$I$11:$I$70,Borrador!$BG$11:$BG$70,""),"")</f>
        <v>0</v>
      </c>
      <c r="BP31" s="12" cm="1">
        <f t="array" ref="BP31">IFERROR(_xlfn.XLOOKUP($I31,Borrador!$I$11:$I$70,_xlfn.XLOOKUP(BP$10,Borrador!$C$10:$BK$10,Borrador!$C$11:$BK$70,"",0,1),""),"")</f>
        <v>0.9</v>
      </c>
      <c r="BQ31" s="12">
        <f>IFERROR(_xlfn.XLOOKUP($I31,Borrador!$I$11:$I$70,Borrador!$BB$11:$BB$70,""),"")</f>
        <v>0</v>
      </c>
      <c r="BR31" s="12">
        <f>IFERROR(_xlfn.XLOOKUP($I31,Borrador!$I$11:$I$70,Borrador!$BC$11:$BC$70,""),"")</f>
        <v>0</v>
      </c>
      <c r="BS31" s="12">
        <f>IFERROR(_xlfn.XLOOKUP($I31,Borrador!$I$11:$I$70,Borrador!$BD$11:$BD$70,""),"")</f>
        <v>0</v>
      </c>
      <c r="BT31" s="11">
        <f>IFERROR(_xlfn.XLOOKUP($I31,Borrador!$I$11:$I$70,Borrador!$BH$11:$BH$70,""),"")</f>
        <v>46199</v>
      </c>
      <c r="BU31" s="11">
        <f>IFERROR(_xlfn.XLOOKUP($I31,Borrador!$I$11:$I$70,Borrador!$BI$11:$BI$70,""),"")</f>
        <v>0</v>
      </c>
      <c r="BV31" s="34" t="str">
        <f>IFERROR(_xlfn.XLOOKUP($I31,Borrador!$I$11:$I$70,Borrador!$BJ$11:$BJ$70,""),"")</f>
        <v>2026-2</v>
      </c>
      <c r="BW31" s="12">
        <f>IFERROR(_xlfn.XLOOKUP($I31,Borrador!$I$11:$I$70,Borrador!$BK$11:$BK$70,""),"")</f>
        <v>0</v>
      </c>
    </row>
    <row r="32" spans="3:75" ht="52.35" customHeight="1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IFERROR(_xlfn.XLOOKUP($I32,Borrador!$I$11:$I$70,_xlfn.XLOOKUP(J$10,Borrador!$C$10:$BK$10,Borrador!$C$11:$BK$70,"",0,1),""),"")</f>
        <v>finalizado</v>
      </c>
      <c r="K32" s="12" t="str" cm="1">
        <f t="array" ref="K32">IFERROR(_xlfn.XLOOKUP($I32,Borrador!$I$11:$I$70,_xlfn.XLOOKUP(K$10,Borrador!$C$10:$BK$10,Borrador!$C$11:$BK$70,"",0,1),""),"")</f>
        <v>finalizado</v>
      </c>
      <c r="L32" s="12" t="str" cm="1">
        <f t="array" ref="L32">IFERROR(_xlfn.XLOOKUP($I32,Borrador!$I$11:$I$70,_xlfn.XLOOKUP(L$10,Borrador!$C$10:$BK$10,Borrador!$C$11:$BK$70,"",0,1),""),"")</f>
        <v>finalizado</v>
      </c>
      <c r="M32" s="38" cm="1">
        <f t="array" ref="M32">IFERROR(_xlfn.XLOOKUP($I32,Borrador!$I$11:$I$70,_xlfn.XLOOKUP(M$10,Borrador!$C$10:$BK$10,Borrador!$C$11:$BK$70,"",0,1),""),"")</f>
        <v>45960</v>
      </c>
      <c r="N32" s="39" t="str" cm="1">
        <f t="array" ref="N32">IFERROR(_xlfn.XLOOKUP($I32,Borrador!$I$11:$I$70,_xlfn.XLOOKUP(N$10,Borrador!$C$10:$BK$10,Borrador!$C$11:$BK$70,"",0,1),""),"")</f>
        <v>30/11/2025
05/12/2025</v>
      </c>
      <c r="O32" s="12" cm="1">
        <f t="array" ref="O32">IFERROR(_xlfn.XLOOKUP($I32,Borrador!$I$11:$I$70,_xlfn.XLOOKUP(O$10,Borrador!$C$10:$BK$10,Borrador!$C$11:$BK$70,"",0,1),""),"")</f>
        <v>0</v>
      </c>
      <c r="P32" s="12" cm="1">
        <f t="array" ref="P32">IFERROR(_xlfn.XLOOKUP($I32,Borrador!$I$11:$I$70,_xlfn.XLOOKUP(P$10,Borrador!$C$10:$BK$10,Borrador!$C$11:$BK$70,"",0,1),""),"")</f>
        <v>0</v>
      </c>
      <c r="Q32" s="12" t="str" cm="1">
        <f t="array" ref="Q32">IFERROR(_xlfn.XLOOKUP($I32,Borrador!$I$11:$I$70,_xlfn.XLOOKUP(Q$10,Borrador!$C$10:$BK$10,Borrador!$C$11:$BK$70,"",0,1),""),"")</f>
        <v>No aplica</v>
      </c>
      <c r="R32" s="12" t="str" cm="1">
        <f t="array" ref="R32">IFERROR(_xlfn.XLOOKUP($I32,Borrador!$I$11:$I$70,_xlfn.XLOOKUP(R$10,Borrador!$C$10:$BK$10,Borrador!$C$11:$BK$70,"",0,1),""),"")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IFERROR(_xlfn.XLOOKUP($I32,Borrador!$I$11:$I$70,_xlfn.XLOOKUP(W$10,Borrador!$C$10:$BK$10,Borrador!$C$11:$BK$70,"",0,1),""),"")</f>
        <v>finalizado</v>
      </c>
      <c r="X32" s="76" cm="1">
        <f t="array" ref="X32">IFERROR(_xlfn.XLOOKUP($I32,Borrador!$I$11:$I$70,_xlfn.XLOOKUP(X$10,Borrador!$C$10:$BK$10,Borrador!$C$11:$BK$70,"",0,1),""),"")</f>
        <v>0</v>
      </c>
      <c r="Y32" s="76" t="str" cm="1">
        <f t="array" ref="Y32">IFERROR(_xlfn.XLOOKUP($I32,Borrador!$I$11:$I$70,_xlfn.XLOOKUP(Y$10,Borrador!$C$10:$BK$10,Borrador!$C$11:$BK$70,"",0,1),""),"")</f>
        <v>Devuelto</v>
      </c>
      <c r="Z32" s="76" t="str" cm="1">
        <f t="array" ref="Z32">IFERROR(_xlfn.XLOOKUP($I32,Borrador!$I$11:$I$70,_xlfn.XLOOKUP(Z$10,Borrador!$C$10:$BK$10,Borrador!$C$11:$BK$70,"",0,1),""),"")</f>
        <v/>
      </c>
      <c r="AA32" s="76" t="str" cm="1">
        <f t="array" ref="AA32">IFERROR(_xlfn.XLOOKUP($I32,Borrador!$I$11:$I$70,_xlfn.XLOOKUP(AA$10,Borrador!$C$10:$BK$10,Borrador!$C$11:$BK$70,"",0,1),""),"")</f>
        <v>Modificación de Registro Calificado</v>
      </c>
      <c r="AB32" s="12" t="str" cm="1">
        <f t="array" ref="AB32">IFERROR(_xlfn.XLOOKUP($I32,Borrador!$I$11:$I$70,_xlfn.XLOOKUP(AB$10,Borrador!$C$10:$BK$10,Borrador!$C$11:$BK$70,"",0,1),""),"")</f>
        <v>En elaboración de documentación</v>
      </c>
      <c r="AC32" s="54" t="str" cm="1">
        <f t="array" ref="AC32">IFERROR(_xlfn.XLOOKUP($I32,Borrador!$I$11:$I$70,_xlfn.XLOOKUP(AC$10,Borrador!$C$10:$BK$10,Borrador!$C$11:$BK$70,"",0,1),""),"")</f>
        <v>Abril de 2026</v>
      </c>
      <c r="AD32" s="12" t="str" cm="1">
        <f t="array" ref="AD32">IFERROR(_xlfn.XLOOKUP($I32,Borrador!$I$11:$I$70,_xlfn.XLOOKUP(AD$10,Borrador!$C$10:$BK$10,Borrador!$C$11:$BK$70,"",0,1),""),"")</f>
        <v>Se tramita en marzo de 2026</v>
      </c>
      <c r="AE32" s="12"/>
      <c r="AF32" s="12" t="str" cm="1">
        <f t="array" ref="AF32">IFERROR(_xlfn.XLOOKUP($I32,Borrador!$I$11:$I$70,_xlfn.XLOOKUP(AF$10,Borrador!$C$10:$BK$10,Borrador!$C$11:$BK$70,"",0,1),""),"")</f>
        <v>Sí</v>
      </c>
      <c r="AG32" s="12" t="str" cm="1">
        <f t="array" ref="AG32">IFERROR(_xlfn.XLOOKUP($I32,Borrador!$I$11:$I$70,_xlfn.XLOOKUP(AG$10,Borrador!$C$10:$BK$10,Borrador!$C$11:$BK$70,"",0,1),""),"")</f>
        <v>No</v>
      </c>
      <c r="AH32" s="12" t="str" cm="1">
        <f t="array" ref="AH32">IFERROR(_xlfn.XLOOKUP($I32,Borrador!$I$11:$I$70,_xlfn.XLOOKUP(AH$10,Borrador!$C$10:$BK$10,Borrador!$C$11:$BK$70,"",0,1),""),"")</f>
        <v>No aplica</v>
      </c>
      <c r="AI32" s="12" t="str" cm="1">
        <f t="array" ref="AI32">IFERROR(_xlfn.XLOOKUP($I32,Borrador!$I$11:$I$70,_xlfn.XLOOKUP(AI$10,Borrador!$C$10:$BK$10,Borrador!$C$11:$BK$70,"",0,1),""),"")</f>
        <v/>
      </c>
      <c r="AJ32" s="12"/>
      <c r="AK32" s="12"/>
      <c r="AL32" s="11" t="str" cm="1">
        <f t="array" ref="AL32">IFERROR(_xlfn.XLOOKUP($I32,Borrador!$I$11:$I$70,_xlfn.XLOOKUP(AL$10,Borrador!$C$10:$BK$10,Borrador!$C$11:$BK$70,"",0,1),""),"")</f>
        <v>No aplica</v>
      </c>
      <c r="AM32" s="11" t="str" cm="1">
        <f t="array" ref="AM32">IFERROR(_xlfn.XLOOKUP($I32,Borrador!$I$11:$I$70,_xlfn.XLOOKUP(AM$10,Borrador!$C$10:$BK$10,Borrador!$C$11:$BK$70,"",0,1),""),"")</f>
        <v>No aplica</v>
      </c>
      <c r="AN32" s="11" t="str" cm="1">
        <f t="array" ref="AN32">IFERROR(_xlfn.XLOOKUP($I32,Borrador!$I$11:$I$70,_xlfn.XLOOKUP(AN$10,Borrador!$C$10:$BK$10,Borrador!$C$11:$BK$70,"",0,1),""),"")</f>
        <v>No aplica</v>
      </c>
      <c r="AO32" s="11" cm="1">
        <f t="array" ref="AO32">IFERROR(_xlfn.XLOOKUP($I32,Borrador!$I$11:$I$70,_xlfn.XLOOKUP(AO$10,Borrador!$C$10:$BK$10,Borrador!$C$11:$BK$70,"",0,1),""),"")</f>
        <v>0</v>
      </c>
      <c r="AP32" s="11" cm="1">
        <f t="array" ref="AP32">IFERROR(_xlfn.XLOOKUP($I32,Borrador!$I$11:$I$70,_xlfn.XLOOKUP(AP$10,Borrador!$C$10:$BK$10,Borrador!$C$11:$BK$70,"",0,1),""),"")</f>
        <v>0</v>
      </c>
      <c r="AQ32" s="11" cm="1">
        <f t="array" ref="AQ32">IFERROR(_xlfn.XLOOKUP($I32,Borrador!$I$11:$I$70,_xlfn.XLOOKUP(AQ$10,Borrador!$C$10:$BK$10,Borrador!$C$11:$BK$70,"",0,1),""),"")</f>
        <v>0</v>
      </c>
      <c r="AR32" s="12" t="str" cm="1">
        <f t="array" ref="AR32">IFERROR(_xlfn.XLOOKUP($I32,Borrador!$I$11:$I$70,_xlfn.XLOOKUP(AR$10,Borrador!$C$10:$BK$10,Borrador!$C$11:$BK$70,"",0,1),""),"")</f>
        <v/>
      </c>
      <c r="AS32" s="12" t="str" cm="1">
        <f t="array" ref="AS32">IFERROR(_xlfn.XLOOKUP($I32,Borrador!$I$11:$I$70,_xlfn.XLOOKUP(AS$10,Borrador!$C$10:$BK$10,Borrador!$C$11:$BK$70,"",0,1),""),"")</f>
        <v/>
      </c>
      <c r="AT32" s="12" t="str" cm="1">
        <f t="array" ref="AT32">IFERROR(_xlfn.XLOOKUP($I32,Borrador!$I$11:$I$70,_xlfn.XLOOKUP(AT$10,Borrador!$C$10:$BK$10,Borrador!$C$11:$BK$70,"",0,1),""),"")</f>
        <v/>
      </c>
      <c r="AU32" s="12" t="str" cm="1">
        <f t="array" ref="AU32">IFERROR(_xlfn.XLOOKUP($I32,Borrador!$I$11:$I$70,_xlfn.XLOOKUP(AU$10,Borrador!$C$10:$BK$10,Borrador!$C$11:$BK$70,"",0,1),""),"")</f>
        <v>sin iniciar</v>
      </c>
      <c r="AV32" s="12" t="str" cm="1">
        <f t="array" ref="AV32">IFERROR(_xlfn.XLOOKUP($I32,Borrador!$I$11:$I$70,_xlfn.XLOOKUP(AV$10,Borrador!$C$10:$BK$10,Borrador!$C$11:$BK$70,"",0,1),""),"")</f>
        <v>sin iniciar</v>
      </c>
      <c r="AW32" s="12">
        <f>IFERROR(_xlfn.XLOOKUP($I32,Borrador!$I$11:$I$70,Borrador!$AP$11:$AP$70,""),"")</f>
        <v>0</v>
      </c>
      <c r="AX32" s="12">
        <f>IFERROR(_xlfn.XLOOKUP($I32,Borrador!$I$11:$I$70,Borrador!$AQ$11:$AQ$70,""),"")</f>
        <v>0</v>
      </c>
      <c r="AY32" s="12">
        <f>IFERROR(_xlfn.XLOOKUP($I32,Borrador!$I$11:$I$70,Borrador!$AR$11:$AR$70,""),"")</f>
        <v>0</v>
      </c>
      <c r="AZ32" s="11" cm="1">
        <f t="array" ref="AZ32">IFERROR(_xlfn.XLOOKUP($I32,Borrador!$I$11:$I$70,_xlfn.XLOOKUP(AZ$10,Borrador!$C$10:$BK$10,Borrador!$C$11:$BK$70,"",0,1),""),"")</f>
        <v>0</v>
      </c>
      <c r="BA32" s="11" t="str" cm="1">
        <f t="array" ref="BA32">IFERROR(_xlfn.XLOOKUP($I32,Borrador!$I$11:$I$70,_xlfn.XLOOKUP(BA$10,Borrador!$C$10:$BK$10,Borrador!$C$11:$BK$70,"",0,1),""),"")</f>
        <v>No aplica</v>
      </c>
      <c r="BB32" s="11">
        <f>IFERROR(_xlfn.XLOOKUP($I32,Borrador!$I$11:$I$70,Borrador!$AY$11:$AY$70,""),"")</f>
        <v>0</v>
      </c>
      <c r="BC32" s="11">
        <f>IFERROR(_xlfn.XLOOKUP($I32,Borrador!$I$11:$I$70,Borrador!$AZ$11:$AZ$70,""),"")</f>
        <v>0</v>
      </c>
      <c r="BD32" s="12" cm="1">
        <f t="array" ref="BD32">IFERROR(_xlfn.XLOOKUP($I32,Borrador!$I$11:$I$70,_xlfn.XLOOKUP(BD$10,Borrador!$C$10:$BK$10,Borrador!$C$11:$BK$70,"",0,1),""),"")</f>
        <v>0</v>
      </c>
      <c r="BE32" s="12" t="str" cm="1">
        <f t="array" ref="BE32">IFERROR(_xlfn.XLOOKUP($I32,Borrador!$I$11:$I$70,_xlfn.XLOOKUP(BE$10,Borrador!$C$10:$BK$10,Borrador!$C$11:$BK$70,"",0,1),""),"")</f>
        <v>No aplica</v>
      </c>
      <c r="BF32" s="12" t="str" cm="1">
        <f t="array" ref="BF32">IFERROR(_xlfn.XLOOKUP($I32,Borrador!$I$11:$I$70,_xlfn.XLOOKUP(BF$10,Borrador!$C$10:$BK$10,Borrador!$C$11:$BK$70,"",0,1),""),"")</f>
        <v>No aplica</v>
      </c>
      <c r="BG32" s="12" t="str" cm="1">
        <f t="array" ref="BG32">IFERROR(_xlfn.XLOOKUP($I32,Borrador!$I$11:$I$70,_xlfn.XLOOKUP(BG$10,Borrador!$C$10:$BK$10,Borrador!$C$11:$BK$70,"",0,1),""),"")</f>
        <v>No aplica</v>
      </c>
      <c r="BH32" s="12" t="str" cm="1">
        <f t="array" ref="BH32">IFERROR(_xlfn.XLOOKUP($I32,Borrador!$I$11:$I$70,_xlfn.XLOOKUP(BH$10,Borrador!$C$10:$BK$10,Borrador!$C$11:$BK$70,"",0,1),""),"")</f>
        <v>No aplica</v>
      </c>
      <c r="BI32" s="12" t="str" cm="1">
        <f t="array" ref="BI32">IFERROR(_xlfn.XLOOKUP($I32,Borrador!$I$11:$I$70,_xlfn.XLOOKUP(BI$10,Borrador!$C$10:$BK$10,Borrador!$C$11:$BK$70,"",0,1),""),"")</f>
        <v>sin iniciar</v>
      </c>
      <c r="BJ32" s="12" t="str" cm="1">
        <f t="array" ref="BJ32">IFERROR(_xlfn.XLOOKUP($I32,Borrador!$I$11:$I$70,_xlfn.XLOOKUP(BJ$10,Borrador!$C$10:$BK$10,Borrador!$C$11:$BK$70,"",0,1),""),"")</f>
        <v>No aplica</v>
      </c>
      <c r="BK32" s="12" cm="1">
        <f t="array" ref="BK32">IFERROR(_xlfn.XLOOKUP($I32,Borrador!$I$11:$I$70,_xlfn.XLOOKUP(BK$10,Borrador!$C$10:$BK$10,Borrador!$C$11:$BK$70,"",0,1),""),"")</f>
        <v>0</v>
      </c>
      <c r="BL32" s="12" cm="1">
        <f t="array" ref="BL32">IFERROR(_xlfn.XLOOKUP($I32,Borrador!$I$11:$I$70,_xlfn.XLOOKUP(BL$10,Borrador!$C$10:$BK$10,Borrador!$C$11:$BK$70,"",0,1),""),"")</f>
        <v>0</v>
      </c>
      <c r="BM32" s="12">
        <f>IFERROR(_xlfn.XLOOKUP($I32,Borrador!$I$11:$I$70,Borrador!$BE$11:$BE$70,""),"")</f>
        <v>0</v>
      </c>
      <c r="BN32" s="12">
        <f>IFERROR(_xlfn.XLOOKUP($I32,Borrador!$I$11:$I$70,Borrador!$BF$11:$BF$70,""),"")</f>
        <v>0</v>
      </c>
      <c r="BO32" s="12">
        <f>IFERROR(_xlfn.XLOOKUP($I32,Borrador!$I$11:$I$70,Borrador!$BG$11:$BG$70,""),"")</f>
        <v>0</v>
      </c>
      <c r="BP32" s="12" t="str" cm="1">
        <f t="array" ref="BP32">IFERROR(_xlfn.XLOOKUP($I32,Borrador!$I$11:$I$70,_xlfn.XLOOKUP(BP$10,Borrador!$C$10:$BK$10,Borrador!$C$11:$BK$70,"",0,1),""),"")</f>
        <v>sin iniciar</v>
      </c>
      <c r="BQ32" s="12">
        <f>IFERROR(_xlfn.XLOOKUP($I32,Borrador!$I$11:$I$70,Borrador!$BB$11:$BB$70,""),"")</f>
        <v>0</v>
      </c>
      <c r="BR32" s="12">
        <f>IFERROR(_xlfn.XLOOKUP($I32,Borrador!$I$11:$I$70,Borrador!$BC$11:$BC$70,""),"")</f>
        <v>0</v>
      </c>
      <c r="BS32" s="12">
        <f>IFERROR(_xlfn.XLOOKUP($I32,Borrador!$I$11:$I$70,Borrador!$BD$11:$BD$70,""),"")</f>
        <v>0</v>
      </c>
      <c r="BT32" s="11">
        <f>IFERROR(_xlfn.XLOOKUP($I32,Borrador!$I$11:$I$70,Borrador!$BH$11:$BH$70,""),"")</f>
        <v>0</v>
      </c>
      <c r="BU32" s="11">
        <f>IFERROR(_xlfn.XLOOKUP($I32,Borrador!$I$11:$I$70,Borrador!$BI$11:$BI$70,""),"")</f>
        <v>0</v>
      </c>
      <c r="BV32" s="34" t="str">
        <f>IFERROR(_xlfn.XLOOKUP($I32,Borrador!$I$11:$I$70,Borrador!$BJ$11:$BJ$70,""),"")</f>
        <v>2027-1</v>
      </c>
      <c r="BW32" s="12">
        <f>IFERROR(_xlfn.XLOOKUP($I32,Borrador!$I$11:$I$70,Borrador!$BK$11:$BK$70,""),"")</f>
        <v>0</v>
      </c>
    </row>
    <row r="33" spans="3:75" ht="52.35" customHeight="1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IFERROR(_xlfn.XLOOKUP($I33,Borrador!$I$11:$I$70,_xlfn.XLOOKUP(J$10,Borrador!$C$10:$BK$10,Borrador!$C$11:$BK$70,"",0,1),""),"")</f>
        <v>finalizado</v>
      </c>
      <c r="K33" s="12" t="str" cm="1">
        <f t="array" ref="K33">IFERROR(_xlfn.XLOOKUP($I33,Borrador!$I$11:$I$70,_xlfn.XLOOKUP(K$10,Borrador!$C$10:$BK$10,Borrador!$C$11:$BK$70,"",0,1),""),"")</f>
        <v>finalizado</v>
      </c>
      <c r="L33" s="12" t="str" cm="1">
        <f t="array" ref="L33">IFERROR(_xlfn.XLOOKUP($I33,Borrador!$I$11:$I$70,_xlfn.XLOOKUP(L$10,Borrador!$C$10:$BK$10,Borrador!$C$11:$BK$70,"",0,1),""),"")</f>
        <v>finalizado</v>
      </c>
      <c r="M33" s="38" cm="1">
        <f t="array" ref="M33">IFERROR(_xlfn.XLOOKUP($I33,Borrador!$I$11:$I$70,_xlfn.XLOOKUP(M$10,Borrador!$C$10:$BK$10,Borrador!$C$11:$BK$70,"",0,1),""),"")</f>
        <v>45960</v>
      </c>
      <c r="N33" s="39" t="str" cm="1">
        <f t="array" ref="N33">IFERROR(_xlfn.XLOOKUP($I33,Borrador!$I$11:$I$70,_xlfn.XLOOKUP(N$10,Borrador!$C$10:$BK$10,Borrador!$C$11:$BK$70,"",0,1),""),"")</f>
        <v>30/11/2025
05/12/2025</v>
      </c>
      <c r="O33" s="12" cm="1">
        <f t="array" ref="O33">IFERROR(_xlfn.XLOOKUP($I33,Borrador!$I$11:$I$70,_xlfn.XLOOKUP(O$10,Borrador!$C$10:$BK$10,Borrador!$C$11:$BK$70,"",0,1),""),"")</f>
        <v>0</v>
      </c>
      <c r="P33" s="12" cm="1">
        <f t="array" ref="P33">IFERROR(_xlfn.XLOOKUP($I33,Borrador!$I$11:$I$70,_xlfn.XLOOKUP(P$10,Borrador!$C$10:$BK$10,Borrador!$C$11:$BK$70,"",0,1),""),"")</f>
        <v>0</v>
      </c>
      <c r="Q33" s="12" t="str" cm="1">
        <f t="array" ref="Q33">IFERROR(_xlfn.XLOOKUP($I33,Borrador!$I$11:$I$70,_xlfn.XLOOKUP(Q$10,Borrador!$C$10:$BK$10,Borrador!$C$11:$BK$70,"",0,1),""),"")</f>
        <v>No aplica</v>
      </c>
      <c r="R33" s="12" t="str" cm="1">
        <f t="array" ref="R33">IFERROR(_xlfn.XLOOKUP($I33,Borrador!$I$11:$I$70,_xlfn.XLOOKUP(R$10,Borrador!$C$10:$BK$10,Borrador!$C$11:$BK$70,"",0,1),""),"")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IFERROR(_xlfn.XLOOKUP($I33,Borrador!$I$11:$I$70,_xlfn.XLOOKUP(W$10,Borrador!$C$10:$BK$10,Borrador!$C$11:$BK$70,"",0,1),""),"")</f>
        <v>finalizado</v>
      </c>
      <c r="X33" s="76" cm="1">
        <f t="array" ref="X33">IFERROR(_xlfn.XLOOKUP($I33,Borrador!$I$11:$I$70,_xlfn.XLOOKUP(X$10,Borrador!$C$10:$BK$10,Borrador!$C$11:$BK$70,"",0,1),""),"")</f>
        <v>0</v>
      </c>
      <c r="Y33" s="76" t="str" cm="1">
        <f t="array" ref="Y33">IFERROR(_xlfn.XLOOKUP($I33,Borrador!$I$11:$I$70,_xlfn.XLOOKUP(Y$10,Borrador!$C$10:$BK$10,Borrador!$C$11:$BK$70,"",0,1),""),"")</f>
        <v>Finalizado</v>
      </c>
      <c r="Z33" s="76" t="str" cm="1">
        <f t="array" ref="Z33">IFERROR(_xlfn.XLOOKUP($I33,Borrador!$I$11:$I$70,_xlfn.XLOOKUP(Z$10,Borrador!$C$10:$BK$10,Borrador!$C$11:$BK$70,"",0,1),""),"")</f>
        <v/>
      </c>
      <c r="AA33" s="76" t="str" cm="1">
        <f t="array" ref="AA33">IFERROR(_xlfn.XLOOKUP($I33,Borrador!$I$11:$I$70,_xlfn.XLOOKUP(AA$10,Borrador!$C$10:$BK$10,Borrador!$C$11:$BK$70,"",0,1),""),"")</f>
        <v>Modificación de Registro Calificado</v>
      </c>
      <c r="AB33" s="12" t="str" cm="1">
        <f t="array" ref="AB33">IFERROR(_xlfn.XLOOKUP($I33,Borrador!$I$11:$I$70,_xlfn.XLOOKUP(AB$10,Borrador!$C$10:$BK$10,Borrador!$C$11:$BK$70,"",0,1),""),"")</f>
        <v>En elaboración de documentación</v>
      </c>
      <c r="AC33" s="54" t="str" cm="1">
        <f t="array" ref="AC33">IFERROR(_xlfn.XLOOKUP($I33,Borrador!$I$11:$I$70,_xlfn.XLOOKUP(AC$10,Borrador!$C$10:$BK$10,Borrador!$C$11:$BK$70,"",0,1),""),"")</f>
        <v>Mayo de 2026</v>
      </c>
      <c r="AD33" s="12" t="str" cm="1">
        <f t="array" ref="AD33">IFERROR(_xlfn.XLOOKUP($I33,Borrador!$I$11:$I$70,_xlfn.XLOOKUP(AD$10,Borrador!$C$10:$BK$10,Borrador!$C$11:$BK$70,"",0,1),""),"")</f>
        <v>Se tramita en abril de 2026</v>
      </c>
      <c r="AE33" s="12"/>
      <c r="AF33" s="12" t="str" cm="1">
        <f t="array" ref="AF33">IFERROR(_xlfn.XLOOKUP($I33,Borrador!$I$11:$I$70,_xlfn.XLOOKUP(AF$10,Borrador!$C$10:$BK$10,Borrador!$C$11:$BK$70,"",0,1),""),"")</f>
        <v>Sí</v>
      </c>
      <c r="AG33" s="12" t="str" cm="1">
        <f t="array" ref="AG33">IFERROR(_xlfn.XLOOKUP($I33,Borrador!$I$11:$I$70,_xlfn.XLOOKUP(AG$10,Borrador!$C$10:$BK$10,Borrador!$C$11:$BK$70,"",0,1),""),"")</f>
        <v>No</v>
      </c>
      <c r="AH33" s="12" t="str" cm="1">
        <f t="array" ref="AH33">IFERROR(_xlfn.XLOOKUP($I33,Borrador!$I$11:$I$70,_xlfn.XLOOKUP(AH$10,Borrador!$C$10:$BK$10,Borrador!$C$11:$BK$70,"",0,1),""),"")</f>
        <v>No aplica</v>
      </c>
      <c r="AI33" s="12" t="str" cm="1">
        <f t="array" ref="AI33">IFERROR(_xlfn.XLOOKUP($I33,Borrador!$I$11:$I$70,_xlfn.XLOOKUP(AI$10,Borrador!$C$10:$BK$10,Borrador!$C$11:$BK$70,"",0,1),""),"")</f>
        <v/>
      </c>
      <c r="AJ33" s="12"/>
      <c r="AK33" s="12"/>
      <c r="AL33" s="11" t="str" cm="1">
        <f t="array" ref="AL33">IFERROR(_xlfn.XLOOKUP($I33,Borrador!$I$11:$I$70,_xlfn.XLOOKUP(AL$10,Borrador!$C$10:$BK$10,Borrador!$C$11:$BK$70,"",0,1),""),"")</f>
        <v>No aplica</v>
      </c>
      <c r="AM33" s="11" t="str" cm="1">
        <f t="array" ref="AM33">IFERROR(_xlfn.XLOOKUP($I33,Borrador!$I$11:$I$70,_xlfn.XLOOKUP(AM$10,Borrador!$C$10:$BK$10,Borrador!$C$11:$BK$70,"",0,1),""),"")</f>
        <v>No aplica</v>
      </c>
      <c r="AN33" s="11" t="str" cm="1">
        <f t="array" ref="AN33">IFERROR(_xlfn.XLOOKUP($I33,Borrador!$I$11:$I$70,_xlfn.XLOOKUP(AN$10,Borrador!$C$10:$BK$10,Borrador!$C$11:$BK$70,"",0,1),""),"")</f>
        <v>No aplica</v>
      </c>
      <c r="AO33" s="11" cm="1">
        <f t="array" ref="AO33">IFERROR(_xlfn.XLOOKUP($I33,Borrador!$I$11:$I$70,_xlfn.XLOOKUP(AO$10,Borrador!$C$10:$BK$10,Borrador!$C$11:$BK$70,"",0,1),""),"")</f>
        <v>0</v>
      </c>
      <c r="AP33" s="11" cm="1">
        <f t="array" ref="AP33">IFERROR(_xlfn.XLOOKUP($I33,Borrador!$I$11:$I$70,_xlfn.XLOOKUP(AP$10,Borrador!$C$10:$BK$10,Borrador!$C$11:$BK$70,"",0,1),""),"")</f>
        <v>0</v>
      </c>
      <c r="AQ33" s="11" t="str" cm="1">
        <f t="array" ref="AQ33">IFERROR(_xlfn.XLOOKUP($I33,Borrador!$I$11:$I$70,_xlfn.XLOOKUP(AQ$10,Borrador!$C$10:$BK$10,Borrador!$C$11:$BK$70,"",0,1),""),"")</f>
        <v>No aplica</v>
      </c>
      <c r="AR33" s="12" t="str" cm="1">
        <f t="array" ref="AR33">IFERROR(_xlfn.XLOOKUP($I33,Borrador!$I$11:$I$70,_xlfn.XLOOKUP(AR$10,Borrador!$C$10:$BK$10,Borrador!$C$11:$BK$70,"",0,1),""),"")</f>
        <v/>
      </c>
      <c r="AS33" s="12" t="str" cm="1">
        <f t="array" ref="AS33">IFERROR(_xlfn.XLOOKUP($I33,Borrador!$I$11:$I$70,_xlfn.XLOOKUP(AS$10,Borrador!$C$10:$BK$10,Borrador!$C$11:$BK$70,"",0,1),""),"")</f>
        <v/>
      </c>
      <c r="AT33" s="12" t="str" cm="1">
        <f t="array" ref="AT33">IFERROR(_xlfn.XLOOKUP($I33,Borrador!$I$11:$I$70,_xlfn.XLOOKUP(AT$10,Borrador!$C$10:$BK$10,Borrador!$C$11:$BK$70,"",0,1),""),"")</f>
        <v/>
      </c>
      <c r="AU33" s="12" t="str" cm="1">
        <f t="array" ref="AU33">IFERROR(_xlfn.XLOOKUP($I33,Borrador!$I$11:$I$70,_xlfn.XLOOKUP(AU$10,Borrador!$C$10:$BK$10,Borrador!$C$11:$BK$70,"",0,1),""),"")</f>
        <v>No aplica</v>
      </c>
      <c r="AV33" s="12" t="str" cm="1">
        <f t="array" ref="AV33">IFERROR(_xlfn.XLOOKUP($I33,Borrador!$I$11:$I$70,_xlfn.XLOOKUP(AV$10,Borrador!$C$10:$BK$10,Borrador!$C$11:$BK$70,"",0,1),""),"")</f>
        <v>No aplica</v>
      </c>
      <c r="AW33" s="12" t="str">
        <f>IFERROR(_xlfn.XLOOKUP($I33,Borrador!$I$11:$I$70,Borrador!$AP$11:$AP$70,""),"")</f>
        <v>No aplica</v>
      </c>
      <c r="AX33" s="12" t="str">
        <f>IFERROR(_xlfn.XLOOKUP($I33,Borrador!$I$11:$I$70,Borrador!$AQ$11:$AQ$70,""),"")</f>
        <v>No aplica</v>
      </c>
      <c r="AY33" s="12" t="str">
        <f>IFERROR(_xlfn.XLOOKUP($I33,Borrador!$I$11:$I$70,Borrador!$AR$11:$AR$70,""),"")</f>
        <v>No aplica</v>
      </c>
      <c r="AZ33" s="11" t="str" cm="1">
        <f t="array" ref="AZ33">IFERROR(_xlfn.XLOOKUP($I33,Borrador!$I$11:$I$70,_xlfn.XLOOKUP(AZ$10,Borrador!$C$10:$BK$10,Borrador!$C$11:$BK$70,"",0,1),""),"")</f>
        <v>No aplica</v>
      </c>
      <c r="BA33" s="11" t="str" cm="1">
        <f t="array" ref="BA33">IFERROR(_xlfn.XLOOKUP($I33,Borrador!$I$11:$I$70,_xlfn.XLOOKUP(BA$10,Borrador!$C$10:$BK$10,Borrador!$C$11:$BK$70,"",0,1),""),"")</f>
        <v>No aplica</v>
      </c>
      <c r="BB33" s="11">
        <f>IFERROR(_xlfn.XLOOKUP($I33,Borrador!$I$11:$I$70,Borrador!$AY$11:$AY$70,""),"")</f>
        <v>0</v>
      </c>
      <c r="BC33" s="11">
        <f>IFERROR(_xlfn.XLOOKUP($I33,Borrador!$I$11:$I$70,Borrador!$AZ$11:$AZ$70,""),"")</f>
        <v>0</v>
      </c>
      <c r="BD33" s="12" t="str" cm="1">
        <f t="array" ref="BD33">IFERROR(_xlfn.XLOOKUP($I33,Borrador!$I$11:$I$70,_xlfn.XLOOKUP(BD$10,Borrador!$C$10:$BK$10,Borrador!$C$11:$BK$70,"",0,1),""),"")</f>
        <v>No aplica</v>
      </c>
      <c r="BE33" s="12" t="str" cm="1">
        <f t="array" ref="BE33">IFERROR(_xlfn.XLOOKUP($I33,Borrador!$I$11:$I$70,_xlfn.XLOOKUP(BE$10,Borrador!$C$10:$BK$10,Borrador!$C$11:$BK$70,"",0,1),""),"")</f>
        <v>No aplica</v>
      </c>
      <c r="BF33" s="12" t="str" cm="1">
        <f t="array" ref="BF33">IFERROR(_xlfn.XLOOKUP($I33,Borrador!$I$11:$I$70,_xlfn.XLOOKUP(BF$10,Borrador!$C$10:$BK$10,Borrador!$C$11:$BK$70,"",0,1),""),"")</f>
        <v>No aplica</v>
      </c>
      <c r="BG33" s="12" t="str" cm="1">
        <f t="array" ref="BG33">IFERROR(_xlfn.XLOOKUP($I33,Borrador!$I$11:$I$70,_xlfn.XLOOKUP(BG$10,Borrador!$C$10:$BK$10,Borrador!$C$11:$BK$70,"",0,1),""),"")</f>
        <v>No aplica</v>
      </c>
      <c r="BH33" s="12" t="str" cm="1">
        <f t="array" ref="BH33">IFERROR(_xlfn.XLOOKUP($I33,Borrador!$I$11:$I$70,_xlfn.XLOOKUP(BH$10,Borrador!$C$10:$BK$10,Borrador!$C$11:$BK$70,"",0,1),""),"")</f>
        <v>No aplica</v>
      </c>
      <c r="BI33" s="12" t="str" cm="1">
        <f t="array" ref="BI33">IFERROR(_xlfn.XLOOKUP($I33,Borrador!$I$11:$I$70,_xlfn.XLOOKUP(BI$10,Borrador!$C$10:$BK$10,Borrador!$C$11:$BK$70,"",0,1),""),"")</f>
        <v>sin iniciar</v>
      </c>
      <c r="BJ33" s="12" t="str" cm="1">
        <f t="array" ref="BJ33">IFERROR(_xlfn.XLOOKUP($I33,Borrador!$I$11:$I$70,_xlfn.XLOOKUP(BJ$10,Borrador!$C$10:$BK$10,Borrador!$C$11:$BK$70,"",0,1),""),"")</f>
        <v>No aplica</v>
      </c>
      <c r="BK33" s="12" cm="1">
        <f t="array" ref="BK33">IFERROR(_xlfn.XLOOKUP($I33,Borrador!$I$11:$I$70,_xlfn.XLOOKUP(BK$10,Borrador!$C$10:$BK$10,Borrador!$C$11:$BK$70,"",0,1),""),"")</f>
        <v>0</v>
      </c>
      <c r="BL33" s="12" cm="1">
        <f t="array" ref="BL33">IFERROR(_xlfn.XLOOKUP($I33,Borrador!$I$11:$I$70,_xlfn.XLOOKUP(BL$10,Borrador!$C$10:$BK$10,Borrador!$C$11:$BK$70,"",0,1),""),"")</f>
        <v>0</v>
      </c>
      <c r="BM33" s="12">
        <f>IFERROR(_xlfn.XLOOKUP($I33,Borrador!$I$11:$I$70,Borrador!$BE$11:$BE$70,""),"")</f>
        <v>0</v>
      </c>
      <c r="BN33" s="12">
        <f>IFERROR(_xlfn.XLOOKUP($I33,Borrador!$I$11:$I$70,Borrador!$BF$11:$BF$70,""),"")</f>
        <v>0</v>
      </c>
      <c r="BO33" s="12">
        <f>IFERROR(_xlfn.XLOOKUP($I33,Borrador!$I$11:$I$70,Borrador!$BG$11:$BG$70,""),"")</f>
        <v>0</v>
      </c>
      <c r="BP33" s="12" t="str" cm="1">
        <f t="array" ref="BP33">IFERROR(_xlfn.XLOOKUP($I33,Borrador!$I$11:$I$70,_xlfn.XLOOKUP(BP$10,Borrador!$C$10:$BK$10,Borrador!$C$11:$BK$70,"",0,1),""),"")</f>
        <v>sin iniciar</v>
      </c>
      <c r="BQ33" s="12">
        <f>IFERROR(_xlfn.XLOOKUP($I33,Borrador!$I$11:$I$70,Borrador!$BB$11:$BB$70,""),"")</f>
        <v>0</v>
      </c>
      <c r="BR33" s="12">
        <f>IFERROR(_xlfn.XLOOKUP($I33,Borrador!$I$11:$I$70,Borrador!$BC$11:$BC$70,""),"")</f>
        <v>0</v>
      </c>
      <c r="BS33" s="12">
        <f>IFERROR(_xlfn.XLOOKUP($I33,Borrador!$I$11:$I$70,Borrador!$BD$11:$BD$70,""),"")</f>
        <v>0</v>
      </c>
      <c r="BT33" s="11">
        <f>IFERROR(_xlfn.XLOOKUP($I33,Borrador!$I$11:$I$70,Borrador!$BH$11:$BH$70,""),"")</f>
        <v>0</v>
      </c>
      <c r="BU33" s="11">
        <f>IFERROR(_xlfn.XLOOKUP($I33,Borrador!$I$11:$I$70,Borrador!$BI$11:$BI$70,""),"")</f>
        <v>0</v>
      </c>
      <c r="BV33" s="34" t="str">
        <f>IFERROR(_xlfn.XLOOKUP($I33,Borrador!$I$11:$I$70,Borrador!$BJ$11:$BJ$70,""),"")</f>
        <v>2027-1</v>
      </c>
      <c r="BW33" s="12">
        <f>IFERROR(_xlfn.XLOOKUP($I33,Borrador!$I$11:$I$70,Borrador!$BK$11:$BK$70,""),"")</f>
        <v>0</v>
      </c>
    </row>
    <row r="34" spans="3:75" ht="69.599999999999994" customHeight="1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IFERROR(_xlfn.XLOOKUP($I34,Borrador!$I$11:$I$70,_xlfn.XLOOKUP(J$10,Borrador!$C$10:$BK$10,Borrador!$C$11:$BK$70,"",0,1),""),"")</f>
        <v>finalizado</v>
      </c>
      <c r="K34" s="12" t="str" cm="1">
        <f t="array" ref="K34">IFERROR(_xlfn.XLOOKUP($I34,Borrador!$I$11:$I$70,_xlfn.XLOOKUP(K$10,Borrador!$C$10:$BK$10,Borrador!$C$11:$BK$70,"",0,1),""),"")</f>
        <v>finalizado</v>
      </c>
      <c r="L34" s="12" t="str" cm="1">
        <f t="array" ref="L34">IFERROR(_xlfn.XLOOKUP($I34,Borrador!$I$11:$I$70,_xlfn.XLOOKUP(L$10,Borrador!$C$10:$BK$10,Borrador!$C$11:$BK$70,"",0,1),""),"")</f>
        <v>finalizado</v>
      </c>
      <c r="M34" s="38" cm="1">
        <f t="array" ref="M34">IFERROR(_xlfn.XLOOKUP($I34,Borrador!$I$11:$I$70,_xlfn.XLOOKUP(M$10,Borrador!$C$10:$BK$10,Borrador!$C$11:$BK$70,"",0,1),""),"")</f>
        <v>45960</v>
      </c>
      <c r="N34" s="39" t="str" cm="1">
        <f t="array" ref="N34">IFERROR(_xlfn.XLOOKUP($I34,Borrador!$I$11:$I$70,_xlfn.XLOOKUP(N$10,Borrador!$C$10:$BK$10,Borrador!$C$11:$BK$70,"",0,1),""),"")</f>
        <v>30/11/2025
05/12/2025</v>
      </c>
      <c r="O34" s="12" cm="1">
        <f t="array" ref="O34">IFERROR(_xlfn.XLOOKUP($I34,Borrador!$I$11:$I$70,_xlfn.XLOOKUP(O$10,Borrador!$C$10:$BK$10,Borrador!$C$11:$BK$70,"",0,1),""),"")</f>
        <v>0</v>
      </c>
      <c r="P34" s="12" cm="1">
        <f t="array" ref="P34">IFERROR(_xlfn.XLOOKUP($I34,Borrador!$I$11:$I$70,_xlfn.XLOOKUP(P$10,Borrador!$C$10:$BK$10,Borrador!$C$11:$BK$70,"",0,1),""),"")</f>
        <v>0</v>
      </c>
      <c r="Q34" s="12" t="str" cm="1">
        <f t="array" ref="Q34">IFERROR(_xlfn.XLOOKUP($I34,Borrador!$I$11:$I$70,_xlfn.XLOOKUP(Q$10,Borrador!$C$10:$BK$10,Borrador!$C$11:$BK$70,"",0,1),""),"")</f>
        <v>No aplica</v>
      </c>
      <c r="R34" s="12" t="str" cm="1">
        <f t="array" ref="R34">IFERROR(_xlfn.XLOOKUP($I34,Borrador!$I$11:$I$70,_xlfn.XLOOKUP(R$10,Borrador!$C$10:$BK$10,Borrador!$C$11:$BK$70,"",0,1),""),"")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IFERROR(_xlfn.XLOOKUP($I34,Borrador!$I$11:$I$70,_xlfn.XLOOKUP(W$10,Borrador!$C$10:$BK$10,Borrador!$C$11:$BK$70,"",0,1),""),"")</f>
        <v>finalizado</v>
      </c>
      <c r="X34" s="76" cm="1">
        <f t="array" ref="X34">IFERROR(_xlfn.XLOOKUP($I34,Borrador!$I$11:$I$70,_xlfn.XLOOKUP(X$10,Borrador!$C$10:$BK$10,Borrador!$C$11:$BK$70,"",0,1),""),"")</f>
        <v>0</v>
      </c>
      <c r="Y34" s="76" t="str" cm="1">
        <f t="array" ref="Y34">IFERROR(_xlfn.XLOOKUP($I34,Borrador!$I$11:$I$70,_xlfn.XLOOKUP(Y$10,Borrador!$C$10:$BK$10,Borrador!$C$11:$BK$70,"",0,1),""),"")</f>
        <v>Finalizado</v>
      </c>
      <c r="Z34" s="76" t="str" cm="1">
        <f t="array" ref="Z34">IFERROR(_xlfn.XLOOKUP($I34,Borrador!$I$11:$I$70,_xlfn.XLOOKUP(Z$10,Borrador!$C$10:$BK$10,Borrador!$C$11:$BK$70,"",0,1),""),"")</f>
        <v/>
      </c>
      <c r="AA34" s="76" t="str" cm="1">
        <f t="array" ref="AA34">IFERROR(_xlfn.XLOOKUP($I34,Borrador!$I$11:$I$70,_xlfn.XLOOKUP(AA$10,Borrador!$C$10:$BK$10,Borrador!$C$11:$BK$70,"",0,1),""),"")</f>
        <v>Modificación de Registro Calificado</v>
      </c>
      <c r="AB34" s="12" t="str" cm="1">
        <f t="array" ref="AB34">IFERROR(_xlfn.XLOOKUP($I34,Borrador!$I$11:$I$70,_xlfn.XLOOKUP(AB$10,Borrador!$C$10:$BK$10,Borrador!$C$11:$BK$70,"",0,1),""),"")</f>
        <v>En elaboración de documentación</v>
      </c>
      <c r="AC34" s="54" t="str" cm="1">
        <f t="array" ref="AC34">IFERROR(_xlfn.XLOOKUP($I34,Borrador!$I$11:$I$70,_xlfn.XLOOKUP(AC$10,Borrador!$C$10:$BK$10,Borrador!$C$11:$BK$70,"",0,1),""),"")</f>
        <v>Mayo de 2026</v>
      </c>
      <c r="AD34" s="12" t="str" cm="1">
        <f t="array" ref="AD34">IFERROR(_xlfn.XLOOKUP($I34,Borrador!$I$11:$I$70,_xlfn.XLOOKUP(AD$10,Borrador!$C$10:$BK$10,Borrador!$C$11:$BK$70,"",0,1),""),"")</f>
        <v>Se tramita en abril de 2026</v>
      </c>
      <c r="AE34" s="12"/>
      <c r="AF34" s="12" t="str" cm="1">
        <f t="array" ref="AF34">IFERROR(_xlfn.XLOOKUP($I34,Borrador!$I$11:$I$70,_xlfn.XLOOKUP(AF$10,Borrador!$C$10:$BK$10,Borrador!$C$11:$BK$70,"",0,1),""),"")</f>
        <v>Sí</v>
      </c>
      <c r="AG34" s="12" t="str" cm="1">
        <f t="array" ref="AG34">IFERROR(_xlfn.XLOOKUP($I34,Borrador!$I$11:$I$70,_xlfn.XLOOKUP(AG$10,Borrador!$C$10:$BK$10,Borrador!$C$11:$BK$70,"",0,1),""),"")</f>
        <v>No</v>
      </c>
      <c r="AH34" s="12" t="str" cm="1">
        <f t="array" ref="AH34">IFERROR(_xlfn.XLOOKUP($I34,Borrador!$I$11:$I$70,_xlfn.XLOOKUP(AH$10,Borrador!$C$10:$BK$10,Borrador!$C$11:$BK$70,"",0,1),""),"")</f>
        <v>No aplica</v>
      </c>
      <c r="AI34" s="12" t="str" cm="1">
        <f t="array" ref="AI34">IFERROR(_xlfn.XLOOKUP($I34,Borrador!$I$11:$I$70,_xlfn.XLOOKUP(AI$10,Borrador!$C$10:$BK$10,Borrador!$C$11:$BK$70,"",0,1),""),"")</f>
        <v/>
      </c>
      <c r="AJ34" s="12"/>
      <c r="AK34" s="12"/>
      <c r="AL34" s="11" t="str" cm="1">
        <f t="array" ref="AL34">IFERROR(_xlfn.XLOOKUP($I34,Borrador!$I$11:$I$70,_xlfn.XLOOKUP(AL$10,Borrador!$C$10:$BK$10,Borrador!$C$11:$BK$70,"",0,1),""),"")</f>
        <v>No aplica</v>
      </c>
      <c r="AM34" s="11" t="str" cm="1">
        <f t="array" ref="AM34">IFERROR(_xlfn.XLOOKUP($I34,Borrador!$I$11:$I$70,_xlfn.XLOOKUP(AM$10,Borrador!$C$10:$BK$10,Borrador!$C$11:$BK$70,"",0,1),""),"")</f>
        <v>No aplica</v>
      </c>
      <c r="AN34" s="11" t="str" cm="1">
        <f t="array" ref="AN34">IFERROR(_xlfn.XLOOKUP($I34,Borrador!$I$11:$I$70,_xlfn.XLOOKUP(AN$10,Borrador!$C$10:$BK$10,Borrador!$C$11:$BK$70,"",0,1),""),"")</f>
        <v>No aplica</v>
      </c>
      <c r="AO34" s="11" cm="1">
        <f t="array" ref="AO34">IFERROR(_xlfn.XLOOKUP($I34,Borrador!$I$11:$I$70,_xlfn.XLOOKUP(AO$10,Borrador!$C$10:$BK$10,Borrador!$C$11:$BK$70,"",0,1),""),"")</f>
        <v>0</v>
      </c>
      <c r="AP34" s="11" cm="1">
        <f t="array" ref="AP34">IFERROR(_xlfn.XLOOKUP($I34,Borrador!$I$11:$I$70,_xlfn.XLOOKUP(AP$10,Borrador!$C$10:$BK$10,Borrador!$C$11:$BK$70,"",0,1),""),"")</f>
        <v>0</v>
      </c>
      <c r="AQ34" s="11" cm="1">
        <f t="array" ref="AQ34">IFERROR(_xlfn.XLOOKUP($I34,Borrador!$I$11:$I$70,_xlfn.XLOOKUP(AQ$10,Borrador!$C$10:$BK$10,Borrador!$C$11:$BK$70,"",0,1),""),"")</f>
        <v>0</v>
      </c>
      <c r="AR34" s="12" t="str" cm="1">
        <f t="array" ref="AR34">IFERROR(_xlfn.XLOOKUP($I34,Borrador!$I$11:$I$70,_xlfn.XLOOKUP(AR$10,Borrador!$C$10:$BK$10,Borrador!$C$11:$BK$70,"",0,1),""),"")</f>
        <v/>
      </c>
      <c r="AS34" s="12" t="str" cm="1">
        <f t="array" ref="AS34">IFERROR(_xlfn.XLOOKUP($I34,Borrador!$I$11:$I$70,_xlfn.XLOOKUP(AS$10,Borrador!$C$10:$BK$10,Borrador!$C$11:$BK$70,"",0,1),""),"")</f>
        <v/>
      </c>
      <c r="AT34" s="12" t="str" cm="1">
        <f t="array" ref="AT34">IFERROR(_xlfn.XLOOKUP($I34,Borrador!$I$11:$I$70,_xlfn.XLOOKUP(AT$10,Borrador!$C$10:$BK$10,Borrador!$C$11:$BK$70,"",0,1),""),"")</f>
        <v/>
      </c>
      <c r="AU34" s="12" t="str" cm="1">
        <f t="array" ref="AU34">IFERROR(_xlfn.XLOOKUP($I34,Borrador!$I$11:$I$70,_xlfn.XLOOKUP(AU$10,Borrador!$C$10:$BK$10,Borrador!$C$11:$BK$70,"",0,1),""),"")</f>
        <v>sin iniciar</v>
      </c>
      <c r="AV34" s="12" t="str" cm="1">
        <f t="array" ref="AV34">IFERROR(_xlfn.XLOOKUP($I34,Borrador!$I$11:$I$70,_xlfn.XLOOKUP(AV$10,Borrador!$C$10:$BK$10,Borrador!$C$11:$BK$70,"",0,1),""),"")</f>
        <v>sin iniciar</v>
      </c>
      <c r="AW34" s="12">
        <f>IFERROR(_xlfn.XLOOKUP($I34,Borrador!$I$11:$I$70,Borrador!$AP$11:$AP$70,""),"")</f>
        <v>0</v>
      </c>
      <c r="AX34" s="12">
        <f>IFERROR(_xlfn.XLOOKUP($I34,Borrador!$I$11:$I$70,Borrador!$AQ$11:$AQ$70,""),"")</f>
        <v>0</v>
      </c>
      <c r="AY34" s="12">
        <f>IFERROR(_xlfn.XLOOKUP($I34,Borrador!$I$11:$I$70,Borrador!$AR$11:$AR$70,""),"")</f>
        <v>0</v>
      </c>
      <c r="AZ34" s="11" cm="1">
        <f t="array" ref="AZ34">IFERROR(_xlfn.XLOOKUP($I34,Borrador!$I$11:$I$70,_xlfn.XLOOKUP(AZ$10,Borrador!$C$10:$BK$10,Borrador!$C$11:$BK$70,"",0,1),""),"")</f>
        <v>0</v>
      </c>
      <c r="BA34" s="11" t="str" cm="1">
        <f t="array" ref="BA34">IFERROR(_xlfn.XLOOKUP($I34,Borrador!$I$11:$I$70,_xlfn.XLOOKUP(BA$10,Borrador!$C$10:$BK$10,Borrador!$C$11:$BK$70,"",0,1),""),"")</f>
        <v>No aplica</v>
      </c>
      <c r="BB34" s="11">
        <f>IFERROR(_xlfn.XLOOKUP($I34,Borrador!$I$11:$I$70,Borrador!$AY$11:$AY$70,""),"")</f>
        <v>0</v>
      </c>
      <c r="BC34" s="11">
        <f>IFERROR(_xlfn.XLOOKUP($I34,Borrador!$I$11:$I$70,Borrador!$AZ$11:$AZ$70,""),"")</f>
        <v>0</v>
      </c>
      <c r="BD34" s="12" cm="1">
        <f t="array" ref="BD34">IFERROR(_xlfn.XLOOKUP($I34,Borrador!$I$11:$I$70,_xlfn.XLOOKUP(BD$10,Borrador!$C$10:$BK$10,Borrador!$C$11:$BK$70,"",0,1),""),"")</f>
        <v>0</v>
      </c>
      <c r="BE34" s="12" t="str" cm="1">
        <f t="array" ref="BE34">IFERROR(_xlfn.XLOOKUP($I34,Borrador!$I$11:$I$70,_xlfn.XLOOKUP(BE$10,Borrador!$C$10:$BK$10,Borrador!$C$11:$BK$70,"",0,1),""),"")</f>
        <v>No aplica</v>
      </c>
      <c r="BF34" s="12" t="str" cm="1">
        <f t="array" ref="BF34">IFERROR(_xlfn.XLOOKUP($I34,Borrador!$I$11:$I$70,_xlfn.XLOOKUP(BF$10,Borrador!$C$10:$BK$10,Borrador!$C$11:$BK$70,"",0,1),""),"")</f>
        <v>No aplica</v>
      </c>
      <c r="BG34" s="12" t="str" cm="1">
        <f t="array" ref="BG34">IFERROR(_xlfn.XLOOKUP($I34,Borrador!$I$11:$I$70,_xlfn.XLOOKUP(BG$10,Borrador!$C$10:$BK$10,Borrador!$C$11:$BK$70,"",0,1),""),"")</f>
        <v>No aplica</v>
      </c>
      <c r="BH34" s="12" t="str" cm="1">
        <f t="array" ref="BH34">IFERROR(_xlfn.XLOOKUP($I34,Borrador!$I$11:$I$70,_xlfn.XLOOKUP(BH$10,Borrador!$C$10:$BK$10,Borrador!$C$11:$BK$70,"",0,1),""),"")</f>
        <v>No aplica</v>
      </c>
      <c r="BI34" s="12" t="str" cm="1">
        <f t="array" ref="BI34">IFERROR(_xlfn.XLOOKUP($I34,Borrador!$I$11:$I$70,_xlfn.XLOOKUP(BI$10,Borrador!$C$10:$BK$10,Borrador!$C$11:$BK$70,"",0,1),""),"")</f>
        <v>sin iniciar</v>
      </c>
      <c r="BJ34" s="12" t="str" cm="1">
        <f t="array" ref="BJ34">IFERROR(_xlfn.XLOOKUP($I34,Borrador!$I$11:$I$70,_xlfn.XLOOKUP(BJ$10,Borrador!$C$10:$BK$10,Borrador!$C$11:$BK$70,"",0,1),""),"")</f>
        <v>No aplica</v>
      </c>
      <c r="BK34" s="12" cm="1">
        <f t="array" ref="BK34">IFERROR(_xlfn.XLOOKUP($I34,Borrador!$I$11:$I$70,_xlfn.XLOOKUP(BK$10,Borrador!$C$10:$BK$10,Borrador!$C$11:$BK$70,"",0,1),""),"")</f>
        <v>0</v>
      </c>
      <c r="BL34" s="12" cm="1">
        <f t="array" ref="BL34">IFERROR(_xlfn.XLOOKUP($I34,Borrador!$I$11:$I$70,_xlfn.XLOOKUP(BL$10,Borrador!$C$10:$BK$10,Borrador!$C$11:$BK$70,"",0,1),""),"")</f>
        <v>0</v>
      </c>
      <c r="BM34" s="12">
        <f>IFERROR(_xlfn.XLOOKUP($I34,Borrador!$I$11:$I$70,Borrador!$BE$11:$BE$70,""),"")</f>
        <v>0</v>
      </c>
      <c r="BN34" s="12">
        <f>IFERROR(_xlfn.XLOOKUP($I34,Borrador!$I$11:$I$70,Borrador!$BF$11:$BF$70,""),"")</f>
        <v>0</v>
      </c>
      <c r="BO34" s="12">
        <f>IFERROR(_xlfn.XLOOKUP($I34,Borrador!$I$11:$I$70,Borrador!$BG$11:$BG$70,""),"")</f>
        <v>0</v>
      </c>
      <c r="BP34" s="12" t="str" cm="1">
        <f t="array" ref="BP34">IFERROR(_xlfn.XLOOKUP($I34,Borrador!$I$11:$I$70,_xlfn.XLOOKUP(BP$10,Borrador!$C$10:$BK$10,Borrador!$C$11:$BK$70,"",0,1),""),"")</f>
        <v>sin iniciar</v>
      </c>
      <c r="BQ34" s="12">
        <f>IFERROR(_xlfn.XLOOKUP($I34,Borrador!$I$11:$I$70,Borrador!$BB$11:$BB$70,""),"")</f>
        <v>0</v>
      </c>
      <c r="BR34" s="12">
        <f>IFERROR(_xlfn.XLOOKUP($I34,Borrador!$I$11:$I$70,Borrador!$BC$11:$BC$70,""),"")</f>
        <v>0</v>
      </c>
      <c r="BS34" s="12">
        <f>IFERROR(_xlfn.XLOOKUP($I34,Borrador!$I$11:$I$70,Borrador!$BD$11:$BD$70,""),"")</f>
        <v>0</v>
      </c>
      <c r="BT34" s="11">
        <f>IFERROR(_xlfn.XLOOKUP($I34,Borrador!$I$11:$I$70,Borrador!$BH$11:$BH$70,""),"")</f>
        <v>0</v>
      </c>
      <c r="BU34" s="11">
        <f>IFERROR(_xlfn.XLOOKUP($I34,Borrador!$I$11:$I$70,Borrador!$BI$11:$BI$70,""),"")</f>
        <v>0</v>
      </c>
      <c r="BV34" s="34" t="str">
        <f>IFERROR(_xlfn.XLOOKUP($I34,Borrador!$I$11:$I$70,Borrador!$BJ$11:$BJ$70,""),"")</f>
        <v>2027-1</v>
      </c>
      <c r="BW34" s="12">
        <f>IFERROR(_xlfn.XLOOKUP($I34,Borrador!$I$11:$I$70,Borrador!$BK$11:$BK$70,""),"")</f>
        <v>0</v>
      </c>
    </row>
    <row r="35" spans="3:75" ht="69.599999999999994" customHeight="1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IFERROR(_xlfn.XLOOKUP($I35,Borrador!$I$11:$I$70,_xlfn.XLOOKUP(J$10,Borrador!$C$10:$BK$10,Borrador!$C$11:$BK$70,"",0,1),""),"")</f>
        <v>finalizado</v>
      </c>
      <c r="K35" s="12" t="str" cm="1">
        <f t="array" ref="K35">IFERROR(_xlfn.XLOOKUP($I35,Borrador!$I$11:$I$70,_xlfn.XLOOKUP(K$10,Borrador!$C$10:$BK$10,Borrador!$C$11:$BK$70,"",0,1),""),"")</f>
        <v>finalizado</v>
      </c>
      <c r="L35" s="12" t="str" cm="1">
        <f t="array" ref="L35">IFERROR(_xlfn.XLOOKUP($I35,Borrador!$I$11:$I$70,_xlfn.XLOOKUP(L$10,Borrador!$C$10:$BK$10,Borrador!$C$11:$BK$70,"",0,1),""),"")</f>
        <v>finalizado</v>
      </c>
      <c r="M35" s="38" cm="1">
        <f t="array" ref="M35">IFERROR(_xlfn.XLOOKUP($I35,Borrador!$I$11:$I$70,_xlfn.XLOOKUP(M$10,Borrador!$C$10:$BK$10,Borrador!$C$11:$BK$70,"",0,1),""),"")</f>
        <v>45960</v>
      </c>
      <c r="N35" s="39" t="str" cm="1">
        <f t="array" ref="N35">IFERROR(_xlfn.XLOOKUP($I35,Borrador!$I$11:$I$70,_xlfn.XLOOKUP(N$10,Borrador!$C$10:$BK$10,Borrador!$C$11:$BK$70,"",0,1),""),"")</f>
        <v>30/11/2025
12/12/2025</v>
      </c>
      <c r="O35" s="12" cm="1">
        <f t="array" ref="O35">IFERROR(_xlfn.XLOOKUP($I35,Borrador!$I$11:$I$70,_xlfn.XLOOKUP(O$10,Borrador!$C$10:$BK$10,Borrador!$C$11:$BK$70,"",0,1),""),"")</f>
        <v>0</v>
      </c>
      <c r="P35" s="12" t="str" cm="1">
        <f t="array" ref="P35">IFERROR(_xlfn.XLOOKUP($I35,Borrador!$I$11:$I$70,_xlfn.XLOOKUP(P$10,Borrador!$C$10:$BK$10,Borrador!$C$11:$BK$70,"",0,1),""),"")</f>
        <v>Si</v>
      </c>
      <c r="Q35" s="12" cm="1">
        <f t="array" ref="Q35">IFERROR(_xlfn.XLOOKUP($I35,Borrador!$I$11:$I$70,_xlfn.XLOOKUP(Q$10,Borrador!$C$10:$BK$10,Borrador!$C$11:$BK$70,"",0,1),""),"")</f>
        <v>1</v>
      </c>
      <c r="R35" s="12" t="str" cm="1">
        <f t="array" ref="R35">IFERROR(_xlfn.XLOOKUP($I35,Borrador!$I$11:$I$70,_xlfn.XLOOKUP(R$10,Borrador!$C$10:$BK$10,Borrador!$C$11:$BK$70,"",0,1),""),"")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IFERROR(_xlfn.XLOOKUP($I35,Borrador!$I$11:$I$70,_xlfn.XLOOKUP(W$10,Borrador!$C$10:$BK$10,Borrador!$C$11:$BK$70,"",0,1),""),"")</f>
        <v>finalizado</v>
      </c>
      <c r="X35" s="76" cm="1">
        <f t="array" ref="X35">IFERROR(_xlfn.XLOOKUP($I35,Borrador!$I$11:$I$70,_xlfn.XLOOKUP(X$10,Borrador!$C$10:$BK$10,Borrador!$C$11:$BK$70,"",0,1),""),"")</f>
        <v>0</v>
      </c>
      <c r="Y35" s="76" t="str" cm="1">
        <f t="array" ref="Y35">IFERROR(_xlfn.XLOOKUP($I35,Borrador!$I$11:$I$70,_xlfn.XLOOKUP(Y$10,Borrador!$C$10:$BK$10,Borrador!$C$11:$BK$70,"",0,1),""),"")</f>
        <v>Finalizado</v>
      </c>
      <c r="Z35" s="76" t="str" cm="1">
        <f t="array" ref="Z35">IFERROR(_xlfn.XLOOKUP($I35,Borrador!$I$11:$I$70,_xlfn.XLOOKUP(Z$10,Borrador!$C$10:$BK$10,Borrador!$C$11:$BK$70,"",0,1),""),"")</f>
        <v/>
      </c>
      <c r="AA35" s="76" t="str" cm="1">
        <f t="array" ref="AA35">IFERROR(_xlfn.XLOOKUP($I35,Borrador!$I$11:$I$70,_xlfn.XLOOKUP(AA$10,Borrador!$C$10:$BK$10,Borrador!$C$11:$BK$70,"",0,1),""),"")</f>
        <v>Modificación de Registro Calificado</v>
      </c>
      <c r="AB35" s="12" t="str" cm="1">
        <f t="array" ref="AB35">IFERROR(_xlfn.XLOOKUP($I35,Borrador!$I$11:$I$70,_xlfn.XLOOKUP(AB$10,Borrador!$C$10:$BK$10,Borrador!$C$11:$BK$70,"",0,1),""),"")</f>
        <v>En elaboración de documentación</v>
      </c>
      <c r="AC35" s="54" t="str" cm="1">
        <f t="array" ref="AC35">IFERROR(_xlfn.XLOOKUP($I35,Borrador!$I$11:$I$70,_xlfn.XLOOKUP(AC$10,Borrador!$C$10:$BK$10,Borrador!$C$11:$BK$70,"",0,1),""),"")</f>
        <v>Junio de 2026</v>
      </c>
      <c r="AD35" s="12" t="str" cm="1">
        <f t="array" ref="AD35">IFERROR(_xlfn.XLOOKUP($I35,Borrador!$I$11:$I$70,_xlfn.XLOOKUP(AD$10,Borrador!$C$10:$BK$10,Borrador!$C$11:$BK$70,"",0,1),""),"")</f>
        <v>Se tramita en mayo de 2026</v>
      </c>
      <c r="AE35" s="12"/>
      <c r="AF35" s="12" t="str" cm="1">
        <f t="array" ref="AF35">IFERROR(_xlfn.XLOOKUP($I35,Borrador!$I$11:$I$70,_xlfn.XLOOKUP(AF$10,Borrador!$C$10:$BK$10,Borrador!$C$11:$BK$70,"",0,1),""),"")</f>
        <v>Sí</v>
      </c>
      <c r="AG35" s="12" t="str" cm="1">
        <f t="array" ref="AG35">IFERROR(_xlfn.XLOOKUP($I35,Borrador!$I$11:$I$70,_xlfn.XLOOKUP(AG$10,Borrador!$C$10:$BK$10,Borrador!$C$11:$BK$70,"",0,1),""),"")</f>
        <v>No</v>
      </c>
      <c r="AH35" s="12" t="str" cm="1">
        <f t="array" ref="AH35">IFERROR(_xlfn.XLOOKUP($I35,Borrador!$I$11:$I$70,_xlfn.XLOOKUP(AH$10,Borrador!$C$10:$BK$10,Borrador!$C$11:$BK$70,"",0,1),""),"")</f>
        <v>No aplica</v>
      </c>
      <c r="AI35" s="12" t="str" cm="1">
        <f t="array" ref="AI35">IFERROR(_xlfn.XLOOKUP($I35,Borrador!$I$11:$I$70,_xlfn.XLOOKUP(AI$10,Borrador!$C$10:$BK$10,Borrador!$C$11:$BK$70,"",0,1),""),"")</f>
        <v/>
      </c>
      <c r="AJ35" s="12"/>
      <c r="AK35" s="12"/>
      <c r="AL35" s="11" cm="1">
        <f t="array" ref="AL35">IFERROR(_xlfn.XLOOKUP($I35,Borrador!$I$11:$I$70,_xlfn.XLOOKUP(AL$10,Borrador!$C$10:$BK$10,Borrador!$C$11:$BK$70,"",0,1),""),"")</f>
        <v>1</v>
      </c>
      <c r="AM35" s="11" cm="1">
        <f t="array" ref="AM35">IFERROR(_xlfn.XLOOKUP($I35,Borrador!$I$11:$I$70,_xlfn.XLOOKUP(AM$10,Borrador!$C$10:$BK$10,Borrador!$C$11:$BK$70,"",0,1),""),"")</f>
        <v>1</v>
      </c>
      <c r="AN35" s="11" cm="1">
        <f t="array" ref="AN35">IFERROR(_xlfn.XLOOKUP($I35,Borrador!$I$11:$I$70,_xlfn.XLOOKUP(AN$10,Borrador!$C$10:$BK$10,Borrador!$C$11:$BK$70,"",0,1),""),"")</f>
        <v>2</v>
      </c>
      <c r="AO35" s="11" cm="1">
        <f t="array" ref="AO35">IFERROR(_xlfn.XLOOKUP($I35,Borrador!$I$11:$I$70,_xlfn.XLOOKUP(AO$10,Borrador!$C$10:$BK$10,Borrador!$C$11:$BK$70,"",0,1),""),"")</f>
        <v>0</v>
      </c>
      <c r="AP35" s="11" cm="1">
        <f t="array" ref="AP35">IFERROR(_xlfn.XLOOKUP($I35,Borrador!$I$11:$I$70,_xlfn.XLOOKUP(AP$10,Borrador!$C$10:$BK$10,Borrador!$C$11:$BK$70,"",0,1),""),"")</f>
        <v>0</v>
      </c>
      <c r="AQ35" s="11" t="str" cm="1">
        <f t="array" ref="AQ35">IFERROR(_xlfn.XLOOKUP($I35,Borrador!$I$11:$I$70,_xlfn.XLOOKUP(AQ$10,Borrador!$C$10:$BK$10,Borrador!$C$11:$BK$70,"",0,1),""),"")</f>
        <v>No aplica</v>
      </c>
      <c r="AR35" s="12" t="str" cm="1">
        <f t="array" ref="AR35">IFERROR(_xlfn.XLOOKUP($I35,Borrador!$I$11:$I$70,_xlfn.XLOOKUP(AR$10,Borrador!$C$10:$BK$10,Borrador!$C$11:$BK$70,"",0,1),""),"")</f>
        <v/>
      </c>
      <c r="AS35" s="12" t="str" cm="1">
        <f t="array" ref="AS35">IFERROR(_xlfn.XLOOKUP($I35,Borrador!$I$11:$I$70,_xlfn.XLOOKUP(AS$10,Borrador!$C$10:$BK$10,Borrador!$C$11:$BK$70,"",0,1),""),"")</f>
        <v/>
      </c>
      <c r="AT35" s="12" t="str" cm="1">
        <f t="array" ref="AT35">IFERROR(_xlfn.XLOOKUP($I35,Borrador!$I$11:$I$70,_xlfn.XLOOKUP(AT$10,Borrador!$C$10:$BK$10,Borrador!$C$11:$BK$70,"",0,1),""),"")</f>
        <v/>
      </c>
      <c r="AU35" s="12" t="str" cm="1">
        <f t="array" ref="AU35">IFERROR(_xlfn.XLOOKUP($I35,Borrador!$I$11:$I$70,_xlfn.XLOOKUP(AU$10,Borrador!$C$10:$BK$10,Borrador!$C$11:$BK$70,"",0,1),""),"")</f>
        <v>No aplica</v>
      </c>
      <c r="AV35" s="12" t="str" cm="1">
        <f t="array" ref="AV35">IFERROR(_xlfn.XLOOKUP($I35,Borrador!$I$11:$I$70,_xlfn.XLOOKUP(AV$10,Borrador!$C$10:$BK$10,Borrador!$C$11:$BK$70,"",0,1),""),"")</f>
        <v>No aplica</v>
      </c>
      <c r="AW35" s="12" t="str">
        <f>IFERROR(_xlfn.XLOOKUP($I35,Borrador!$I$11:$I$70,Borrador!$AP$11:$AP$70,""),"")</f>
        <v>No aplica</v>
      </c>
      <c r="AX35" s="12" t="str">
        <f>IFERROR(_xlfn.XLOOKUP($I35,Borrador!$I$11:$I$70,Borrador!$AQ$11:$AQ$70,""),"")</f>
        <v>No aplica</v>
      </c>
      <c r="AY35" s="12" t="str">
        <f>IFERROR(_xlfn.XLOOKUP($I35,Borrador!$I$11:$I$70,Borrador!$AR$11:$AR$70,""),"")</f>
        <v>No aplica</v>
      </c>
      <c r="AZ35" s="11" t="str" cm="1">
        <f t="array" ref="AZ35">IFERROR(_xlfn.XLOOKUP($I35,Borrador!$I$11:$I$70,_xlfn.XLOOKUP(AZ$10,Borrador!$C$10:$BK$10,Borrador!$C$11:$BK$70,"",0,1),""),"")</f>
        <v>No aplica</v>
      </c>
      <c r="BA35" s="11" cm="1">
        <f t="array" ref="BA35">IFERROR(_xlfn.XLOOKUP($I35,Borrador!$I$11:$I$70,_xlfn.XLOOKUP(BA$10,Borrador!$C$10:$BK$10,Borrador!$C$11:$BK$70,"",0,1),""),"")</f>
        <v>0.3</v>
      </c>
      <c r="BB35" s="11">
        <f>IFERROR(_xlfn.XLOOKUP($I35,Borrador!$I$11:$I$70,Borrador!$AY$11:$AY$70,""),"")</f>
        <v>0</v>
      </c>
      <c r="BC35" s="11">
        <f>IFERROR(_xlfn.XLOOKUP($I35,Borrador!$I$11:$I$70,Borrador!$AZ$11:$AZ$70,""),"")</f>
        <v>0</v>
      </c>
      <c r="BD35" s="12" t="str" cm="1">
        <f t="array" ref="BD35">IFERROR(_xlfn.XLOOKUP($I35,Borrador!$I$11:$I$70,_xlfn.XLOOKUP(BD$10,Borrador!$C$10:$BK$10,Borrador!$C$11:$BK$70,"",0,1),""),"")</f>
        <v>sin iniciar</v>
      </c>
      <c r="BE35" s="12" t="str" cm="1">
        <f t="array" ref="BE35">IFERROR(_xlfn.XLOOKUP($I35,Borrador!$I$11:$I$70,_xlfn.XLOOKUP(BE$10,Borrador!$C$10:$BK$10,Borrador!$C$11:$BK$70,"",0,1),""),"")</f>
        <v>sin iniciar</v>
      </c>
      <c r="BF35" s="12" t="str" cm="1">
        <f t="array" ref="BF35">IFERROR(_xlfn.XLOOKUP($I35,Borrador!$I$11:$I$70,_xlfn.XLOOKUP(BF$10,Borrador!$C$10:$BK$10,Borrador!$C$11:$BK$70,"",0,1),""),"")</f>
        <v>sin iniciar</v>
      </c>
      <c r="BG35" s="12" cm="1">
        <f t="array" ref="BG35">IFERROR(_xlfn.XLOOKUP($I35,Borrador!$I$11:$I$70,_xlfn.XLOOKUP(BG$10,Borrador!$C$10:$BK$10,Borrador!$C$11:$BK$70,"",0,1),""),"")</f>
        <v>2</v>
      </c>
      <c r="BH35" s="12" cm="1">
        <f t="array" ref="BH35">IFERROR(_xlfn.XLOOKUP($I35,Borrador!$I$11:$I$70,_xlfn.XLOOKUP(BH$10,Borrador!$C$10:$BK$10,Borrador!$C$11:$BK$70,"",0,1),""),"")</f>
        <v>0</v>
      </c>
      <c r="BI35" s="12" t="str" cm="1">
        <f t="array" ref="BI35">IFERROR(_xlfn.XLOOKUP($I35,Borrador!$I$11:$I$70,_xlfn.XLOOKUP(BI$10,Borrador!$C$10:$BK$10,Borrador!$C$11:$BK$70,"",0,1),""),"")</f>
        <v>sin iniciar</v>
      </c>
      <c r="BJ35" s="12" cm="1">
        <f t="array" ref="BJ35">IFERROR(_xlfn.XLOOKUP($I35,Borrador!$I$11:$I$70,_xlfn.XLOOKUP(BJ$10,Borrador!$C$10:$BK$10,Borrador!$C$11:$BK$70,"",0,1),""),"")</f>
        <v>0</v>
      </c>
      <c r="BK35" s="12" cm="1">
        <f t="array" ref="BK35">IFERROR(_xlfn.XLOOKUP($I35,Borrador!$I$11:$I$70,_xlfn.XLOOKUP(BK$10,Borrador!$C$10:$BK$10,Borrador!$C$11:$BK$70,"",0,1),""),"")</f>
        <v>0</v>
      </c>
      <c r="BL35" s="12" cm="1">
        <f t="array" ref="BL35">IFERROR(_xlfn.XLOOKUP($I35,Borrador!$I$11:$I$70,_xlfn.XLOOKUP(BL$10,Borrador!$C$10:$BK$10,Borrador!$C$11:$BK$70,"",0,1),""),"")</f>
        <v>0</v>
      </c>
      <c r="BM35" s="12">
        <f>IFERROR(_xlfn.XLOOKUP($I35,Borrador!$I$11:$I$70,Borrador!$BE$11:$BE$70,""),"")</f>
        <v>0</v>
      </c>
      <c r="BN35" s="12">
        <f>IFERROR(_xlfn.XLOOKUP($I35,Borrador!$I$11:$I$70,Borrador!$BF$11:$BF$70,""),"")</f>
        <v>0</v>
      </c>
      <c r="BO35" s="12">
        <f>IFERROR(_xlfn.XLOOKUP($I35,Borrador!$I$11:$I$70,Borrador!$BG$11:$BG$70,""),"")</f>
        <v>0</v>
      </c>
      <c r="BP35" s="12" t="str" cm="1">
        <f t="array" ref="BP35">IFERROR(_xlfn.XLOOKUP($I35,Borrador!$I$11:$I$70,_xlfn.XLOOKUP(BP$10,Borrador!$C$10:$BK$10,Borrador!$C$11:$BK$70,"",0,1),""),"")</f>
        <v>sin iniciar</v>
      </c>
      <c r="BQ35" s="12">
        <f>IFERROR(_xlfn.XLOOKUP($I35,Borrador!$I$11:$I$70,Borrador!$BB$11:$BB$70,""),"")</f>
        <v>0</v>
      </c>
      <c r="BR35" s="12">
        <f>IFERROR(_xlfn.XLOOKUP($I35,Borrador!$I$11:$I$70,Borrador!$BC$11:$BC$70,""),"")</f>
        <v>0</v>
      </c>
      <c r="BS35" s="12">
        <f>IFERROR(_xlfn.XLOOKUP($I35,Borrador!$I$11:$I$70,Borrador!$BD$11:$BD$70,""),"")</f>
        <v>0</v>
      </c>
      <c r="BT35" s="11">
        <f>IFERROR(_xlfn.XLOOKUP($I35,Borrador!$I$11:$I$70,Borrador!$BH$11:$BH$70,""),"")</f>
        <v>0</v>
      </c>
      <c r="BU35" s="11">
        <f>IFERROR(_xlfn.XLOOKUP($I35,Borrador!$I$11:$I$70,Borrador!$BI$11:$BI$70,""),"")</f>
        <v>0</v>
      </c>
      <c r="BV35" s="34" t="str">
        <f>IFERROR(_xlfn.XLOOKUP($I35,Borrador!$I$11:$I$70,Borrador!$BJ$11:$BJ$70,""),"")</f>
        <v>2027-1</v>
      </c>
      <c r="BW35" s="12">
        <f>IFERROR(_xlfn.XLOOKUP($I35,Borrador!$I$11:$I$70,Borrador!$BK$11:$BK$70,""),"")</f>
        <v>0</v>
      </c>
    </row>
    <row r="36" spans="3:75" ht="52.35" customHeight="1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IFERROR(_xlfn.XLOOKUP($I36,Borrador!$I$11:$I$70,_xlfn.XLOOKUP(J$10,Borrador!$C$10:$BK$10,Borrador!$C$11:$BK$70,"",0,1),""),"")</f>
        <v>en proceso</v>
      </c>
      <c r="K36" s="12" t="str" cm="1">
        <f t="array" ref="K36">IFERROR(_xlfn.XLOOKUP($I36,Borrador!$I$11:$I$70,_xlfn.XLOOKUP(K$10,Borrador!$C$10:$BK$10,Borrador!$C$11:$BK$70,"",0,1),""),"")</f>
        <v>en proceso</v>
      </c>
      <c r="L36" s="12" t="str" cm="1">
        <f t="array" ref="L36">IFERROR(_xlfn.XLOOKUP($I36,Borrador!$I$11:$I$70,_xlfn.XLOOKUP(L$10,Borrador!$C$10:$BK$10,Borrador!$C$11:$BK$70,"",0,1),""),"")</f>
        <v>en proceso</v>
      </c>
      <c r="M36" s="38" cm="1">
        <f t="array" ref="M36">IFERROR(_xlfn.XLOOKUP($I36,Borrador!$I$11:$I$70,_xlfn.XLOOKUP(M$10,Borrador!$C$10:$BK$10,Borrador!$C$11:$BK$70,"",0,1),""),"")</f>
        <v>45960</v>
      </c>
      <c r="N36" s="39" t="str" cm="1">
        <f t="array" ref="N36">IFERROR(_xlfn.XLOOKUP($I36,Borrador!$I$11:$I$70,_xlfn.XLOOKUP(N$10,Borrador!$C$10:$BK$10,Borrador!$C$11:$BK$70,"",0,1),""),"")</f>
        <v>30/11/2025
05/12/2025</v>
      </c>
      <c r="O36" s="12" cm="1">
        <f t="array" ref="O36">IFERROR(_xlfn.XLOOKUP($I36,Borrador!$I$11:$I$70,_xlfn.XLOOKUP(O$10,Borrador!$C$10:$BK$10,Borrador!$C$11:$BK$70,"",0,1),""),"")</f>
        <v>0</v>
      </c>
      <c r="P36" s="12" cm="1">
        <f t="array" ref="P36">IFERROR(_xlfn.XLOOKUP($I36,Borrador!$I$11:$I$70,_xlfn.XLOOKUP(P$10,Borrador!$C$10:$BK$10,Borrador!$C$11:$BK$70,"",0,1),""),"")</f>
        <v>0</v>
      </c>
      <c r="Q36" s="12" cm="1">
        <f t="array" ref="Q36">IFERROR(_xlfn.XLOOKUP($I36,Borrador!$I$11:$I$70,_xlfn.XLOOKUP(Q$10,Borrador!$C$10:$BK$10,Borrador!$C$11:$BK$70,"",0,1),""),"")</f>
        <v>0</v>
      </c>
      <c r="R36" s="12" cm="1">
        <f t="array" ref="R36">IFERROR(_xlfn.XLOOKUP($I36,Borrador!$I$11:$I$70,_xlfn.XLOOKUP(R$10,Borrador!$C$10:$BK$10,Borrador!$C$11:$BK$70,"",0,1),""),"")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IFERROR(_xlfn.XLOOKUP($I36,Borrador!$I$11:$I$70,_xlfn.XLOOKUP(W$10,Borrador!$C$10:$BK$10,Borrador!$C$11:$BK$70,"",0,1),""),"")</f>
        <v>en proceso</v>
      </c>
      <c r="X36" s="76" cm="1">
        <f t="array" ref="X36">IFERROR(_xlfn.XLOOKUP($I36,Borrador!$I$11:$I$70,_xlfn.XLOOKUP(X$10,Borrador!$C$10:$BK$10,Borrador!$C$11:$BK$70,"",0,1),""),"")</f>
        <v>0</v>
      </c>
      <c r="Y36" s="76" t="str" cm="1">
        <f t="array" ref="Y36">IFERROR(_xlfn.XLOOKUP($I36,Borrador!$I$11:$I$70,_xlfn.XLOOKUP(Y$10,Borrador!$C$10:$BK$10,Borrador!$C$11:$BK$70,"",0,1),""),"")</f>
        <v>Devuelto</v>
      </c>
      <c r="Z36" s="76" t="str" cm="1">
        <f t="array" ref="Z36">IFERROR(_xlfn.XLOOKUP($I36,Borrador!$I$11:$I$70,_xlfn.XLOOKUP(Z$10,Borrador!$C$10:$BK$10,Borrador!$C$11:$BK$70,"",0,1),""),"")</f>
        <v/>
      </c>
      <c r="AA36" s="76" t="str" cm="1">
        <f t="array" ref="AA36">IFERROR(_xlfn.XLOOKUP($I36,Borrador!$I$11:$I$70,_xlfn.XLOOKUP(AA$10,Borrador!$C$10:$BK$10,Borrador!$C$11:$BK$70,"",0,1),""),"")</f>
        <v>Modificación de Registro Calificado</v>
      </c>
      <c r="AB36" s="12" t="str" cm="1">
        <f t="array" ref="AB36">IFERROR(_xlfn.XLOOKUP($I36,Borrador!$I$11:$I$70,_xlfn.XLOOKUP(AB$10,Borrador!$C$10:$BK$10,Borrador!$C$11:$BK$70,"",0,1),""),"")</f>
        <v>En elaboración de documentación</v>
      </c>
      <c r="AC36" s="54" t="str" cm="1">
        <f t="array" ref="AC36">IFERROR(_xlfn.XLOOKUP($I36,Borrador!$I$11:$I$70,_xlfn.XLOOKUP(AC$10,Borrador!$C$10:$BK$10,Borrador!$C$11:$BK$70,"",0,1),""),"")</f>
        <v>Abril de 2026</v>
      </c>
      <c r="AD36" s="12" t="str" cm="1">
        <f t="array" ref="AD36">IFERROR(_xlfn.XLOOKUP($I36,Borrador!$I$11:$I$70,_xlfn.XLOOKUP(AD$10,Borrador!$C$10:$BK$10,Borrador!$C$11:$BK$70,"",0,1),""),"")</f>
        <v>Se tramita en marzo de 2026</v>
      </c>
      <c r="AE36" s="12"/>
      <c r="AF36" s="12" t="str" cm="1">
        <f t="array" ref="AF36">IFERROR(_xlfn.XLOOKUP($I36,Borrador!$I$11:$I$70,_xlfn.XLOOKUP(AF$10,Borrador!$C$10:$BK$10,Borrador!$C$11:$BK$70,"",0,1),""),"")</f>
        <v>Sí</v>
      </c>
      <c r="AG36" s="12" t="str" cm="1">
        <f t="array" ref="AG36">IFERROR(_xlfn.XLOOKUP($I36,Borrador!$I$11:$I$70,_xlfn.XLOOKUP(AG$10,Borrador!$C$10:$BK$10,Borrador!$C$11:$BK$70,"",0,1),""),"")</f>
        <v>No</v>
      </c>
      <c r="AH36" s="12" t="str" cm="1">
        <f t="array" ref="AH36">IFERROR(_xlfn.XLOOKUP($I36,Borrador!$I$11:$I$70,_xlfn.XLOOKUP(AH$10,Borrador!$C$10:$BK$10,Borrador!$C$11:$BK$70,"",0,1),""),"")</f>
        <v>No aplica</v>
      </c>
      <c r="AI36" s="12" t="str" cm="1">
        <f t="array" ref="AI36">IFERROR(_xlfn.XLOOKUP($I36,Borrador!$I$11:$I$70,_xlfn.XLOOKUP(AI$10,Borrador!$C$10:$BK$10,Borrador!$C$11:$BK$70,"",0,1),""),"")</f>
        <v/>
      </c>
      <c r="AJ36" s="12"/>
      <c r="AK36" s="12"/>
      <c r="AL36" s="11" cm="1">
        <f t="array" ref="AL36">IFERROR(_xlfn.XLOOKUP($I36,Borrador!$I$11:$I$70,_xlfn.XLOOKUP(AL$10,Borrador!$C$10:$BK$10,Borrador!$C$11:$BK$70,"",0,1),""),"")</f>
        <v>0</v>
      </c>
      <c r="AM36" s="11" cm="1">
        <f t="array" ref="AM36">IFERROR(_xlfn.XLOOKUP($I36,Borrador!$I$11:$I$70,_xlfn.XLOOKUP(AM$10,Borrador!$C$10:$BK$10,Borrador!$C$11:$BK$70,"",0,1),""),"")</f>
        <v>0</v>
      </c>
      <c r="AN36" s="11" cm="1">
        <f t="array" ref="AN36">IFERROR(_xlfn.XLOOKUP($I36,Borrador!$I$11:$I$70,_xlfn.XLOOKUP(AN$10,Borrador!$C$10:$BK$10,Borrador!$C$11:$BK$70,"",0,1),""),"")</f>
        <v>0</v>
      </c>
      <c r="AO36" s="11" cm="1">
        <f t="array" ref="AO36">IFERROR(_xlfn.XLOOKUP($I36,Borrador!$I$11:$I$70,_xlfn.XLOOKUP(AO$10,Borrador!$C$10:$BK$10,Borrador!$C$11:$BK$70,"",0,1),""),"")</f>
        <v>0</v>
      </c>
      <c r="AP36" s="11" cm="1">
        <f t="array" ref="AP36">IFERROR(_xlfn.XLOOKUP($I36,Borrador!$I$11:$I$70,_xlfn.XLOOKUP(AP$10,Borrador!$C$10:$BK$10,Borrador!$C$11:$BK$70,"",0,1),""),"")</f>
        <v>0</v>
      </c>
      <c r="AQ36" s="11" cm="1">
        <f t="array" ref="AQ36">IFERROR(_xlfn.XLOOKUP($I36,Borrador!$I$11:$I$70,_xlfn.XLOOKUP(AQ$10,Borrador!$C$10:$BK$10,Borrador!$C$11:$BK$70,"",0,1),""),"")</f>
        <v>0.1</v>
      </c>
      <c r="AR36" s="12" t="str" cm="1">
        <f t="array" ref="AR36">IFERROR(_xlfn.XLOOKUP($I36,Borrador!$I$11:$I$70,_xlfn.XLOOKUP(AR$10,Borrador!$C$10:$BK$10,Borrador!$C$11:$BK$70,"",0,1),""),"")</f>
        <v/>
      </c>
      <c r="AS36" s="12" t="str" cm="1">
        <f t="array" ref="AS36">IFERROR(_xlfn.XLOOKUP($I36,Borrador!$I$11:$I$70,_xlfn.XLOOKUP(AS$10,Borrador!$C$10:$BK$10,Borrador!$C$11:$BK$70,"",0,1),""),"")</f>
        <v/>
      </c>
      <c r="AT36" s="12" t="str" cm="1">
        <f t="array" ref="AT36">IFERROR(_xlfn.XLOOKUP($I36,Borrador!$I$11:$I$70,_xlfn.XLOOKUP(AT$10,Borrador!$C$10:$BK$10,Borrador!$C$11:$BK$70,"",0,1),""),"")</f>
        <v/>
      </c>
      <c r="AU36" s="12" t="str" cm="1">
        <f t="array" ref="AU36">IFERROR(_xlfn.XLOOKUP($I36,Borrador!$I$11:$I$70,_xlfn.XLOOKUP(AU$10,Borrador!$C$10:$BK$10,Borrador!$C$11:$BK$70,"",0,1),""),"")</f>
        <v>sin iniciar</v>
      </c>
      <c r="AV36" s="12" t="str" cm="1">
        <f t="array" ref="AV36">IFERROR(_xlfn.XLOOKUP($I36,Borrador!$I$11:$I$70,_xlfn.XLOOKUP(AV$10,Borrador!$C$10:$BK$10,Borrador!$C$11:$BK$70,"",0,1),""),"")</f>
        <v>sin iniciar</v>
      </c>
      <c r="AW36" s="12">
        <f>IFERROR(_xlfn.XLOOKUP($I36,Borrador!$I$11:$I$70,Borrador!$AP$11:$AP$70,""),"")</f>
        <v>0</v>
      </c>
      <c r="AX36" s="12">
        <f>IFERROR(_xlfn.XLOOKUP($I36,Borrador!$I$11:$I$70,Borrador!$AQ$11:$AQ$70,""),"")</f>
        <v>0</v>
      </c>
      <c r="AY36" s="12">
        <f>IFERROR(_xlfn.XLOOKUP($I36,Borrador!$I$11:$I$70,Borrador!$AR$11:$AR$70,""),"")</f>
        <v>0.1</v>
      </c>
      <c r="AZ36" s="11" cm="1">
        <f t="array" ref="AZ36">IFERROR(_xlfn.XLOOKUP($I36,Borrador!$I$11:$I$70,_xlfn.XLOOKUP(AZ$10,Borrador!$C$10:$BK$10,Borrador!$C$11:$BK$70,"",0,1),""),"")</f>
        <v>0.1</v>
      </c>
      <c r="BA36" s="11" t="str" cm="1">
        <f t="array" ref="BA36">IFERROR(_xlfn.XLOOKUP($I36,Borrador!$I$11:$I$70,_xlfn.XLOOKUP(BA$10,Borrador!$C$10:$BK$10,Borrador!$C$11:$BK$70,"",0,1),""),"")</f>
        <v>No aplica</v>
      </c>
      <c r="BB36" s="11">
        <f>IFERROR(_xlfn.XLOOKUP($I36,Borrador!$I$11:$I$70,Borrador!$AY$11:$AY$70,""),"")</f>
        <v>0</v>
      </c>
      <c r="BC36" s="11">
        <f>IFERROR(_xlfn.XLOOKUP($I36,Borrador!$I$11:$I$70,Borrador!$AZ$11:$AZ$70,""),"")</f>
        <v>0</v>
      </c>
      <c r="BD36" s="12" t="str" cm="1">
        <f t="array" ref="BD36">IFERROR(_xlfn.XLOOKUP($I36,Borrador!$I$11:$I$70,_xlfn.XLOOKUP(BD$10,Borrador!$C$10:$BK$10,Borrador!$C$11:$BK$70,"",0,1),""),"")</f>
        <v>sin iniciar</v>
      </c>
      <c r="BE36" s="12" t="str" cm="1">
        <f t="array" ref="BE36">IFERROR(_xlfn.XLOOKUP($I36,Borrador!$I$11:$I$70,_xlfn.XLOOKUP(BE$10,Borrador!$C$10:$BK$10,Borrador!$C$11:$BK$70,"",0,1),""),"")</f>
        <v>sin iniciar</v>
      </c>
      <c r="BF36" s="12" t="str" cm="1">
        <f t="array" ref="BF36">IFERROR(_xlfn.XLOOKUP($I36,Borrador!$I$11:$I$70,_xlfn.XLOOKUP(BF$10,Borrador!$C$10:$BK$10,Borrador!$C$11:$BK$70,"",0,1),""),"")</f>
        <v>sin iniciar</v>
      </c>
      <c r="BG36" s="12" cm="1">
        <f t="array" ref="BG36">IFERROR(_xlfn.XLOOKUP($I36,Borrador!$I$11:$I$70,_xlfn.XLOOKUP(BG$10,Borrador!$C$10:$BK$10,Borrador!$C$11:$BK$70,"",0,1),""),"")</f>
        <v>0</v>
      </c>
      <c r="BH36" s="12" cm="1">
        <f t="array" ref="BH36">IFERROR(_xlfn.XLOOKUP($I36,Borrador!$I$11:$I$70,_xlfn.XLOOKUP(BH$10,Borrador!$C$10:$BK$10,Borrador!$C$11:$BK$70,"",0,1),""),"")</f>
        <v>0</v>
      </c>
      <c r="BI36" s="12" t="str" cm="1">
        <f t="array" ref="BI36">IFERROR(_xlfn.XLOOKUP($I36,Borrador!$I$11:$I$70,_xlfn.XLOOKUP(BI$10,Borrador!$C$10:$BK$10,Borrador!$C$11:$BK$70,"",0,1),""),"")</f>
        <v>sin iniciar</v>
      </c>
      <c r="BJ36" s="12" t="str" cm="1">
        <f t="array" ref="BJ36">IFERROR(_xlfn.XLOOKUP($I36,Borrador!$I$11:$I$70,_xlfn.XLOOKUP(BJ$10,Borrador!$C$10:$BK$10,Borrador!$C$11:$BK$70,"",0,1),""),"")</f>
        <v>No aplica</v>
      </c>
      <c r="BK36" s="12" cm="1">
        <f t="array" ref="BK36">IFERROR(_xlfn.XLOOKUP($I36,Borrador!$I$11:$I$70,_xlfn.XLOOKUP(BK$10,Borrador!$C$10:$BK$10,Borrador!$C$11:$BK$70,"",0,1),""),"")</f>
        <v>0</v>
      </c>
      <c r="BL36" s="12" cm="1">
        <f t="array" ref="BL36">IFERROR(_xlfn.XLOOKUP($I36,Borrador!$I$11:$I$70,_xlfn.XLOOKUP(BL$10,Borrador!$C$10:$BK$10,Borrador!$C$11:$BK$70,"",0,1),""),"")</f>
        <v>0</v>
      </c>
      <c r="BM36" s="12">
        <f>IFERROR(_xlfn.XLOOKUP($I36,Borrador!$I$11:$I$70,Borrador!$BE$11:$BE$70,""),"")</f>
        <v>0</v>
      </c>
      <c r="BN36" s="12">
        <f>IFERROR(_xlfn.XLOOKUP($I36,Borrador!$I$11:$I$70,Borrador!$BF$11:$BF$70,""),"")</f>
        <v>0</v>
      </c>
      <c r="BO36" s="12">
        <f>IFERROR(_xlfn.XLOOKUP($I36,Borrador!$I$11:$I$70,Borrador!$BG$11:$BG$70,""),"")</f>
        <v>0</v>
      </c>
      <c r="BP36" s="12" t="str" cm="1">
        <f t="array" ref="BP36">IFERROR(_xlfn.XLOOKUP($I36,Borrador!$I$11:$I$70,_xlfn.XLOOKUP(BP$10,Borrador!$C$10:$BK$10,Borrador!$C$11:$BK$70,"",0,1),""),"")</f>
        <v>sin iniciar</v>
      </c>
      <c r="BQ36" s="12">
        <f>IFERROR(_xlfn.XLOOKUP($I36,Borrador!$I$11:$I$70,Borrador!$BB$11:$BB$70,""),"")</f>
        <v>0</v>
      </c>
      <c r="BR36" s="12">
        <f>IFERROR(_xlfn.XLOOKUP($I36,Borrador!$I$11:$I$70,Borrador!$BC$11:$BC$70,""),"")</f>
        <v>0</v>
      </c>
      <c r="BS36" s="12">
        <f>IFERROR(_xlfn.XLOOKUP($I36,Borrador!$I$11:$I$70,Borrador!$BD$11:$BD$70,""),"")</f>
        <v>0</v>
      </c>
      <c r="BT36" s="11">
        <f>IFERROR(_xlfn.XLOOKUP($I36,Borrador!$I$11:$I$70,Borrador!$BH$11:$BH$70,""),"")</f>
        <v>0</v>
      </c>
      <c r="BU36" s="11">
        <f>IFERROR(_xlfn.XLOOKUP($I36,Borrador!$I$11:$I$70,Borrador!$BI$11:$BI$70,""),"")</f>
        <v>0</v>
      </c>
      <c r="BV36" s="34" t="str">
        <f>IFERROR(_xlfn.XLOOKUP($I36,Borrador!$I$11:$I$70,Borrador!$BJ$11:$BJ$70,""),"")</f>
        <v>2027-1</v>
      </c>
      <c r="BW36" s="12">
        <f>IFERROR(_xlfn.XLOOKUP($I36,Borrador!$I$11:$I$70,Borrador!$BK$11:$BK$70,""),"")</f>
        <v>0</v>
      </c>
    </row>
    <row r="37" spans="3:75" ht="52.35" customHeight="1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IFERROR(_xlfn.XLOOKUP($I37,Borrador!$I$11:$I$70,_xlfn.XLOOKUP(J$10,Borrador!$C$10:$BK$10,Borrador!$C$11:$BK$70,"",0,1),""),"")</f>
        <v>finalizado</v>
      </c>
      <c r="K37" s="12" t="str" cm="1">
        <f t="array" ref="K37">IFERROR(_xlfn.XLOOKUP($I37,Borrador!$I$11:$I$70,_xlfn.XLOOKUP(K$10,Borrador!$C$10:$BK$10,Borrador!$C$11:$BK$70,"",0,1),""),"")</f>
        <v>finalizado</v>
      </c>
      <c r="L37" s="12" t="str" cm="1">
        <f t="array" ref="L37">IFERROR(_xlfn.XLOOKUP($I37,Borrador!$I$11:$I$70,_xlfn.XLOOKUP(L$10,Borrador!$C$10:$BK$10,Borrador!$C$11:$BK$70,"",0,1),""),"")</f>
        <v>finalizado</v>
      </c>
      <c r="M37" s="38" cm="1">
        <f t="array" ref="M37">IFERROR(_xlfn.XLOOKUP($I37,Borrador!$I$11:$I$70,_xlfn.XLOOKUP(M$10,Borrador!$C$10:$BK$10,Borrador!$C$11:$BK$70,"",0,1),""),"")</f>
        <v>45960</v>
      </c>
      <c r="N37" s="39" t="str" cm="1">
        <f t="array" ref="N37">IFERROR(_xlfn.XLOOKUP($I37,Borrador!$I$11:$I$70,_xlfn.XLOOKUP(N$10,Borrador!$C$10:$BK$10,Borrador!$C$11:$BK$70,"",0,1),""),"")</f>
        <v>30/11/2025
05/12/2025</v>
      </c>
      <c r="O37" s="12" cm="1">
        <f t="array" ref="O37">IFERROR(_xlfn.XLOOKUP($I37,Borrador!$I$11:$I$70,_xlfn.XLOOKUP(O$10,Borrador!$C$10:$BK$10,Borrador!$C$11:$BK$70,"",0,1),""),"")</f>
        <v>0</v>
      </c>
      <c r="P37" s="12" cm="1">
        <f t="array" ref="P37">IFERROR(_xlfn.XLOOKUP($I37,Borrador!$I$11:$I$70,_xlfn.XLOOKUP(P$10,Borrador!$C$10:$BK$10,Borrador!$C$11:$BK$70,"",0,1),""),"")</f>
        <v>0</v>
      </c>
      <c r="Q37" s="12" t="str" cm="1">
        <f t="array" ref="Q37">IFERROR(_xlfn.XLOOKUP($I37,Borrador!$I$11:$I$70,_xlfn.XLOOKUP(Q$10,Borrador!$C$10:$BK$10,Borrador!$C$11:$BK$70,"",0,1),""),"")</f>
        <v>No aplica</v>
      </c>
      <c r="R37" s="12" t="str" cm="1">
        <f t="array" ref="R37">IFERROR(_xlfn.XLOOKUP($I37,Borrador!$I$11:$I$70,_xlfn.XLOOKUP(R$10,Borrador!$C$10:$BK$10,Borrador!$C$11:$BK$70,"",0,1),""),"")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IFERROR(_xlfn.XLOOKUP($I37,Borrador!$I$11:$I$70,_xlfn.XLOOKUP(W$10,Borrador!$C$10:$BK$10,Borrador!$C$11:$BK$70,"",0,1),""),"")</f>
        <v>finalizado</v>
      </c>
      <c r="X37" s="76" cm="1">
        <f t="array" ref="X37">IFERROR(_xlfn.XLOOKUP($I37,Borrador!$I$11:$I$70,_xlfn.XLOOKUP(X$10,Borrador!$C$10:$BK$10,Borrador!$C$11:$BK$70,"",0,1),""),"")</f>
        <v>0</v>
      </c>
      <c r="Y37" s="76" t="str" cm="1">
        <f t="array" ref="Y37">IFERROR(_xlfn.XLOOKUP($I37,Borrador!$I$11:$I$70,_xlfn.XLOOKUP(Y$10,Borrador!$C$10:$BK$10,Borrador!$C$11:$BK$70,"",0,1),""),"")</f>
        <v>Devuelto</v>
      </c>
      <c r="Z37" s="76" t="str" cm="1">
        <f t="array" ref="Z37">IFERROR(_xlfn.XLOOKUP($I37,Borrador!$I$11:$I$70,_xlfn.XLOOKUP(Z$10,Borrador!$C$10:$BK$10,Borrador!$C$11:$BK$70,"",0,1),""),"")</f>
        <v/>
      </c>
      <c r="AA37" s="76" t="str" cm="1">
        <f t="array" ref="AA37">IFERROR(_xlfn.XLOOKUP($I37,Borrador!$I$11:$I$70,_xlfn.XLOOKUP(AA$10,Borrador!$C$10:$BK$10,Borrador!$C$11:$BK$70,"",0,1),""),"")</f>
        <v>Modificación de Registro Calificado</v>
      </c>
      <c r="AB37" s="12" t="str" cm="1">
        <f t="array" ref="AB37">IFERROR(_xlfn.XLOOKUP($I37,Borrador!$I$11:$I$70,_xlfn.XLOOKUP(AB$10,Borrador!$C$10:$BK$10,Borrador!$C$11:$BK$70,"",0,1),""),"")</f>
        <v>En elaboración de documentación</v>
      </c>
      <c r="AC37" s="54" t="str" cm="1">
        <f t="array" ref="AC37">IFERROR(_xlfn.XLOOKUP($I37,Borrador!$I$11:$I$70,_xlfn.XLOOKUP(AC$10,Borrador!$C$10:$BK$10,Borrador!$C$11:$BK$70,"",0,1),""),"")</f>
        <v>Abril de 2026</v>
      </c>
      <c r="AD37" s="12" t="str" cm="1">
        <f t="array" ref="AD37">IFERROR(_xlfn.XLOOKUP($I37,Borrador!$I$11:$I$70,_xlfn.XLOOKUP(AD$10,Borrador!$C$10:$BK$10,Borrador!$C$11:$BK$70,"",0,1),""),"")</f>
        <v>Se tramita en marzo de 2026</v>
      </c>
      <c r="AE37" s="12"/>
      <c r="AF37" s="12" t="str" cm="1">
        <f t="array" ref="AF37">IFERROR(_xlfn.XLOOKUP($I37,Borrador!$I$11:$I$70,_xlfn.XLOOKUP(AF$10,Borrador!$C$10:$BK$10,Borrador!$C$11:$BK$70,"",0,1),""),"")</f>
        <v>Sí</v>
      </c>
      <c r="AG37" s="12" t="str" cm="1">
        <f t="array" ref="AG37">IFERROR(_xlfn.XLOOKUP($I37,Borrador!$I$11:$I$70,_xlfn.XLOOKUP(AG$10,Borrador!$C$10:$BK$10,Borrador!$C$11:$BK$70,"",0,1),""),"")</f>
        <v>No</v>
      </c>
      <c r="AH37" s="12" t="str" cm="1">
        <f t="array" ref="AH37">IFERROR(_xlfn.XLOOKUP($I37,Borrador!$I$11:$I$70,_xlfn.XLOOKUP(AH$10,Borrador!$C$10:$BK$10,Borrador!$C$11:$BK$70,"",0,1),""),"")</f>
        <v>No aplica</v>
      </c>
      <c r="AI37" s="12" t="str" cm="1">
        <f t="array" ref="AI37">IFERROR(_xlfn.XLOOKUP($I37,Borrador!$I$11:$I$70,_xlfn.XLOOKUP(AI$10,Borrador!$C$10:$BK$10,Borrador!$C$11:$BK$70,"",0,1),""),"")</f>
        <v/>
      </c>
      <c r="AJ37" s="12"/>
      <c r="AK37" s="12"/>
      <c r="AL37" s="11" t="str" cm="1">
        <f t="array" ref="AL37">IFERROR(_xlfn.XLOOKUP($I37,Borrador!$I$11:$I$70,_xlfn.XLOOKUP(AL$10,Borrador!$C$10:$BK$10,Borrador!$C$11:$BK$70,"",0,1),""),"")</f>
        <v>No aplica</v>
      </c>
      <c r="AM37" s="11" t="str" cm="1">
        <f t="array" ref="AM37">IFERROR(_xlfn.XLOOKUP($I37,Borrador!$I$11:$I$70,_xlfn.XLOOKUP(AM$10,Borrador!$C$10:$BK$10,Borrador!$C$11:$BK$70,"",0,1),""),"")</f>
        <v>No aplica</v>
      </c>
      <c r="AN37" s="11" t="str" cm="1">
        <f t="array" ref="AN37">IFERROR(_xlfn.XLOOKUP($I37,Borrador!$I$11:$I$70,_xlfn.XLOOKUP(AN$10,Borrador!$C$10:$BK$10,Borrador!$C$11:$BK$70,"",0,1),""),"")</f>
        <v>No aplica</v>
      </c>
      <c r="AO37" s="11" cm="1">
        <f t="array" ref="AO37">IFERROR(_xlfn.XLOOKUP($I37,Borrador!$I$11:$I$70,_xlfn.XLOOKUP(AO$10,Borrador!$C$10:$BK$10,Borrador!$C$11:$BK$70,"",0,1),""),"")</f>
        <v>0</v>
      </c>
      <c r="AP37" s="11" cm="1">
        <f t="array" ref="AP37">IFERROR(_xlfn.XLOOKUP($I37,Borrador!$I$11:$I$70,_xlfn.XLOOKUP(AP$10,Borrador!$C$10:$BK$10,Borrador!$C$11:$BK$70,"",0,1),""),"")</f>
        <v>0</v>
      </c>
      <c r="AQ37" s="11" cm="1">
        <f t="array" ref="AQ37">IFERROR(_xlfn.XLOOKUP($I37,Borrador!$I$11:$I$70,_xlfn.XLOOKUP(AQ$10,Borrador!$C$10:$BK$10,Borrador!$C$11:$BK$70,"",0,1),""),"")</f>
        <v>1</v>
      </c>
      <c r="AR37" s="12" t="str" cm="1">
        <f t="array" ref="AR37">IFERROR(_xlfn.XLOOKUP($I37,Borrador!$I$11:$I$70,_xlfn.XLOOKUP(AR$10,Borrador!$C$10:$BK$10,Borrador!$C$11:$BK$70,"",0,1),""),"")</f>
        <v/>
      </c>
      <c r="AS37" s="12" t="str" cm="1">
        <f t="array" ref="AS37">IFERROR(_xlfn.XLOOKUP($I37,Borrador!$I$11:$I$70,_xlfn.XLOOKUP(AS$10,Borrador!$C$10:$BK$10,Borrador!$C$11:$BK$70,"",0,1),""),"")</f>
        <v/>
      </c>
      <c r="AT37" s="12" t="str" cm="1">
        <f t="array" ref="AT37">IFERROR(_xlfn.XLOOKUP($I37,Borrador!$I$11:$I$70,_xlfn.XLOOKUP(AT$10,Borrador!$C$10:$BK$10,Borrador!$C$11:$BK$70,"",0,1),""),"")</f>
        <v/>
      </c>
      <c r="AU37" s="12" t="str" cm="1">
        <f t="array" ref="AU37">IFERROR(_xlfn.XLOOKUP($I37,Borrador!$I$11:$I$70,_xlfn.XLOOKUP(AU$10,Borrador!$C$10:$BK$10,Borrador!$C$11:$BK$70,"",0,1),""),"")</f>
        <v>Finalizado</v>
      </c>
      <c r="AV37" s="12" t="str" cm="1">
        <f t="array" ref="AV37">IFERROR(_xlfn.XLOOKUP($I37,Borrador!$I$11:$I$70,_xlfn.XLOOKUP(AV$10,Borrador!$C$10:$BK$10,Borrador!$C$11:$BK$70,"",0,1),""),"")</f>
        <v>Finalizado</v>
      </c>
      <c r="AW37" s="12">
        <f>IFERROR(_xlfn.XLOOKUP($I37,Borrador!$I$11:$I$70,Borrador!$AP$11:$AP$70,""),"")</f>
        <v>0</v>
      </c>
      <c r="AX37" s="12">
        <f>IFERROR(_xlfn.XLOOKUP($I37,Borrador!$I$11:$I$70,Borrador!$AQ$11:$AQ$70,""),"")</f>
        <v>0</v>
      </c>
      <c r="AY37" s="12">
        <f>IFERROR(_xlfn.XLOOKUP($I37,Borrador!$I$11:$I$70,Borrador!$AR$11:$AR$70,""),"")</f>
        <v>1</v>
      </c>
      <c r="AZ37" s="11" cm="1">
        <f t="array" ref="AZ37">IFERROR(_xlfn.XLOOKUP($I37,Borrador!$I$11:$I$70,_xlfn.XLOOKUP(AZ$10,Borrador!$C$10:$BK$10,Borrador!$C$11:$BK$70,"",0,1),""),"")</f>
        <v>1</v>
      </c>
      <c r="BA37" s="11" t="str" cm="1">
        <f t="array" ref="BA37">IFERROR(_xlfn.XLOOKUP($I37,Borrador!$I$11:$I$70,_xlfn.XLOOKUP(BA$10,Borrador!$C$10:$BK$10,Borrador!$C$11:$BK$70,"",0,1),""),"")</f>
        <v>No aplica</v>
      </c>
      <c r="BB37" s="11">
        <f>IFERROR(_xlfn.XLOOKUP($I37,Borrador!$I$11:$I$70,Borrador!$AY$11:$AY$70,""),"")</f>
        <v>0</v>
      </c>
      <c r="BC37" s="11">
        <f>IFERROR(_xlfn.XLOOKUP($I37,Borrador!$I$11:$I$70,Borrador!$AZ$11:$AZ$70,""),"")</f>
        <v>0</v>
      </c>
      <c r="BD37" s="12" cm="1">
        <f t="array" ref="BD37">IFERROR(_xlfn.XLOOKUP($I37,Borrador!$I$11:$I$70,_xlfn.XLOOKUP(BD$10,Borrador!$C$10:$BK$10,Borrador!$C$11:$BK$70,"",0,1),""),"")</f>
        <v>0</v>
      </c>
      <c r="BE37" s="12" t="str" cm="1">
        <f t="array" ref="BE37">IFERROR(_xlfn.XLOOKUP($I37,Borrador!$I$11:$I$70,_xlfn.XLOOKUP(BE$10,Borrador!$C$10:$BK$10,Borrador!$C$11:$BK$70,"",0,1),""),"")</f>
        <v>No aplica</v>
      </c>
      <c r="BF37" s="12" t="str" cm="1">
        <f t="array" ref="BF37">IFERROR(_xlfn.XLOOKUP($I37,Borrador!$I$11:$I$70,_xlfn.XLOOKUP(BF$10,Borrador!$C$10:$BK$10,Borrador!$C$11:$BK$70,"",0,1),""),"")</f>
        <v>No aplica</v>
      </c>
      <c r="BG37" s="12" t="str" cm="1">
        <f t="array" ref="BG37">IFERROR(_xlfn.XLOOKUP($I37,Borrador!$I$11:$I$70,_xlfn.XLOOKUP(BG$10,Borrador!$C$10:$BK$10,Borrador!$C$11:$BK$70,"",0,1),""),"")</f>
        <v>No aplica</v>
      </c>
      <c r="BH37" s="12" t="str" cm="1">
        <f t="array" ref="BH37">IFERROR(_xlfn.XLOOKUP($I37,Borrador!$I$11:$I$70,_xlfn.XLOOKUP(BH$10,Borrador!$C$10:$BK$10,Borrador!$C$11:$BK$70,"",0,1),""),"")</f>
        <v>No aplica</v>
      </c>
      <c r="BI37" s="12" t="str" cm="1">
        <f t="array" ref="BI37">IFERROR(_xlfn.XLOOKUP($I37,Borrador!$I$11:$I$70,_xlfn.XLOOKUP(BI$10,Borrador!$C$10:$BK$10,Borrador!$C$11:$BK$70,"",0,1),""),"")</f>
        <v>finalizado</v>
      </c>
      <c r="BJ37" s="12" cm="1">
        <f t="array" ref="BJ37">IFERROR(_xlfn.XLOOKUP($I37,Borrador!$I$11:$I$70,_xlfn.XLOOKUP(BJ$10,Borrador!$C$10:$BK$10,Borrador!$C$11:$BK$70,"",0,1),""),"")</f>
        <v>1</v>
      </c>
      <c r="BK37" s="12" cm="1">
        <f t="array" ref="BK37">IFERROR(_xlfn.XLOOKUP($I37,Borrador!$I$11:$I$70,_xlfn.XLOOKUP(BK$10,Borrador!$C$10:$BK$10,Borrador!$C$11:$BK$70,"",0,1),""),"")</f>
        <v>0</v>
      </c>
      <c r="BL37" s="12" cm="1">
        <f t="array" ref="BL37">IFERROR(_xlfn.XLOOKUP($I37,Borrador!$I$11:$I$70,_xlfn.XLOOKUP(BL$10,Borrador!$C$10:$BK$10,Borrador!$C$11:$BK$70,"",0,1),""),"")</f>
        <v>0</v>
      </c>
      <c r="BM37" s="12">
        <f>IFERROR(_xlfn.XLOOKUP($I37,Borrador!$I$11:$I$70,Borrador!$BE$11:$BE$70,""),"")</f>
        <v>0</v>
      </c>
      <c r="BN37" s="12">
        <f>IFERROR(_xlfn.XLOOKUP($I37,Borrador!$I$11:$I$70,Borrador!$BF$11:$BF$70,""),"")</f>
        <v>0</v>
      </c>
      <c r="BO37" s="12">
        <f>IFERROR(_xlfn.XLOOKUP($I37,Borrador!$I$11:$I$70,Borrador!$BG$11:$BG$70,""),"")</f>
        <v>0</v>
      </c>
      <c r="BP37" s="12" t="str" cm="1">
        <f t="array" ref="BP37">IFERROR(_xlfn.XLOOKUP($I37,Borrador!$I$11:$I$70,_xlfn.XLOOKUP(BP$10,Borrador!$C$10:$BK$10,Borrador!$C$11:$BK$70,"",0,1),""),"")</f>
        <v>finalizado</v>
      </c>
      <c r="BQ37" s="12">
        <f>IFERROR(_xlfn.XLOOKUP($I37,Borrador!$I$11:$I$70,Borrador!$BB$11:$BB$70,""),"")</f>
        <v>0</v>
      </c>
      <c r="BR37" s="12">
        <f>IFERROR(_xlfn.XLOOKUP($I37,Borrador!$I$11:$I$70,Borrador!$BC$11:$BC$70,""),"")</f>
        <v>0</v>
      </c>
      <c r="BS37" s="12">
        <f>IFERROR(_xlfn.XLOOKUP($I37,Borrador!$I$11:$I$70,Borrador!$BD$11:$BD$70,""),"")</f>
        <v>0</v>
      </c>
      <c r="BT37" s="11">
        <f>IFERROR(_xlfn.XLOOKUP($I37,Borrador!$I$11:$I$70,Borrador!$BH$11:$BH$70,""),"")</f>
        <v>46199</v>
      </c>
      <c r="BU37" s="11">
        <f>IFERROR(_xlfn.XLOOKUP($I37,Borrador!$I$11:$I$70,Borrador!$BI$11:$BI$70,""),"")</f>
        <v>0</v>
      </c>
      <c r="BV37" s="34" t="str">
        <f>IFERROR(_xlfn.XLOOKUP($I37,Borrador!$I$11:$I$70,Borrador!$BJ$11:$BJ$70,""),"")</f>
        <v>2026-2</v>
      </c>
      <c r="BW37" s="12">
        <f>IFERROR(_xlfn.XLOOKUP($I37,Borrador!$I$11:$I$70,Borrador!$BK$11:$BK$70,""),"")</f>
        <v>0</v>
      </c>
    </row>
    <row r="38" spans="3:75" ht="52.35" customHeight="1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IFERROR(_xlfn.XLOOKUP($I38,Borrador!$I$11:$I$70,_xlfn.XLOOKUP(J$10,Borrador!$C$10:$BK$10,Borrador!$C$11:$BK$70,"",0,1),""),"")</f>
        <v>finalizado</v>
      </c>
      <c r="K38" s="12" t="str" cm="1">
        <f t="array" ref="K38">IFERROR(_xlfn.XLOOKUP($I38,Borrador!$I$11:$I$70,_xlfn.XLOOKUP(K$10,Borrador!$C$10:$BK$10,Borrador!$C$11:$BK$70,"",0,1),""),"")</f>
        <v>finalizado</v>
      </c>
      <c r="L38" s="12" t="str" cm="1">
        <f t="array" ref="L38">IFERROR(_xlfn.XLOOKUP($I38,Borrador!$I$11:$I$70,_xlfn.XLOOKUP(L$10,Borrador!$C$10:$BK$10,Borrador!$C$11:$BK$70,"",0,1),""),"")</f>
        <v>finalizado</v>
      </c>
      <c r="M38" s="38" cm="1">
        <f t="array" ref="M38">IFERROR(_xlfn.XLOOKUP($I38,Borrador!$I$11:$I$70,_xlfn.XLOOKUP(M$10,Borrador!$C$10:$BK$10,Borrador!$C$11:$BK$70,"",0,1),""),"")</f>
        <v>45960</v>
      </c>
      <c r="N38" s="39" t="str" cm="1">
        <f t="array" ref="N38">IFERROR(_xlfn.XLOOKUP($I38,Borrador!$I$11:$I$70,_xlfn.XLOOKUP(N$10,Borrador!$C$10:$BK$10,Borrador!$C$11:$BK$70,"",0,1),""),"")</f>
        <v>30/11/2025
15/12/2025</v>
      </c>
      <c r="O38" s="12" cm="1">
        <f t="array" ref="O38">IFERROR(_xlfn.XLOOKUP($I38,Borrador!$I$11:$I$70,_xlfn.XLOOKUP(O$10,Borrador!$C$10:$BK$10,Borrador!$C$11:$BK$70,"",0,1),""),"")</f>
        <v>0</v>
      </c>
      <c r="P38" s="12" t="str" cm="1">
        <f t="array" ref="P38">IFERROR(_xlfn.XLOOKUP($I38,Borrador!$I$11:$I$70,_xlfn.XLOOKUP(P$10,Borrador!$C$10:$BK$10,Borrador!$C$11:$BK$70,"",0,1),""),"")</f>
        <v>Si</v>
      </c>
      <c r="Q38" s="12" cm="1">
        <f t="array" ref="Q38">IFERROR(_xlfn.XLOOKUP($I38,Borrador!$I$11:$I$70,_xlfn.XLOOKUP(Q$10,Borrador!$C$10:$BK$10,Borrador!$C$11:$BK$70,"",0,1),""),"")</f>
        <v>9</v>
      </c>
      <c r="R38" s="12" t="str" cm="1">
        <f t="array" ref="R38">IFERROR(_xlfn.XLOOKUP($I38,Borrador!$I$11:$I$70,_xlfn.XLOOKUP(R$10,Borrador!$C$10:$BK$10,Borrador!$C$11:$BK$70,"",0,1),""),"")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IFERROR(_xlfn.XLOOKUP($I38,Borrador!$I$11:$I$70,_xlfn.XLOOKUP(W$10,Borrador!$C$10:$BK$10,Borrador!$C$11:$BK$70,"",0,1),""),"")</f>
        <v>finalizado</v>
      </c>
      <c r="X38" s="76" cm="1">
        <f t="array" ref="X38">IFERROR(_xlfn.XLOOKUP($I38,Borrador!$I$11:$I$70,_xlfn.XLOOKUP(X$10,Borrador!$C$10:$BK$10,Borrador!$C$11:$BK$70,"",0,1),""),"")</f>
        <v>0</v>
      </c>
      <c r="Y38" s="76" t="str" cm="1">
        <f t="array" ref="Y38">IFERROR(_xlfn.XLOOKUP($I38,Borrador!$I$11:$I$70,_xlfn.XLOOKUP(Y$10,Borrador!$C$10:$BK$10,Borrador!$C$11:$BK$70,"",0,1),""),"")</f>
        <v>Finalizado</v>
      </c>
      <c r="Z38" s="76" t="str" cm="1">
        <f t="array" ref="Z38">IFERROR(_xlfn.XLOOKUP($I38,Borrador!$I$11:$I$70,_xlfn.XLOOKUP(Z$10,Borrador!$C$10:$BK$10,Borrador!$C$11:$BK$70,"",0,1),""),"")</f>
        <v/>
      </c>
      <c r="AA38" s="76" t="str" cm="1">
        <f t="array" ref="AA38">IFERROR(_xlfn.XLOOKUP($I38,Borrador!$I$11:$I$70,_xlfn.XLOOKUP(AA$10,Borrador!$C$10:$BK$10,Borrador!$C$11:$BK$70,"",0,1),""),"")</f>
        <v>Modificación de Registro Calificado</v>
      </c>
      <c r="AB38" s="12" t="str" cm="1">
        <f t="array" ref="AB38">IFERROR(_xlfn.XLOOKUP($I38,Borrador!$I$11:$I$70,_xlfn.XLOOKUP(AB$10,Borrador!$C$10:$BK$10,Borrador!$C$11:$BK$70,"",0,1),""),"")</f>
        <v>En elaboración de documentación</v>
      </c>
      <c r="AC38" s="54" t="str" cm="1">
        <f t="array" ref="AC38">IFERROR(_xlfn.XLOOKUP($I38,Borrador!$I$11:$I$70,_xlfn.XLOOKUP(AC$10,Borrador!$C$10:$BK$10,Borrador!$C$11:$BK$70,"",0,1),""),"")</f>
        <v>Junio de 2026</v>
      </c>
      <c r="AD38" s="12" t="str" cm="1">
        <f t="array" ref="AD38">IFERROR(_xlfn.XLOOKUP($I38,Borrador!$I$11:$I$70,_xlfn.XLOOKUP(AD$10,Borrador!$C$10:$BK$10,Borrador!$C$11:$BK$70,"",0,1),""),"")</f>
        <v>Se tramita en mayo de 2026</v>
      </c>
      <c r="AE38" s="12"/>
      <c r="AF38" s="12" t="str" cm="1">
        <f t="array" ref="AF38">IFERROR(_xlfn.XLOOKUP($I38,Borrador!$I$11:$I$70,_xlfn.XLOOKUP(AF$10,Borrador!$C$10:$BK$10,Borrador!$C$11:$BK$70,"",0,1),""),"")</f>
        <v>Sí</v>
      </c>
      <c r="AG38" s="12" t="str" cm="1">
        <f t="array" ref="AG38">IFERROR(_xlfn.XLOOKUP($I38,Borrador!$I$11:$I$70,_xlfn.XLOOKUP(AG$10,Borrador!$C$10:$BK$10,Borrador!$C$11:$BK$70,"",0,1),""),"")</f>
        <v>No</v>
      </c>
      <c r="AH38" s="12" t="str" cm="1">
        <f t="array" ref="AH38">IFERROR(_xlfn.XLOOKUP($I38,Borrador!$I$11:$I$70,_xlfn.XLOOKUP(AH$10,Borrador!$C$10:$BK$10,Borrador!$C$11:$BK$70,"",0,1),""),"")</f>
        <v>No aplica</v>
      </c>
      <c r="AI38" s="12" t="str" cm="1">
        <f t="array" ref="AI38">IFERROR(_xlfn.XLOOKUP($I38,Borrador!$I$11:$I$70,_xlfn.XLOOKUP(AI$10,Borrador!$C$10:$BK$10,Borrador!$C$11:$BK$70,"",0,1),""),"")</f>
        <v/>
      </c>
      <c r="AJ38" s="12"/>
      <c r="AK38" s="12"/>
      <c r="AL38" s="11" cm="1">
        <f t="array" ref="AL38">IFERROR(_xlfn.XLOOKUP($I38,Borrador!$I$11:$I$70,_xlfn.XLOOKUP(AL$10,Borrador!$C$10:$BK$10,Borrador!$C$11:$BK$70,"",0,1),""),"")</f>
        <v>7</v>
      </c>
      <c r="AM38" s="11" cm="1">
        <f t="array" ref="AM38">IFERROR(_xlfn.XLOOKUP($I38,Borrador!$I$11:$I$70,_xlfn.XLOOKUP(AM$10,Borrador!$C$10:$BK$10,Borrador!$C$11:$BK$70,"",0,1),""),"")</f>
        <v>2</v>
      </c>
      <c r="AN38" s="11" cm="1">
        <f t="array" ref="AN38">IFERROR(_xlfn.XLOOKUP($I38,Borrador!$I$11:$I$70,_xlfn.XLOOKUP(AN$10,Borrador!$C$10:$BK$10,Borrador!$C$11:$BK$70,"",0,1),""),"")</f>
        <v>9</v>
      </c>
      <c r="AO38" s="11" cm="1">
        <f t="array" ref="AO38">IFERROR(_xlfn.XLOOKUP($I38,Borrador!$I$11:$I$70,_xlfn.XLOOKUP(AO$10,Borrador!$C$10:$BK$10,Borrador!$C$11:$BK$70,"",0,1),""),"")</f>
        <v>0</v>
      </c>
      <c r="AP38" s="11" cm="1">
        <f t="array" ref="AP38">IFERROR(_xlfn.XLOOKUP($I38,Borrador!$I$11:$I$70,_xlfn.XLOOKUP(AP$10,Borrador!$C$10:$BK$10,Borrador!$C$11:$BK$70,"",0,1),""),"")</f>
        <v>0</v>
      </c>
      <c r="AQ38" s="11" cm="1">
        <f t="array" ref="AQ38">IFERROR(_xlfn.XLOOKUP($I38,Borrador!$I$11:$I$70,_xlfn.XLOOKUP(AQ$10,Borrador!$C$10:$BK$10,Borrador!$C$11:$BK$70,"",0,1),""),"")</f>
        <v>0</v>
      </c>
      <c r="AR38" s="12" t="str" cm="1">
        <f t="array" ref="AR38">IFERROR(_xlfn.XLOOKUP($I38,Borrador!$I$11:$I$70,_xlfn.XLOOKUP(AR$10,Borrador!$C$10:$BK$10,Borrador!$C$11:$BK$70,"",0,1),""),"")</f>
        <v/>
      </c>
      <c r="AS38" s="12" t="str" cm="1">
        <f t="array" ref="AS38">IFERROR(_xlfn.XLOOKUP($I38,Borrador!$I$11:$I$70,_xlfn.XLOOKUP(AS$10,Borrador!$C$10:$BK$10,Borrador!$C$11:$BK$70,"",0,1),""),"")</f>
        <v/>
      </c>
      <c r="AT38" s="12" t="str" cm="1">
        <f t="array" ref="AT38">IFERROR(_xlfn.XLOOKUP($I38,Borrador!$I$11:$I$70,_xlfn.XLOOKUP(AT$10,Borrador!$C$10:$BK$10,Borrador!$C$11:$BK$70,"",0,1),""),"")</f>
        <v/>
      </c>
      <c r="AU38" s="12" t="str" cm="1">
        <f t="array" ref="AU38">IFERROR(_xlfn.XLOOKUP($I38,Borrador!$I$11:$I$70,_xlfn.XLOOKUP(AU$10,Borrador!$C$10:$BK$10,Borrador!$C$11:$BK$70,"",0,1),""),"")</f>
        <v>sin iniciar</v>
      </c>
      <c r="AV38" s="12" t="str" cm="1">
        <f t="array" ref="AV38">IFERROR(_xlfn.XLOOKUP($I38,Borrador!$I$11:$I$70,_xlfn.XLOOKUP(AV$10,Borrador!$C$10:$BK$10,Borrador!$C$11:$BK$70,"",0,1),""),"")</f>
        <v>sin iniciar</v>
      </c>
      <c r="AW38" s="12">
        <f>IFERROR(_xlfn.XLOOKUP($I38,Borrador!$I$11:$I$70,Borrador!$AP$11:$AP$70,""),"")</f>
        <v>0</v>
      </c>
      <c r="AX38" s="12">
        <f>IFERROR(_xlfn.XLOOKUP($I38,Borrador!$I$11:$I$70,Borrador!$AQ$11:$AQ$70,""),"")</f>
        <v>0</v>
      </c>
      <c r="AY38" s="12">
        <f>IFERROR(_xlfn.XLOOKUP($I38,Borrador!$I$11:$I$70,Borrador!$AR$11:$AR$70,""),"")</f>
        <v>0</v>
      </c>
      <c r="AZ38" s="11" cm="1">
        <f t="array" ref="AZ38">IFERROR(_xlfn.XLOOKUP($I38,Borrador!$I$11:$I$70,_xlfn.XLOOKUP(AZ$10,Borrador!$C$10:$BK$10,Borrador!$C$11:$BK$70,"",0,1),""),"")</f>
        <v>0</v>
      </c>
      <c r="BA38" s="11" cm="1">
        <f t="array" ref="BA38">IFERROR(_xlfn.XLOOKUP($I38,Borrador!$I$11:$I$70,_xlfn.XLOOKUP(BA$10,Borrador!$C$10:$BK$10,Borrador!$C$11:$BK$70,"",0,1),""),"")</f>
        <v>0.05</v>
      </c>
      <c r="BB38" s="11">
        <f>IFERROR(_xlfn.XLOOKUP($I38,Borrador!$I$11:$I$70,Borrador!$AY$11:$AY$70,""),"")</f>
        <v>0</v>
      </c>
      <c r="BC38" s="11">
        <f>IFERROR(_xlfn.XLOOKUP($I38,Borrador!$I$11:$I$70,Borrador!$AZ$11:$AZ$70,""),"")</f>
        <v>0</v>
      </c>
      <c r="BD38" s="12" t="str" cm="1">
        <f t="array" ref="BD38">IFERROR(_xlfn.XLOOKUP($I38,Borrador!$I$11:$I$70,_xlfn.XLOOKUP(BD$10,Borrador!$C$10:$BK$10,Borrador!$C$11:$BK$70,"",0,1),""),"")</f>
        <v>sin iniciar</v>
      </c>
      <c r="BE38" s="12" t="str" cm="1">
        <f t="array" ref="BE38">IFERROR(_xlfn.XLOOKUP($I38,Borrador!$I$11:$I$70,_xlfn.XLOOKUP(BE$10,Borrador!$C$10:$BK$10,Borrador!$C$11:$BK$70,"",0,1),""),"")</f>
        <v>sin iniciar</v>
      </c>
      <c r="BF38" s="12" t="str" cm="1">
        <f t="array" ref="BF38">IFERROR(_xlfn.XLOOKUP($I38,Borrador!$I$11:$I$70,_xlfn.XLOOKUP(BF$10,Borrador!$C$10:$BK$10,Borrador!$C$11:$BK$70,"",0,1),""),"")</f>
        <v>sin iniciar</v>
      </c>
      <c r="BG38" s="12" cm="1">
        <f t="array" ref="BG38">IFERROR(_xlfn.XLOOKUP($I38,Borrador!$I$11:$I$70,_xlfn.XLOOKUP(BG$10,Borrador!$C$10:$BK$10,Borrador!$C$11:$BK$70,"",0,1),""),"")</f>
        <v>9</v>
      </c>
      <c r="BH38" s="12" cm="1">
        <f t="array" ref="BH38">IFERROR(_xlfn.XLOOKUP($I38,Borrador!$I$11:$I$70,_xlfn.XLOOKUP(BH$10,Borrador!$C$10:$BK$10,Borrador!$C$11:$BK$70,"",0,1),""),"")</f>
        <v>0</v>
      </c>
      <c r="BI38" s="12" t="str" cm="1">
        <f t="array" ref="BI38">IFERROR(_xlfn.XLOOKUP($I38,Borrador!$I$11:$I$70,_xlfn.XLOOKUP(BI$10,Borrador!$C$10:$BK$10,Borrador!$C$11:$BK$70,"",0,1),""),"")</f>
        <v>sin iniciar</v>
      </c>
      <c r="BJ38" s="12" cm="1">
        <f t="array" ref="BJ38">IFERROR(_xlfn.XLOOKUP($I38,Borrador!$I$11:$I$70,_xlfn.XLOOKUP(BJ$10,Borrador!$C$10:$BK$10,Borrador!$C$11:$BK$70,"",0,1),""),"")</f>
        <v>0</v>
      </c>
      <c r="BK38" s="12" cm="1">
        <f t="array" ref="BK38">IFERROR(_xlfn.XLOOKUP($I38,Borrador!$I$11:$I$70,_xlfn.XLOOKUP(BK$10,Borrador!$C$10:$BK$10,Borrador!$C$11:$BK$70,"",0,1),""),"")</f>
        <v>0</v>
      </c>
      <c r="BL38" s="12" cm="1">
        <f t="array" ref="BL38">IFERROR(_xlfn.XLOOKUP($I38,Borrador!$I$11:$I$70,_xlfn.XLOOKUP(BL$10,Borrador!$C$10:$BK$10,Borrador!$C$11:$BK$70,"",0,1),""),"")</f>
        <v>0</v>
      </c>
      <c r="BM38" s="12">
        <f>IFERROR(_xlfn.XLOOKUP($I38,Borrador!$I$11:$I$70,Borrador!$BE$11:$BE$70,""),"")</f>
        <v>0</v>
      </c>
      <c r="BN38" s="12">
        <f>IFERROR(_xlfn.XLOOKUP($I38,Borrador!$I$11:$I$70,Borrador!$BF$11:$BF$70,""),"")</f>
        <v>0</v>
      </c>
      <c r="BO38" s="12">
        <f>IFERROR(_xlfn.XLOOKUP($I38,Borrador!$I$11:$I$70,Borrador!$BG$11:$BG$70,""),"")</f>
        <v>0</v>
      </c>
      <c r="BP38" s="12" t="str" cm="1">
        <f t="array" ref="BP38">IFERROR(_xlfn.XLOOKUP($I38,Borrador!$I$11:$I$70,_xlfn.XLOOKUP(BP$10,Borrador!$C$10:$BK$10,Borrador!$C$11:$BK$70,"",0,1),""),"")</f>
        <v>sin iniciar</v>
      </c>
      <c r="BQ38" s="12">
        <f>IFERROR(_xlfn.XLOOKUP($I38,Borrador!$I$11:$I$70,Borrador!$BB$11:$BB$70,""),"")</f>
        <v>0</v>
      </c>
      <c r="BR38" s="12">
        <f>IFERROR(_xlfn.XLOOKUP($I38,Borrador!$I$11:$I$70,Borrador!$BC$11:$BC$70,""),"")</f>
        <v>0</v>
      </c>
      <c r="BS38" s="12">
        <f>IFERROR(_xlfn.XLOOKUP($I38,Borrador!$I$11:$I$70,Borrador!$BD$11:$BD$70,""),"")</f>
        <v>0</v>
      </c>
      <c r="BT38" s="11">
        <f>IFERROR(_xlfn.XLOOKUP($I38,Borrador!$I$11:$I$70,Borrador!$BH$11:$BH$70,""),"")</f>
        <v>0</v>
      </c>
      <c r="BU38" s="11">
        <f>IFERROR(_xlfn.XLOOKUP($I38,Borrador!$I$11:$I$70,Borrador!$BI$11:$BI$70,""),"")</f>
        <v>0</v>
      </c>
      <c r="BV38" s="34" t="str">
        <f>IFERROR(_xlfn.XLOOKUP($I38,Borrador!$I$11:$I$70,Borrador!$BJ$11:$BJ$70,""),"")</f>
        <v>2027-1</v>
      </c>
      <c r="BW38" s="12">
        <f>IFERROR(_xlfn.XLOOKUP($I38,Borrador!$I$11:$I$70,Borrador!$BK$11:$BK$70,""),"")</f>
        <v>0</v>
      </c>
    </row>
    <row r="39" spans="3:75" ht="52.35" customHeight="1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IFERROR(_xlfn.XLOOKUP($I39,Borrador!$I$11:$I$70,_xlfn.XLOOKUP(J$10,Borrador!$C$10:$BK$10,Borrador!$C$11:$BK$70,"",0,1),""),"")</f>
        <v>finalizado</v>
      </c>
      <c r="K39" s="12" t="str" cm="1">
        <f t="array" ref="K39">IFERROR(_xlfn.XLOOKUP($I39,Borrador!$I$11:$I$70,_xlfn.XLOOKUP(K$10,Borrador!$C$10:$BK$10,Borrador!$C$11:$BK$70,"",0,1),""),"")</f>
        <v>finalizado</v>
      </c>
      <c r="L39" s="12" t="str" cm="1">
        <f t="array" ref="L39">IFERROR(_xlfn.XLOOKUP($I39,Borrador!$I$11:$I$70,_xlfn.XLOOKUP(L$10,Borrador!$C$10:$BK$10,Borrador!$C$11:$BK$70,"",0,1),""),"")</f>
        <v>finalizado</v>
      </c>
      <c r="M39" s="38" cm="1">
        <f t="array" ref="M39">IFERROR(_xlfn.XLOOKUP($I39,Borrador!$I$11:$I$70,_xlfn.XLOOKUP(M$10,Borrador!$C$10:$BK$10,Borrador!$C$11:$BK$70,"",0,1),""),"")</f>
        <v>45960</v>
      </c>
      <c r="N39" s="39" t="str" cm="1">
        <f t="array" ref="N39">IFERROR(_xlfn.XLOOKUP($I39,Borrador!$I$11:$I$70,_xlfn.XLOOKUP(N$10,Borrador!$C$10:$BK$10,Borrador!$C$11:$BK$70,"",0,1),""),"")</f>
        <v>30/11/2025
05/12/2025</v>
      </c>
      <c r="O39" s="12" cm="1">
        <f t="array" ref="O39">IFERROR(_xlfn.XLOOKUP($I39,Borrador!$I$11:$I$70,_xlfn.XLOOKUP(O$10,Borrador!$C$10:$BK$10,Borrador!$C$11:$BK$70,"",0,1),""),"")</f>
        <v>0</v>
      </c>
      <c r="P39" s="12" t="str" cm="1">
        <f t="array" ref="P39">IFERROR(_xlfn.XLOOKUP($I39,Borrador!$I$11:$I$70,_xlfn.XLOOKUP(P$10,Borrador!$C$10:$BK$10,Borrador!$C$11:$BK$70,"",0,1),""),"")</f>
        <v>Si</v>
      </c>
      <c r="Q39" s="12" cm="1">
        <f t="array" ref="Q39">IFERROR(_xlfn.XLOOKUP($I39,Borrador!$I$11:$I$70,_xlfn.XLOOKUP(Q$10,Borrador!$C$10:$BK$10,Borrador!$C$11:$BK$70,"",0,1),""),"")</f>
        <v>11</v>
      </c>
      <c r="R39" s="12" t="str" cm="1">
        <f t="array" ref="R39">IFERROR(_xlfn.XLOOKUP($I39,Borrador!$I$11:$I$70,_xlfn.XLOOKUP(R$10,Borrador!$C$10:$BK$10,Borrador!$C$11:$BK$70,"",0,1),""),"")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IFERROR(_xlfn.XLOOKUP($I39,Borrador!$I$11:$I$70,_xlfn.XLOOKUP(W$10,Borrador!$C$10:$BK$10,Borrador!$C$11:$BK$70,"",0,1),""),"")</f>
        <v>finalizado</v>
      </c>
      <c r="X39" s="76" cm="1">
        <f t="array" ref="X39">IFERROR(_xlfn.XLOOKUP($I39,Borrador!$I$11:$I$70,_xlfn.XLOOKUP(X$10,Borrador!$C$10:$BK$10,Borrador!$C$11:$BK$70,"",0,1),""),"")</f>
        <v>0</v>
      </c>
      <c r="Y39" s="76" t="str" cm="1">
        <f t="array" ref="Y39">IFERROR(_xlfn.XLOOKUP($I39,Borrador!$I$11:$I$70,_xlfn.XLOOKUP(Y$10,Borrador!$C$10:$BK$10,Borrador!$C$11:$BK$70,"",0,1),""),"")</f>
        <v>Devuelto</v>
      </c>
      <c r="Z39" s="76" t="str" cm="1">
        <f t="array" ref="Z39">IFERROR(_xlfn.XLOOKUP($I39,Borrador!$I$11:$I$70,_xlfn.XLOOKUP(Z$10,Borrador!$C$10:$BK$10,Borrador!$C$11:$BK$70,"",0,1),""),"")</f>
        <v/>
      </c>
      <c r="AA39" s="76" t="str" cm="1">
        <f t="array" ref="AA39">IFERROR(_xlfn.XLOOKUP($I39,Borrador!$I$11:$I$70,_xlfn.XLOOKUP(AA$10,Borrador!$C$10:$BK$10,Borrador!$C$11:$BK$70,"",0,1),""),"")</f>
        <v>Modificación de Registro Calificado</v>
      </c>
      <c r="AB39" s="12" t="str" cm="1">
        <f t="array" ref="AB39">IFERROR(_xlfn.XLOOKUP($I39,Borrador!$I$11:$I$70,_xlfn.XLOOKUP(AB$10,Borrador!$C$10:$BK$10,Borrador!$C$11:$BK$70,"",0,1),""),"")</f>
        <v>En elaboración de documentación</v>
      </c>
      <c r="AC39" s="54" t="str" cm="1">
        <f t="array" ref="AC39">IFERROR(_xlfn.XLOOKUP($I39,Borrador!$I$11:$I$70,_xlfn.XLOOKUP(AC$10,Borrador!$C$10:$BK$10,Borrador!$C$11:$BK$70,"",0,1),""),"")</f>
        <v>Abril de 2026</v>
      </c>
      <c r="AD39" s="12" t="str" cm="1">
        <f t="array" ref="AD39">IFERROR(_xlfn.XLOOKUP($I39,Borrador!$I$11:$I$70,_xlfn.XLOOKUP(AD$10,Borrador!$C$10:$BK$10,Borrador!$C$11:$BK$70,"",0,1),""),"")</f>
        <v>Se tramita en marzo de 2026</v>
      </c>
      <c r="AE39" s="12"/>
      <c r="AF39" s="12" t="str" cm="1">
        <f t="array" ref="AF39">IFERROR(_xlfn.XLOOKUP($I39,Borrador!$I$11:$I$70,_xlfn.XLOOKUP(AF$10,Borrador!$C$10:$BK$10,Borrador!$C$11:$BK$70,"",0,1),""),"")</f>
        <v>Sí</v>
      </c>
      <c r="AG39" s="12" t="str" cm="1">
        <f t="array" ref="AG39">IFERROR(_xlfn.XLOOKUP($I39,Borrador!$I$11:$I$70,_xlfn.XLOOKUP(AG$10,Borrador!$C$10:$BK$10,Borrador!$C$11:$BK$70,"",0,1),""),"")</f>
        <v>No</v>
      </c>
      <c r="AH39" s="12" t="str" cm="1">
        <f t="array" ref="AH39">IFERROR(_xlfn.XLOOKUP($I39,Borrador!$I$11:$I$70,_xlfn.XLOOKUP(AH$10,Borrador!$C$10:$BK$10,Borrador!$C$11:$BK$70,"",0,1),""),"")</f>
        <v>Aprobado</v>
      </c>
      <c r="AI39" s="12" t="str" cm="1">
        <f t="array" ref="AI39">IFERROR(_xlfn.XLOOKUP($I39,Borrador!$I$11:$I$70,_xlfn.XLOOKUP(AI$10,Borrador!$C$10:$BK$10,Borrador!$C$11:$BK$70,"",0,1),""),"")</f>
        <v/>
      </c>
      <c r="AJ39" s="12"/>
      <c r="AK39" s="12"/>
      <c r="AL39" s="11" cm="1">
        <f t="array" ref="AL39">IFERROR(_xlfn.XLOOKUP($I39,Borrador!$I$11:$I$70,_xlfn.XLOOKUP(AL$10,Borrador!$C$10:$BK$10,Borrador!$C$11:$BK$70,"",0,1),""),"")</f>
        <v>3</v>
      </c>
      <c r="AM39" s="11" cm="1">
        <f t="array" ref="AM39">IFERROR(_xlfn.XLOOKUP($I39,Borrador!$I$11:$I$70,_xlfn.XLOOKUP(AM$10,Borrador!$C$10:$BK$10,Borrador!$C$11:$BK$70,"",0,1),""),"")</f>
        <v>8</v>
      </c>
      <c r="AN39" s="11" cm="1">
        <f t="array" ref="AN39">IFERROR(_xlfn.XLOOKUP($I39,Borrador!$I$11:$I$70,_xlfn.XLOOKUP(AN$10,Borrador!$C$10:$BK$10,Borrador!$C$11:$BK$70,"",0,1),""),"")</f>
        <v>11</v>
      </c>
      <c r="AO39" s="11" cm="1">
        <f t="array" ref="AO39">IFERROR(_xlfn.XLOOKUP($I39,Borrador!$I$11:$I$70,_xlfn.XLOOKUP(AO$10,Borrador!$C$10:$BK$10,Borrador!$C$11:$BK$70,"",0,1),""),"")</f>
        <v>0</v>
      </c>
      <c r="AP39" s="11" cm="1">
        <f t="array" ref="AP39">IFERROR(_xlfn.XLOOKUP($I39,Borrador!$I$11:$I$70,_xlfn.XLOOKUP(AP$10,Borrador!$C$10:$BK$10,Borrador!$C$11:$BK$70,"",0,1),""),"")</f>
        <v>0</v>
      </c>
      <c r="AQ39" s="11" cm="1">
        <f t="array" ref="AQ39">IFERROR(_xlfn.XLOOKUP($I39,Borrador!$I$11:$I$70,_xlfn.XLOOKUP(AQ$10,Borrador!$C$10:$BK$10,Borrador!$C$11:$BK$70,"",0,1),""),"")</f>
        <v>0</v>
      </c>
      <c r="AR39" s="12" t="str" cm="1">
        <f t="array" ref="AR39">IFERROR(_xlfn.XLOOKUP($I39,Borrador!$I$11:$I$70,_xlfn.XLOOKUP(AR$10,Borrador!$C$10:$BK$10,Borrador!$C$11:$BK$70,"",0,1),""),"")</f>
        <v/>
      </c>
      <c r="AS39" s="12" t="str" cm="1">
        <f t="array" ref="AS39">IFERROR(_xlfn.XLOOKUP($I39,Borrador!$I$11:$I$70,_xlfn.XLOOKUP(AS$10,Borrador!$C$10:$BK$10,Borrador!$C$11:$BK$70,"",0,1),""),"")</f>
        <v/>
      </c>
      <c r="AT39" s="12" t="str" cm="1">
        <f t="array" ref="AT39">IFERROR(_xlfn.XLOOKUP($I39,Borrador!$I$11:$I$70,_xlfn.XLOOKUP(AT$10,Borrador!$C$10:$BK$10,Borrador!$C$11:$BK$70,"",0,1),""),"")</f>
        <v/>
      </c>
      <c r="AU39" s="12" t="str" cm="1">
        <f t="array" ref="AU39">IFERROR(_xlfn.XLOOKUP($I39,Borrador!$I$11:$I$70,_xlfn.XLOOKUP(AU$10,Borrador!$C$10:$BK$10,Borrador!$C$11:$BK$70,"",0,1),""),"")</f>
        <v>sin iniciar</v>
      </c>
      <c r="AV39" s="12" t="str" cm="1">
        <f t="array" ref="AV39">IFERROR(_xlfn.XLOOKUP($I39,Borrador!$I$11:$I$70,_xlfn.XLOOKUP(AV$10,Borrador!$C$10:$BK$10,Borrador!$C$11:$BK$70,"",0,1),""),"")</f>
        <v>sin iniciar</v>
      </c>
      <c r="AW39" s="12">
        <f>IFERROR(_xlfn.XLOOKUP($I39,Borrador!$I$11:$I$70,Borrador!$AP$11:$AP$70,""),"")</f>
        <v>0</v>
      </c>
      <c r="AX39" s="12">
        <f>IFERROR(_xlfn.XLOOKUP($I39,Borrador!$I$11:$I$70,Borrador!$AQ$11:$AQ$70,""),"")</f>
        <v>0</v>
      </c>
      <c r="AY39" s="12">
        <f>IFERROR(_xlfn.XLOOKUP($I39,Borrador!$I$11:$I$70,Borrador!$AR$11:$AR$70,""),"")</f>
        <v>0</v>
      </c>
      <c r="AZ39" s="11" cm="1">
        <f t="array" ref="AZ39">IFERROR(_xlfn.XLOOKUP($I39,Borrador!$I$11:$I$70,_xlfn.XLOOKUP(AZ$10,Borrador!$C$10:$BK$10,Borrador!$C$11:$BK$70,"",0,1),""),"")</f>
        <v>0</v>
      </c>
      <c r="BA39" s="11" cm="1">
        <f t="array" ref="BA39">IFERROR(_xlfn.XLOOKUP($I39,Borrador!$I$11:$I$70,_xlfn.XLOOKUP(BA$10,Borrador!$C$10:$BK$10,Borrador!$C$11:$BK$70,"",0,1),""),"")</f>
        <v>0</v>
      </c>
      <c r="BB39" s="11">
        <f>IFERROR(_xlfn.XLOOKUP($I39,Borrador!$I$11:$I$70,Borrador!$AY$11:$AY$70,""),"")</f>
        <v>0</v>
      </c>
      <c r="BC39" s="11">
        <f>IFERROR(_xlfn.XLOOKUP($I39,Borrador!$I$11:$I$70,Borrador!$AZ$11:$AZ$70,""),"")</f>
        <v>0</v>
      </c>
      <c r="BD39" s="12" t="str" cm="1">
        <f t="array" ref="BD39">IFERROR(_xlfn.XLOOKUP($I39,Borrador!$I$11:$I$70,_xlfn.XLOOKUP(BD$10,Borrador!$C$10:$BK$10,Borrador!$C$11:$BK$70,"",0,1),""),"")</f>
        <v>sin iniciar</v>
      </c>
      <c r="BE39" s="12" t="str" cm="1">
        <f t="array" ref="BE39">IFERROR(_xlfn.XLOOKUP($I39,Borrador!$I$11:$I$70,_xlfn.XLOOKUP(BE$10,Borrador!$C$10:$BK$10,Borrador!$C$11:$BK$70,"",0,1),""),"")</f>
        <v>sin iniciar</v>
      </c>
      <c r="BF39" s="12" t="str" cm="1">
        <f t="array" ref="BF39">IFERROR(_xlfn.XLOOKUP($I39,Borrador!$I$11:$I$70,_xlfn.XLOOKUP(BF$10,Borrador!$C$10:$BK$10,Borrador!$C$11:$BK$70,"",0,1),""),"")</f>
        <v>sin iniciar</v>
      </c>
      <c r="BG39" s="12" cm="1">
        <f t="array" ref="BG39">IFERROR(_xlfn.XLOOKUP($I39,Borrador!$I$11:$I$70,_xlfn.XLOOKUP(BG$10,Borrador!$C$10:$BK$10,Borrador!$C$11:$BK$70,"",0,1),""),"")</f>
        <v>20</v>
      </c>
      <c r="BH39" s="12" cm="1">
        <f t="array" ref="BH39">IFERROR(_xlfn.XLOOKUP($I39,Borrador!$I$11:$I$70,_xlfn.XLOOKUP(BH$10,Borrador!$C$10:$BK$10,Borrador!$C$11:$BK$70,"",0,1),""),"")</f>
        <v>0</v>
      </c>
      <c r="BI39" s="12" cm="1">
        <f t="array" ref="BI39">IFERROR(_xlfn.XLOOKUP($I39,Borrador!$I$11:$I$70,_xlfn.XLOOKUP(BI$10,Borrador!$C$10:$BK$10,Borrador!$C$11:$BK$70,"",0,1),""),"")</f>
        <v>0.55000000000000004</v>
      </c>
      <c r="BJ39" s="12" cm="1">
        <f t="array" ref="BJ39">IFERROR(_xlfn.XLOOKUP($I39,Borrador!$I$11:$I$70,_xlfn.XLOOKUP(BJ$10,Borrador!$C$10:$BK$10,Borrador!$C$11:$BK$70,"",0,1),""),"")</f>
        <v>0</v>
      </c>
      <c r="BK39" s="12" cm="1">
        <f t="array" ref="BK39">IFERROR(_xlfn.XLOOKUP($I39,Borrador!$I$11:$I$70,_xlfn.XLOOKUP(BK$10,Borrador!$C$10:$BK$10,Borrador!$C$11:$BK$70,"",0,1),""),"")</f>
        <v>0</v>
      </c>
      <c r="BL39" s="12" cm="1">
        <f t="array" ref="BL39">IFERROR(_xlfn.XLOOKUP($I39,Borrador!$I$11:$I$70,_xlfn.XLOOKUP(BL$10,Borrador!$C$10:$BK$10,Borrador!$C$11:$BK$70,"",0,1),""),"")</f>
        <v>0</v>
      </c>
      <c r="BM39" s="12">
        <f>IFERROR(_xlfn.XLOOKUP($I39,Borrador!$I$11:$I$70,Borrador!$BE$11:$BE$70,""),"")</f>
        <v>0</v>
      </c>
      <c r="BN39" s="12">
        <f>IFERROR(_xlfn.XLOOKUP($I39,Borrador!$I$11:$I$70,Borrador!$BF$11:$BF$70,""),"")</f>
        <v>0</v>
      </c>
      <c r="BO39" s="12">
        <f>IFERROR(_xlfn.XLOOKUP($I39,Borrador!$I$11:$I$70,Borrador!$BG$11:$BG$70,""),"")</f>
        <v>0</v>
      </c>
      <c r="BP39" s="12" cm="1">
        <f t="array" ref="BP39">IFERROR(_xlfn.XLOOKUP($I39,Borrador!$I$11:$I$70,_xlfn.XLOOKUP(BP$10,Borrador!$C$10:$BK$10,Borrador!$C$11:$BK$70,"",0,1),""),"")</f>
        <v>0.55000000000000004</v>
      </c>
      <c r="BQ39" s="12">
        <f>IFERROR(_xlfn.XLOOKUP($I39,Borrador!$I$11:$I$70,Borrador!$BB$11:$BB$70,""),"")</f>
        <v>0</v>
      </c>
      <c r="BR39" s="12">
        <f>IFERROR(_xlfn.XLOOKUP($I39,Borrador!$I$11:$I$70,Borrador!$BC$11:$BC$70,""),"")</f>
        <v>0</v>
      </c>
      <c r="BS39" s="12">
        <f>IFERROR(_xlfn.XLOOKUP($I39,Borrador!$I$11:$I$70,Borrador!$BD$11:$BD$70,""),"")</f>
        <v>0</v>
      </c>
      <c r="BT39" s="11">
        <f>IFERROR(_xlfn.XLOOKUP($I39,Borrador!$I$11:$I$70,Borrador!$BH$11:$BH$70,""),"")</f>
        <v>46199</v>
      </c>
      <c r="BU39" s="11">
        <f>IFERROR(_xlfn.XLOOKUP($I39,Borrador!$I$11:$I$70,Borrador!$BI$11:$BI$70,""),"")</f>
        <v>0</v>
      </c>
      <c r="BV39" s="34" t="str">
        <f>IFERROR(_xlfn.XLOOKUP($I39,Borrador!$I$11:$I$70,Borrador!$BJ$11:$BJ$70,""),"")</f>
        <v>2026-2</v>
      </c>
      <c r="BW39" s="12">
        <f>IFERROR(_xlfn.XLOOKUP($I39,Borrador!$I$11:$I$70,Borrador!$BK$11:$BK$70,""),"")</f>
        <v>0</v>
      </c>
    </row>
    <row r="40" spans="3:75" ht="69.599999999999994" customHeight="1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IFERROR(_xlfn.XLOOKUP($I40,Borrador!$I$11:$I$70,_xlfn.XLOOKUP(J$10,Borrador!$C$10:$BK$10,Borrador!$C$11:$BK$70,"",0,1),""),"")</f>
        <v>finalizado</v>
      </c>
      <c r="K40" s="12" t="str" cm="1">
        <f t="array" ref="K40">IFERROR(_xlfn.XLOOKUP($I40,Borrador!$I$11:$I$70,_xlfn.XLOOKUP(K$10,Borrador!$C$10:$BK$10,Borrador!$C$11:$BK$70,"",0,1),""),"")</f>
        <v>finalizado</v>
      </c>
      <c r="L40" s="12" t="str" cm="1">
        <f t="array" ref="L40">IFERROR(_xlfn.XLOOKUP($I40,Borrador!$I$11:$I$70,_xlfn.XLOOKUP(L$10,Borrador!$C$10:$BK$10,Borrador!$C$11:$BK$70,"",0,1),""),"")</f>
        <v>finalizado</v>
      </c>
      <c r="M40" s="38" cm="1">
        <f t="array" ref="M40">IFERROR(_xlfn.XLOOKUP($I40,Borrador!$I$11:$I$70,_xlfn.XLOOKUP(M$10,Borrador!$C$10:$BK$10,Borrador!$C$11:$BK$70,"",0,1),""),"")</f>
        <v>45991</v>
      </c>
      <c r="N40" s="39" cm="1">
        <f t="array" ref="N40">IFERROR(_xlfn.XLOOKUP($I40,Borrador!$I$11:$I$70,_xlfn.XLOOKUP(N$10,Borrador!$C$10:$BK$10,Borrador!$C$11:$BK$70,"",0,1),""),"")</f>
        <v>45996</v>
      </c>
      <c r="O40" s="12" cm="1">
        <f t="array" ref="O40">IFERROR(_xlfn.XLOOKUP($I40,Borrador!$I$11:$I$70,_xlfn.XLOOKUP(O$10,Borrador!$C$10:$BK$10,Borrador!$C$11:$BK$70,"",0,1),""),"")</f>
        <v>0</v>
      </c>
      <c r="P40" s="12" t="str" cm="1">
        <f t="array" ref="P40">IFERROR(_xlfn.XLOOKUP($I40,Borrador!$I$11:$I$70,_xlfn.XLOOKUP(P$10,Borrador!$C$10:$BK$10,Borrador!$C$11:$BK$70,"",0,1),""),"")</f>
        <v>Si</v>
      </c>
      <c r="Q40" s="12" cm="1">
        <f t="array" ref="Q40">IFERROR(_xlfn.XLOOKUP($I40,Borrador!$I$11:$I$70,_xlfn.XLOOKUP(Q$10,Borrador!$C$10:$BK$10,Borrador!$C$11:$BK$70,"",0,1),""),"")</f>
        <v>12</v>
      </c>
      <c r="R40" s="12" t="str" cm="1">
        <f t="array" ref="R40">IFERROR(_xlfn.XLOOKUP($I40,Borrador!$I$11:$I$70,_xlfn.XLOOKUP(R$10,Borrador!$C$10:$BK$10,Borrador!$C$11:$BK$70,"",0,1),""),"")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IFERROR(_xlfn.XLOOKUP($I40,Borrador!$I$11:$I$70,_xlfn.XLOOKUP(W$10,Borrador!$C$10:$BK$10,Borrador!$C$11:$BK$70,"",0,1),""),"")</f>
        <v>finalizado</v>
      </c>
      <c r="X40" s="76" cm="1">
        <f t="array" ref="X40">IFERROR(_xlfn.XLOOKUP($I40,Borrador!$I$11:$I$70,_xlfn.XLOOKUP(X$10,Borrador!$C$10:$BK$10,Borrador!$C$11:$BK$70,"",0,1),""),"")</f>
        <v>0</v>
      </c>
      <c r="Y40" s="76" t="str" cm="1">
        <f t="array" ref="Y40">IFERROR(_xlfn.XLOOKUP($I40,Borrador!$I$11:$I$70,_xlfn.XLOOKUP(Y$10,Borrador!$C$10:$BK$10,Borrador!$C$11:$BK$70,"",0,1),""),"")</f>
        <v>Finalizado</v>
      </c>
      <c r="Z40" s="76" t="str" cm="1">
        <f t="array" ref="Z40">IFERROR(_xlfn.XLOOKUP($I40,Borrador!$I$11:$I$70,_xlfn.XLOOKUP(Z$10,Borrador!$C$10:$BK$10,Borrador!$C$11:$BK$70,"",0,1),""),"")</f>
        <v/>
      </c>
      <c r="AA40" s="76" t="str" cm="1">
        <f t="array" ref="AA40">IFERROR(_xlfn.XLOOKUP($I40,Borrador!$I$11:$I$70,_xlfn.XLOOKUP(AA$10,Borrador!$C$10:$BK$10,Borrador!$C$11:$BK$70,"",0,1),""),"")</f>
        <v>Modificación de Registro Calificado</v>
      </c>
      <c r="AB40" s="12" t="str" cm="1">
        <f t="array" ref="AB40">IFERROR(_xlfn.XLOOKUP($I40,Borrador!$I$11:$I$70,_xlfn.XLOOKUP(AB$10,Borrador!$C$10:$BK$10,Borrador!$C$11:$BK$70,"",0,1),""),"")</f>
        <v>En elaboración de documentación</v>
      </c>
      <c r="AC40" s="54" t="str" cm="1">
        <f t="array" ref="AC40">IFERROR(_xlfn.XLOOKUP($I40,Borrador!$I$11:$I$70,_xlfn.XLOOKUP(AC$10,Borrador!$C$10:$BK$10,Borrador!$C$11:$BK$70,"",0,1),""),"")</f>
        <v>Abril de 2026</v>
      </c>
      <c r="AD40" s="12" t="str" cm="1">
        <f t="array" ref="AD40">IFERROR(_xlfn.XLOOKUP($I40,Borrador!$I$11:$I$70,_xlfn.XLOOKUP(AD$10,Borrador!$C$10:$BK$10,Borrador!$C$11:$BK$70,"",0,1),""),"")</f>
        <v>Se tramita en marzo de 2026</v>
      </c>
      <c r="AE40" s="12"/>
      <c r="AF40" s="12" t="str" cm="1">
        <f t="array" ref="AF40">IFERROR(_xlfn.XLOOKUP($I40,Borrador!$I$11:$I$70,_xlfn.XLOOKUP(AF$10,Borrador!$C$10:$BK$10,Borrador!$C$11:$BK$70,"",0,1),""),"")</f>
        <v>Sí</v>
      </c>
      <c r="AG40" s="12" t="str" cm="1">
        <f t="array" ref="AG40">IFERROR(_xlfn.XLOOKUP($I40,Borrador!$I$11:$I$70,_xlfn.XLOOKUP(AG$10,Borrador!$C$10:$BK$10,Borrador!$C$11:$BK$70,"",0,1),""),"")</f>
        <v>No</v>
      </c>
      <c r="AH40" s="12" t="str" cm="1">
        <f t="array" ref="AH40">IFERROR(_xlfn.XLOOKUP($I40,Borrador!$I$11:$I$70,_xlfn.XLOOKUP(AH$10,Borrador!$C$10:$BK$10,Borrador!$C$11:$BK$70,"",0,1),""),"")</f>
        <v>No aplica</v>
      </c>
      <c r="AI40" s="12" t="str" cm="1">
        <f t="array" ref="AI40">IFERROR(_xlfn.XLOOKUP($I40,Borrador!$I$11:$I$70,_xlfn.XLOOKUP(AI$10,Borrador!$C$10:$BK$10,Borrador!$C$11:$BK$70,"",0,1),""),"")</f>
        <v/>
      </c>
      <c r="AJ40" s="12"/>
      <c r="AK40" s="12"/>
      <c r="AL40" s="11" cm="1">
        <f t="array" ref="AL40">IFERROR(_xlfn.XLOOKUP($I40,Borrador!$I$11:$I$70,_xlfn.XLOOKUP(AL$10,Borrador!$C$10:$BK$10,Borrador!$C$11:$BK$70,"",0,1),""),"")</f>
        <v>12</v>
      </c>
      <c r="AM40" s="11" cm="1">
        <f t="array" ref="AM40">IFERROR(_xlfn.XLOOKUP($I40,Borrador!$I$11:$I$70,_xlfn.XLOOKUP(AM$10,Borrador!$C$10:$BK$10,Borrador!$C$11:$BK$70,"",0,1),""),"")</f>
        <v>0</v>
      </c>
      <c r="AN40" s="11" cm="1">
        <f t="array" ref="AN40">IFERROR(_xlfn.XLOOKUP($I40,Borrador!$I$11:$I$70,_xlfn.XLOOKUP(AN$10,Borrador!$C$10:$BK$10,Borrador!$C$11:$BK$70,"",0,1),""),"")</f>
        <v>12</v>
      </c>
      <c r="AO40" s="11" cm="1">
        <f t="array" ref="AO40">IFERROR(_xlfn.XLOOKUP($I40,Borrador!$I$11:$I$70,_xlfn.XLOOKUP(AO$10,Borrador!$C$10:$BK$10,Borrador!$C$11:$BK$70,"",0,1),""),"")</f>
        <v>46233</v>
      </c>
      <c r="AP40" s="11" cm="1">
        <f t="array" ref="AP40">IFERROR(_xlfn.XLOOKUP($I40,Borrador!$I$11:$I$70,_xlfn.XLOOKUP(AP$10,Borrador!$C$10:$BK$10,Borrador!$C$11:$BK$70,"",0,1),""),"")</f>
        <v>46325</v>
      </c>
      <c r="AQ40" s="11" t="str" cm="1">
        <f t="array" ref="AQ40">IFERROR(_xlfn.XLOOKUP($I40,Borrador!$I$11:$I$70,_xlfn.XLOOKUP(AQ$10,Borrador!$C$10:$BK$10,Borrador!$C$11:$BK$70,"",0,1),""),"")</f>
        <v>No aplica</v>
      </c>
      <c r="AR40" s="12" t="str" cm="1">
        <f t="array" ref="AR40">IFERROR(_xlfn.XLOOKUP($I40,Borrador!$I$11:$I$70,_xlfn.XLOOKUP(AR$10,Borrador!$C$10:$BK$10,Borrador!$C$11:$BK$70,"",0,1),""),"")</f>
        <v/>
      </c>
      <c r="AS40" s="12" t="str" cm="1">
        <f t="array" ref="AS40">IFERROR(_xlfn.XLOOKUP($I40,Borrador!$I$11:$I$70,_xlfn.XLOOKUP(AS$10,Borrador!$C$10:$BK$10,Borrador!$C$11:$BK$70,"",0,1),""),"")</f>
        <v/>
      </c>
      <c r="AT40" s="12" t="str" cm="1">
        <f t="array" ref="AT40">IFERROR(_xlfn.XLOOKUP($I40,Borrador!$I$11:$I$70,_xlfn.XLOOKUP(AT$10,Borrador!$C$10:$BK$10,Borrador!$C$11:$BK$70,"",0,1),""),"")</f>
        <v/>
      </c>
      <c r="AU40" s="12" t="str" cm="1">
        <f t="array" ref="AU40">IFERROR(_xlfn.XLOOKUP($I40,Borrador!$I$11:$I$70,_xlfn.XLOOKUP(AU$10,Borrador!$C$10:$BK$10,Borrador!$C$11:$BK$70,"",0,1),""),"")</f>
        <v>No aplica</v>
      </c>
      <c r="AV40" s="12" t="str" cm="1">
        <f t="array" ref="AV40">IFERROR(_xlfn.XLOOKUP($I40,Borrador!$I$11:$I$70,_xlfn.XLOOKUP(AV$10,Borrador!$C$10:$BK$10,Borrador!$C$11:$BK$70,"",0,1),""),"")</f>
        <v>No aplica</v>
      </c>
      <c r="AW40" s="12" t="str">
        <f>IFERROR(_xlfn.XLOOKUP($I40,Borrador!$I$11:$I$70,Borrador!$AP$11:$AP$70,""),"")</f>
        <v>No aplica</v>
      </c>
      <c r="AX40" s="12" t="str">
        <f>IFERROR(_xlfn.XLOOKUP($I40,Borrador!$I$11:$I$70,Borrador!$AQ$11:$AQ$70,""),"")</f>
        <v>No aplica</v>
      </c>
      <c r="AY40" s="12" t="str">
        <f>IFERROR(_xlfn.XLOOKUP($I40,Borrador!$I$11:$I$70,Borrador!$AR$11:$AR$70,""),"")</f>
        <v>No aplica</v>
      </c>
      <c r="AZ40" s="11" t="str" cm="1">
        <f t="array" ref="AZ40">IFERROR(_xlfn.XLOOKUP($I40,Borrador!$I$11:$I$70,_xlfn.XLOOKUP(AZ$10,Borrador!$C$10:$BK$10,Borrador!$C$11:$BK$70,"",0,1),""),"")</f>
        <v>No aplica</v>
      </c>
      <c r="BA40" s="11" cm="1">
        <f t="array" ref="BA40">IFERROR(_xlfn.XLOOKUP($I40,Borrador!$I$11:$I$70,_xlfn.XLOOKUP(BA$10,Borrador!$C$10:$BK$10,Borrador!$C$11:$BK$70,"",0,1),""),"")</f>
        <v>0.13</v>
      </c>
      <c r="BB40" s="11">
        <f>IFERROR(_xlfn.XLOOKUP($I40,Borrador!$I$11:$I$70,Borrador!$AY$11:$AY$70,""),"")</f>
        <v>0</v>
      </c>
      <c r="BC40" s="11">
        <f>IFERROR(_xlfn.XLOOKUP($I40,Borrador!$I$11:$I$70,Borrador!$AZ$11:$AZ$70,""),"")</f>
        <v>0</v>
      </c>
      <c r="BD40" s="12" t="str" cm="1">
        <f t="array" ref="BD40">IFERROR(_xlfn.XLOOKUP($I40,Borrador!$I$11:$I$70,_xlfn.XLOOKUP(BD$10,Borrador!$C$10:$BK$10,Borrador!$C$11:$BK$70,"",0,1),""),"")</f>
        <v>sin iniciar</v>
      </c>
      <c r="BE40" s="12" t="str" cm="1">
        <f t="array" ref="BE40">IFERROR(_xlfn.XLOOKUP($I40,Borrador!$I$11:$I$70,_xlfn.XLOOKUP(BE$10,Borrador!$C$10:$BK$10,Borrador!$C$11:$BK$70,"",0,1),""),"")</f>
        <v>sin iniciar</v>
      </c>
      <c r="BF40" s="12" t="str" cm="1">
        <f t="array" ref="BF40">IFERROR(_xlfn.XLOOKUP($I40,Borrador!$I$11:$I$70,_xlfn.XLOOKUP(BF$10,Borrador!$C$10:$BK$10,Borrador!$C$11:$BK$70,"",0,1),""),"")</f>
        <v>sin iniciar</v>
      </c>
      <c r="BG40" s="12" cm="1">
        <f t="array" ref="BG40">IFERROR(_xlfn.XLOOKUP($I40,Borrador!$I$11:$I$70,_xlfn.XLOOKUP(BG$10,Borrador!$C$10:$BK$10,Borrador!$C$11:$BK$70,"",0,1),""),"")</f>
        <v>12</v>
      </c>
      <c r="BH40" s="12" cm="1">
        <f t="array" ref="BH40">IFERROR(_xlfn.XLOOKUP($I40,Borrador!$I$11:$I$70,_xlfn.XLOOKUP(BH$10,Borrador!$C$10:$BK$10,Borrador!$C$11:$BK$70,"",0,1),""),"")</f>
        <v>0</v>
      </c>
      <c r="BI40" s="12" t="str" cm="1">
        <f t="array" ref="BI40">IFERROR(_xlfn.XLOOKUP($I40,Borrador!$I$11:$I$70,_xlfn.XLOOKUP(BI$10,Borrador!$C$10:$BK$10,Borrador!$C$11:$BK$70,"",0,1),""),"")</f>
        <v>sin iniciar</v>
      </c>
      <c r="BJ40" s="12" cm="1">
        <f t="array" ref="BJ40">IFERROR(_xlfn.XLOOKUP($I40,Borrador!$I$11:$I$70,_xlfn.XLOOKUP(BJ$10,Borrador!$C$10:$BK$10,Borrador!$C$11:$BK$70,"",0,1),""),"")</f>
        <v>0</v>
      </c>
      <c r="BK40" s="12" cm="1">
        <f t="array" ref="BK40">IFERROR(_xlfn.XLOOKUP($I40,Borrador!$I$11:$I$70,_xlfn.XLOOKUP(BK$10,Borrador!$C$10:$BK$10,Borrador!$C$11:$BK$70,"",0,1),""),"")</f>
        <v>0</v>
      </c>
      <c r="BL40" s="12" cm="1">
        <f t="array" ref="BL40">IFERROR(_xlfn.XLOOKUP($I40,Borrador!$I$11:$I$70,_xlfn.XLOOKUP(BL$10,Borrador!$C$10:$BK$10,Borrador!$C$11:$BK$70,"",0,1),""),"")</f>
        <v>0</v>
      </c>
      <c r="BM40" s="12">
        <f>IFERROR(_xlfn.XLOOKUP($I40,Borrador!$I$11:$I$70,Borrador!$BE$11:$BE$70,""),"")</f>
        <v>0</v>
      </c>
      <c r="BN40" s="12">
        <f>IFERROR(_xlfn.XLOOKUP($I40,Borrador!$I$11:$I$70,Borrador!$BF$11:$BF$70,""),"")</f>
        <v>0</v>
      </c>
      <c r="BO40" s="12">
        <f>IFERROR(_xlfn.XLOOKUP($I40,Borrador!$I$11:$I$70,Borrador!$BG$11:$BG$70,""),"")</f>
        <v>0</v>
      </c>
      <c r="BP40" s="12" t="str" cm="1">
        <f t="array" ref="BP40">IFERROR(_xlfn.XLOOKUP($I40,Borrador!$I$11:$I$70,_xlfn.XLOOKUP(BP$10,Borrador!$C$10:$BK$10,Borrador!$C$11:$BK$70,"",0,1),""),"")</f>
        <v>sin iniciar</v>
      </c>
      <c r="BQ40" s="12">
        <f>IFERROR(_xlfn.XLOOKUP($I40,Borrador!$I$11:$I$70,Borrador!$BB$11:$BB$70,""),"")</f>
        <v>0</v>
      </c>
      <c r="BR40" s="12">
        <f>IFERROR(_xlfn.XLOOKUP($I40,Borrador!$I$11:$I$70,Borrador!$BC$11:$BC$70,""),"")</f>
        <v>0</v>
      </c>
      <c r="BS40" s="12">
        <f>IFERROR(_xlfn.XLOOKUP($I40,Borrador!$I$11:$I$70,Borrador!$BD$11:$BD$70,""),"")</f>
        <v>0</v>
      </c>
      <c r="BT40" s="11">
        <f>IFERROR(_xlfn.XLOOKUP($I40,Borrador!$I$11:$I$70,Borrador!$BH$11:$BH$70,""),"")</f>
        <v>0</v>
      </c>
      <c r="BU40" s="11">
        <f>IFERROR(_xlfn.XLOOKUP($I40,Borrador!$I$11:$I$70,Borrador!$BI$11:$BI$70,""),"")</f>
        <v>0</v>
      </c>
      <c r="BV40" s="34" t="str">
        <f>IFERROR(_xlfn.XLOOKUP($I40,Borrador!$I$11:$I$70,Borrador!$BJ$11:$BJ$70,""),"")</f>
        <v>2027-1</v>
      </c>
      <c r="BW40" s="12">
        <f>IFERROR(_xlfn.XLOOKUP($I40,Borrador!$I$11:$I$70,Borrador!$BK$11:$BK$70,""),"")</f>
        <v>0</v>
      </c>
    </row>
    <row r="41" spans="3:75" ht="52.35" customHeight="1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IFERROR(_xlfn.XLOOKUP($I41,Borrador!$I$11:$I$70,_xlfn.XLOOKUP(J$10,Borrador!$C$10:$BK$10,Borrador!$C$11:$BK$70,"",0,1),""),"")</f>
        <v>finalizado</v>
      </c>
      <c r="K41" s="12" t="str" cm="1">
        <f t="array" ref="K41">IFERROR(_xlfn.XLOOKUP($I41,Borrador!$I$11:$I$70,_xlfn.XLOOKUP(K$10,Borrador!$C$10:$BK$10,Borrador!$C$11:$BK$70,"",0,1),""),"")</f>
        <v>finalizado</v>
      </c>
      <c r="L41" s="12" t="str" cm="1">
        <f t="array" ref="L41">IFERROR(_xlfn.XLOOKUP($I41,Borrador!$I$11:$I$70,_xlfn.XLOOKUP(L$10,Borrador!$C$10:$BK$10,Borrador!$C$11:$BK$70,"",0,1),""),"")</f>
        <v>finalizado</v>
      </c>
      <c r="M41" s="38" cm="1">
        <f t="array" ref="M41">IFERROR(_xlfn.XLOOKUP($I41,Borrador!$I$11:$I$70,_xlfn.XLOOKUP(M$10,Borrador!$C$10:$BK$10,Borrador!$C$11:$BK$70,"",0,1),""),"")</f>
        <v>45960</v>
      </c>
      <c r="N41" s="39" t="str" cm="1">
        <f t="array" ref="N41">IFERROR(_xlfn.XLOOKUP($I41,Borrador!$I$11:$I$70,_xlfn.XLOOKUP(N$10,Borrador!$C$10:$BK$10,Borrador!$C$11:$BK$70,"",0,1),""),"")</f>
        <v>30/11/2025
05/12/2025</v>
      </c>
      <c r="O41" s="12" cm="1">
        <f t="array" ref="O41">IFERROR(_xlfn.XLOOKUP($I41,Borrador!$I$11:$I$70,_xlfn.XLOOKUP(O$10,Borrador!$C$10:$BK$10,Borrador!$C$11:$BK$70,"",0,1),""),"")</f>
        <v>0</v>
      </c>
      <c r="P41" s="12" cm="1">
        <f t="array" ref="P41">IFERROR(_xlfn.XLOOKUP($I41,Borrador!$I$11:$I$70,_xlfn.XLOOKUP(P$10,Borrador!$C$10:$BK$10,Borrador!$C$11:$BK$70,"",0,1),""),"")</f>
        <v>0</v>
      </c>
      <c r="Q41" s="12" t="str" cm="1">
        <f t="array" ref="Q41">IFERROR(_xlfn.XLOOKUP($I41,Borrador!$I$11:$I$70,_xlfn.XLOOKUP(Q$10,Borrador!$C$10:$BK$10,Borrador!$C$11:$BK$70,"",0,1),""),"")</f>
        <v>No aplica</v>
      </c>
      <c r="R41" s="12" t="str" cm="1">
        <f t="array" ref="R41">IFERROR(_xlfn.XLOOKUP($I41,Borrador!$I$11:$I$70,_xlfn.XLOOKUP(R$10,Borrador!$C$10:$BK$10,Borrador!$C$11:$BK$70,"",0,1),""),"")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IFERROR(_xlfn.XLOOKUP($I41,Borrador!$I$11:$I$70,_xlfn.XLOOKUP(W$10,Borrador!$C$10:$BK$10,Borrador!$C$11:$BK$70,"",0,1),""),"")</f>
        <v>finalizado</v>
      </c>
      <c r="X41" s="76" cm="1">
        <f t="array" ref="X41">IFERROR(_xlfn.XLOOKUP($I41,Borrador!$I$11:$I$70,_xlfn.XLOOKUP(X$10,Borrador!$C$10:$BK$10,Borrador!$C$11:$BK$70,"",0,1),""),"")</f>
        <v>0</v>
      </c>
      <c r="Y41" s="76" t="str" cm="1">
        <f t="array" ref="Y41">IFERROR(_xlfn.XLOOKUP($I41,Borrador!$I$11:$I$70,_xlfn.XLOOKUP(Y$10,Borrador!$C$10:$BK$10,Borrador!$C$11:$BK$70,"",0,1),""),"")</f>
        <v>Finalizado</v>
      </c>
      <c r="Z41" s="76" t="str" cm="1">
        <f t="array" ref="Z41">IFERROR(_xlfn.XLOOKUP($I41,Borrador!$I$11:$I$70,_xlfn.XLOOKUP(Z$10,Borrador!$C$10:$BK$10,Borrador!$C$11:$BK$70,"",0,1),""),"")</f>
        <v/>
      </c>
      <c r="AA41" s="76" t="str" cm="1">
        <f t="array" ref="AA41">IFERROR(_xlfn.XLOOKUP($I41,Borrador!$I$11:$I$70,_xlfn.XLOOKUP(AA$10,Borrador!$C$10:$BK$10,Borrador!$C$11:$BK$70,"",0,1),""),"")</f>
        <v>Modificación de Registro Calificado</v>
      </c>
      <c r="AB41" s="12" t="str" cm="1">
        <f t="array" ref="AB41">IFERROR(_xlfn.XLOOKUP($I41,Borrador!$I$11:$I$70,_xlfn.XLOOKUP(AB$10,Borrador!$C$10:$BK$10,Borrador!$C$11:$BK$70,"",0,1),""),"")</f>
        <v>En elaboración de documentación</v>
      </c>
      <c r="AC41" s="54" t="str" cm="1">
        <f t="array" ref="AC41">IFERROR(_xlfn.XLOOKUP($I41,Borrador!$I$11:$I$70,_xlfn.XLOOKUP(AC$10,Borrador!$C$10:$BK$10,Borrador!$C$11:$BK$70,"",0,1),""),"")</f>
        <v>Abril de 2026</v>
      </c>
      <c r="AD41" s="12" t="str" cm="1">
        <f t="array" ref="AD41">IFERROR(_xlfn.XLOOKUP($I41,Borrador!$I$11:$I$70,_xlfn.XLOOKUP(AD$10,Borrador!$C$10:$BK$10,Borrador!$C$11:$BK$70,"",0,1),""),"")</f>
        <v>Se tramita en marzo de 2026</v>
      </c>
      <c r="AE41" s="12"/>
      <c r="AF41" s="12" t="str" cm="1">
        <f t="array" ref="AF41">IFERROR(_xlfn.XLOOKUP($I41,Borrador!$I$11:$I$70,_xlfn.XLOOKUP(AF$10,Borrador!$C$10:$BK$10,Borrador!$C$11:$BK$70,"",0,1),""),"")</f>
        <v>Sí</v>
      </c>
      <c r="AG41" s="12" t="str" cm="1">
        <f t="array" ref="AG41">IFERROR(_xlfn.XLOOKUP($I41,Borrador!$I$11:$I$70,_xlfn.XLOOKUP(AG$10,Borrador!$C$10:$BK$10,Borrador!$C$11:$BK$70,"",0,1),""),"")</f>
        <v>No</v>
      </c>
      <c r="AH41" s="12" t="str" cm="1">
        <f t="array" ref="AH41">IFERROR(_xlfn.XLOOKUP($I41,Borrador!$I$11:$I$70,_xlfn.XLOOKUP(AH$10,Borrador!$C$10:$BK$10,Borrador!$C$11:$BK$70,"",0,1),""),"")</f>
        <v>No aplica</v>
      </c>
      <c r="AI41" s="12" t="str" cm="1">
        <f t="array" ref="AI41">IFERROR(_xlfn.XLOOKUP($I41,Borrador!$I$11:$I$70,_xlfn.XLOOKUP(AI$10,Borrador!$C$10:$BK$10,Borrador!$C$11:$BK$70,"",0,1),""),"")</f>
        <v/>
      </c>
      <c r="AJ41" s="12"/>
      <c r="AK41" s="12"/>
      <c r="AL41" s="11" t="str" cm="1">
        <f t="array" ref="AL41">IFERROR(_xlfn.XLOOKUP($I41,Borrador!$I$11:$I$70,_xlfn.XLOOKUP(AL$10,Borrador!$C$10:$BK$10,Borrador!$C$11:$BK$70,"",0,1),""),"")</f>
        <v>No aplica</v>
      </c>
      <c r="AM41" s="11" t="str" cm="1">
        <f t="array" ref="AM41">IFERROR(_xlfn.XLOOKUP($I41,Borrador!$I$11:$I$70,_xlfn.XLOOKUP(AM$10,Borrador!$C$10:$BK$10,Borrador!$C$11:$BK$70,"",0,1),""),"")</f>
        <v>No aplica</v>
      </c>
      <c r="AN41" s="11" t="str" cm="1">
        <f t="array" ref="AN41">IFERROR(_xlfn.XLOOKUP($I41,Borrador!$I$11:$I$70,_xlfn.XLOOKUP(AN$10,Borrador!$C$10:$BK$10,Borrador!$C$11:$BK$70,"",0,1),""),"")</f>
        <v>No aplica</v>
      </c>
      <c r="AO41" s="11" cm="1">
        <f t="array" ref="AO41">IFERROR(_xlfn.XLOOKUP($I41,Borrador!$I$11:$I$70,_xlfn.XLOOKUP(AO$10,Borrador!$C$10:$BK$10,Borrador!$C$11:$BK$70,"",0,1),""),"")</f>
        <v>0</v>
      </c>
      <c r="AP41" s="11" cm="1">
        <f t="array" ref="AP41">IFERROR(_xlfn.XLOOKUP($I41,Borrador!$I$11:$I$70,_xlfn.XLOOKUP(AP$10,Borrador!$C$10:$BK$10,Borrador!$C$11:$BK$70,"",0,1),""),"")</f>
        <v>0</v>
      </c>
      <c r="AQ41" s="11" cm="1">
        <f t="array" ref="AQ41">IFERROR(_xlfn.XLOOKUP($I41,Borrador!$I$11:$I$70,_xlfn.XLOOKUP(AQ$10,Borrador!$C$10:$BK$10,Borrador!$C$11:$BK$70,"",0,1),""),"")</f>
        <v>0</v>
      </c>
      <c r="AR41" s="12" t="str" cm="1">
        <f t="array" ref="AR41">IFERROR(_xlfn.XLOOKUP($I41,Borrador!$I$11:$I$70,_xlfn.XLOOKUP(AR$10,Borrador!$C$10:$BK$10,Borrador!$C$11:$BK$70,"",0,1),""),"")</f>
        <v/>
      </c>
      <c r="AS41" s="12" t="str" cm="1">
        <f t="array" ref="AS41">IFERROR(_xlfn.XLOOKUP($I41,Borrador!$I$11:$I$70,_xlfn.XLOOKUP(AS$10,Borrador!$C$10:$BK$10,Borrador!$C$11:$BK$70,"",0,1),""),"")</f>
        <v/>
      </c>
      <c r="AT41" s="12" t="str" cm="1">
        <f t="array" ref="AT41">IFERROR(_xlfn.XLOOKUP($I41,Borrador!$I$11:$I$70,_xlfn.XLOOKUP(AT$10,Borrador!$C$10:$BK$10,Borrador!$C$11:$BK$70,"",0,1),""),"")</f>
        <v/>
      </c>
      <c r="AU41" s="12" t="str" cm="1">
        <f t="array" ref="AU41">IFERROR(_xlfn.XLOOKUP($I41,Borrador!$I$11:$I$70,_xlfn.XLOOKUP(AU$10,Borrador!$C$10:$BK$10,Borrador!$C$11:$BK$70,"",0,1),""),"")</f>
        <v>sin iniciar</v>
      </c>
      <c r="AV41" s="12" t="str" cm="1">
        <f t="array" ref="AV41">IFERROR(_xlfn.XLOOKUP($I41,Borrador!$I$11:$I$70,_xlfn.XLOOKUP(AV$10,Borrador!$C$10:$BK$10,Borrador!$C$11:$BK$70,"",0,1),""),"")</f>
        <v>sin iniciar</v>
      </c>
      <c r="AW41" s="12">
        <f>IFERROR(_xlfn.XLOOKUP($I41,Borrador!$I$11:$I$70,Borrador!$AP$11:$AP$70,""),"")</f>
        <v>0</v>
      </c>
      <c r="AX41" s="12">
        <f>IFERROR(_xlfn.XLOOKUP($I41,Borrador!$I$11:$I$70,Borrador!$AQ$11:$AQ$70,""),"")</f>
        <v>0</v>
      </c>
      <c r="AY41" s="12">
        <f>IFERROR(_xlfn.XLOOKUP($I41,Borrador!$I$11:$I$70,Borrador!$AR$11:$AR$70,""),"")</f>
        <v>0</v>
      </c>
      <c r="AZ41" s="11" cm="1">
        <f t="array" ref="AZ41">IFERROR(_xlfn.XLOOKUP($I41,Borrador!$I$11:$I$70,_xlfn.XLOOKUP(AZ$10,Borrador!$C$10:$BK$10,Borrador!$C$11:$BK$70,"",0,1),""),"")</f>
        <v>0</v>
      </c>
      <c r="BA41" s="11" t="str" cm="1">
        <f t="array" ref="BA41">IFERROR(_xlfn.XLOOKUP($I41,Borrador!$I$11:$I$70,_xlfn.XLOOKUP(BA$10,Borrador!$C$10:$BK$10,Borrador!$C$11:$BK$70,"",0,1),""),"")</f>
        <v>No aplica</v>
      </c>
      <c r="BB41" s="11">
        <f>IFERROR(_xlfn.XLOOKUP($I41,Borrador!$I$11:$I$70,Borrador!$AY$11:$AY$70,""),"")</f>
        <v>0</v>
      </c>
      <c r="BC41" s="11">
        <f>IFERROR(_xlfn.XLOOKUP($I41,Borrador!$I$11:$I$70,Borrador!$AZ$11:$AZ$70,""),"")</f>
        <v>0</v>
      </c>
      <c r="BD41" s="12" cm="1">
        <f t="array" ref="BD41">IFERROR(_xlfn.XLOOKUP($I41,Borrador!$I$11:$I$70,_xlfn.XLOOKUP(BD$10,Borrador!$C$10:$BK$10,Borrador!$C$11:$BK$70,"",0,1),""),"")</f>
        <v>0</v>
      </c>
      <c r="BE41" s="12" t="str" cm="1">
        <f t="array" ref="BE41">IFERROR(_xlfn.XLOOKUP($I41,Borrador!$I$11:$I$70,_xlfn.XLOOKUP(BE$10,Borrador!$C$10:$BK$10,Borrador!$C$11:$BK$70,"",0,1),""),"")</f>
        <v>No aplica</v>
      </c>
      <c r="BF41" s="12" t="str" cm="1">
        <f t="array" ref="BF41">IFERROR(_xlfn.XLOOKUP($I41,Borrador!$I$11:$I$70,_xlfn.XLOOKUP(BF$10,Borrador!$C$10:$BK$10,Borrador!$C$11:$BK$70,"",0,1),""),"")</f>
        <v>No aplica</v>
      </c>
      <c r="BG41" s="12" t="str" cm="1">
        <f t="array" ref="BG41">IFERROR(_xlfn.XLOOKUP($I41,Borrador!$I$11:$I$70,_xlfn.XLOOKUP(BG$10,Borrador!$C$10:$BK$10,Borrador!$C$11:$BK$70,"",0,1),""),"")</f>
        <v>No aplica</v>
      </c>
      <c r="BH41" s="12" t="str" cm="1">
        <f t="array" ref="BH41">IFERROR(_xlfn.XLOOKUP($I41,Borrador!$I$11:$I$70,_xlfn.XLOOKUP(BH$10,Borrador!$C$10:$BK$10,Borrador!$C$11:$BK$70,"",0,1),""),"")</f>
        <v>No aplica</v>
      </c>
      <c r="BI41" s="12" t="str" cm="1">
        <f t="array" ref="BI41">IFERROR(_xlfn.XLOOKUP($I41,Borrador!$I$11:$I$70,_xlfn.XLOOKUP(BI$10,Borrador!$C$10:$BK$10,Borrador!$C$11:$BK$70,"",0,1),""),"")</f>
        <v>sin iniciar</v>
      </c>
      <c r="BJ41" s="12" t="str" cm="1">
        <f t="array" ref="BJ41">IFERROR(_xlfn.XLOOKUP($I41,Borrador!$I$11:$I$70,_xlfn.XLOOKUP(BJ$10,Borrador!$C$10:$BK$10,Borrador!$C$11:$BK$70,"",0,1),""),"")</f>
        <v>No aplica</v>
      </c>
      <c r="BK41" s="12" cm="1">
        <f t="array" ref="BK41">IFERROR(_xlfn.XLOOKUP($I41,Borrador!$I$11:$I$70,_xlfn.XLOOKUP(BK$10,Borrador!$C$10:$BK$10,Borrador!$C$11:$BK$70,"",0,1),""),"")</f>
        <v>0</v>
      </c>
      <c r="BL41" s="12" cm="1">
        <f t="array" ref="BL41">IFERROR(_xlfn.XLOOKUP($I41,Borrador!$I$11:$I$70,_xlfn.XLOOKUP(BL$10,Borrador!$C$10:$BK$10,Borrador!$C$11:$BK$70,"",0,1),""),"")</f>
        <v>0</v>
      </c>
      <c r="BM41" s="12">
        <f>IFERROR(_xlfn.XLOOKUP($I41,Borrador!$I$11:$I$70,Borrador!$BE$11:$BE$70,""),"")</f>
        <v>0</v>
      </c>
      <c r="BN41" s="12">
        <f>IFERROR(_xlfn.XLOOKUP($I41,Borrador!$I$11:$I$70,Borrador!$BF$11:$BF$70,""),"")</f>
        <v>0</v>
      </c>
      <c r="BO41" s="12">
        <f>IFERROR(_xlfn.XLOOKUP($I41,Borrador!$I$11:$I$70,Borrador!$BG$11:$BG$70,""),"")</f>
        <v>0</v>
      </c>
      <c r="BP41" s="12" t="str" cm="1">
        <f t="array" ref="BP41">IFERROR(_xlfn.XLOOKUP($I41,Borrador!$I$11:$I$70,_xlfn.XLOOKUP(BP$10,Borrador!$C$10:$BK$10,Borrador!$C$11:$BK$70,"",0,1),""),"")</f>
        <v>sin iniciar</v>
      </c>
      <c r="BQ41" s="12">
        <f>IFERROR(_xlfn.XLOOKUP($I41,Borrador!$I$11:$I$70,Borrador!$BB$11:$BB$70,""),"")</f>
        <v>0</v>
      </c>
      <c r="BR41" s="12">
        <f>IFERROR(_xlfn.XLOOKUP($I41,Borrador!$I$11:$I$70,Borrador!$BC$11:$BC$70,""),"")</f>
        <v>0</v>
      </c>
      <c r="BS41" s="12">
        <f>IFERROR(_xlfn.XLOOKUP($I41,Borrador!$I$11:$I$70,Borrador!$BD$11:$BD$70,""),"")</f>
        <v>0</v>
      </c>
      <c r="BT41" s="11">
        <f>IFERROR(_xlfn.XLOOKUP($I41,Borrador!$I$11:$I$70,Borrador!$BH$11:$BH$70,""),"")</f>
        <v>0</v>
      </c>
      <c r="BU41" s="11">
        <f>IFERROR(_xlfn.XLOOKUP($I41,Borrador!$I$11:$I$70,Borrador!$BI$11:$BI$70,""),"")</f>
        <v>0</v>
      </c>
      <c r="BV41" s="34" t="str">
        <f>IFERROR(_xlfn.XLOOKUP($I41,Borrador!$I$11:$I$70,Borrador!$BJ$11:$BJ$70,""),"")</f>
        <v>2027-1</v>
      </c>
      <c r="BW41" s="12">
        <f>IFERROR(_xlfn.XLOOKUP($I41,Borrador!$I$11:$I$70,Borrador!$BK$11:$BK$70,""),"")</f>
        <v>0</v>
      </c>
    </row>
    <row r="42" spans="3:75" ht="52.35" customHeight="1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IFERROR(_xlfn.XLOOKUP($I42,Borrador!$I$11:$I$70,_xlfn.XLOOKUP(J$10,Borrador!$C$10:$BK$10,Borrador!$C$11:$BK$70,"",0,1),""),"")</f>
        <v>finalizado</v>
      </c>
      <c r="K42" s="12" t="str" cm="1">
        <f t="array" ref="K42">IFERROR(_xlfn.XLOOKUP($I42,Borrador!$I$11:$I$70,_xlfn.XLOOKUP(K$10,Borrador!$C$10:$BK$10,Borrador!$C$11:$BK$70,"",0,1),""),"")</f>
        <v>finalizado</v>
      </c>
      <c r="L42" s="12" t="str" cm="1">
        <f t="array" ref="L42">IFERROR(_xlfn.XLOOKUP($I42,Borrador!$I$11:$I$70,_xlfn.XLOOKUP(L$10,Borrador!$C$10:$BK$10,Borrador!$C$11:$BK$70,"",0,1),""),"")</f>
        <v>finalizado</v>
      </c>
      <c r="M42" s="38" cm="1">
        <f t="array" ref="M42">IFERROR(_xlfn.XLOOKUP($I42,Borrador!$I$11:$I$70,_xlfn.XLOOKUP(M$10,Borrador!$C$10:$BK$10,Borrador!$C$11:$BK$70,"",0,1),""),"")</f>
        <v>45960</v>
      </c>
      <c r="N42" s="39" t="str" cm="1">
        <f t="array" ref="N42">IFERROR(_xlfn.XLOOKUP($I42,Borrador!$I$11:$I$70,_xlfn.XLOOKUP(N$10,Borrador!$C$10:$BK$10,Borrador!$C$11:$BK$70,"",0,1),""),"")</f>
        <v>30/11/2025
05/12/2025</v>
      </c>
      <c r="O42" s="12" cm="1">
        <f t="array" ref="O42">IFERROR(_xlfn.XLOOKUP($I42,Borrador!$I$11:$I$70,_xlfn.XLOOKUP(O$10,Borrador!$C$10:$BK$10,Borrador!$C$11:$BK$70,"",0,1),""),"")</f>
        <v>0</v>
      </c>
      <c r="P42" s="12" t="str" cm="1">
        <f t="array" ref="P42">IFERROR(_xlfn.XLOOKUP($I42,Borrador!$I$11:$I$70,_xlfn.XLOOKUP(P$10,Borrador!$C$10:$BK$10,Borrador!$C$11:$BK$70,"",0,1),""),"")</f>
        <v>NO</v>
      </c>
      <c r="Q42" s="12" cm="1">
        <f t="array" ref="Q42">IFERROR(_xlfn.XLOOKUP($I42,Borrador!$I$11:$I$70,_xlfn.XLOOKUP(Q$10,Borrador!$C$10:$BK$10,Borrador!$C$11:$BK$70,"",0,1),""),"")</f>
        <v>0</v>
      </c>
      <c r="R42" s="12" t="str" cm="1">
        <f t="array" ref="R42">IFERROR(_xlfn.XLOOKUP($I42,Borrador!$I$11:$I$70,_xlfn.XLOOKUP(R$10,Borrador!$C$10:$BK$10,Borrador!$C$11:$BK$70,"",0,1),""),"")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IFERROR(_xlfn.XLOOKUP($I42,Borrador!$I$11:$I$70,_xlfn.XLOOKUP(W$10,Borrador!$C$10:$BK$10,Borrador!$C$11:$BK$70,"",0,1),""),"")</f>
        <v>finalizado</v>
      </c>
      <c r="X42" s="76" cm="1">
        <f t="array" ref="X42">IFERROR(_xlfn.XLOOKUP($I42,Borrador!$I$11:$I$70,_xlfn.XLOOKUP(X$10,Borrador!$C$10:$BK$10,Borrador!$C$11:$BK$70,"",0,1),""),"")</f>
        <v>0</v>
      </c>
      <c r="Y42" s="76" t="str" cm="1">
        <f t="array" ref="Y42">IFERROR(_xlfn.XLOOKUP($I42,Borrador!$I$11:$I$70,_xlfn.XLOOKUP(Y$10,Borrador!$C$10:$BK$10,Borrador!$C$11:$BK$70,"",0,1),""),"")</f>
        <v>Devuelto</v>
      </c>
      <c r="Z42" s="76" t="str" cm="1">
        <f t="array" ref="Z42">IFERROR(_xlfn.XLOOKUP($I42,Borrador!$I$11:$I$70,_xlfn.XLOOKUP(Z$10,Borrador!$C$10:$BK$10,Borrador!$C$11:$BK$70,"",0,1),""),"")</f>
        <v/>
      </c>
      <c r="AA42" s="76" t="str" cm="1">
        <f t="array" ref="AA42">IFERROR(_xlfn.XLOOKUP($I42,Borrador!$I$11:$I$70,_xlfn.XLOOKUP(AA$10,Borrador!$C$10:$BK$10,Borrador!$C$11:$BK$70,"",0,1),""),"")</f>
        <v>Modificación de Registro Calificado</v>
      </c>
      <c r="AB42" s="12" t="str" cm="1">
        <f t="array" ref="AB42">IFERROR(_xlfn.XLOOKUP($I42,Borrador!$I$11:$I$70,_xlfn.XLOOKUP(AB$10,Borrador!$C$10:$BK$10,Borrador!$C$11:$BK$70,"",0,1),""),"")</f>
        <v>En elaboración de documentación</v>
      </c>
      <c r="AC42" s="54" t="str" cm="1">
        <f t="array" ref="AC42">IFERROR(_xlfn.XLOOKUP($I42,Borrador!$I$11:$I$70,_xlfn.XLOOKUP(AC$10,Borrador!$C$10:$BK$10,Borrador!$C$11:$BK$70,"",0,1),""),"")</f>
        <v>Abril de 2026</v>
      </c>
      <c r="AD42" s="12" t="str" cm="1">
        <f t="array" ref="AD42">IFERROR(_xlfn.XLOOKUP($I42,Borrador!$I$11:$I$70,_xlfn.XLOOKUP(AD$10,Borrador!$C$10:$BK$10,Borrador!$C$11:$BK$70,"",0,1),""),"")</f>
        <v>Se tramita en marzo de 2026</v>
      </c>
      <c r="AE42" s="12"/>
      <c r="AF42" s="12" t="str" cm="1">
        <f t="array" ref="AF42">IFERROR(_xlfn.XLOOKUP($I42,Borrador!$I$11:$I$70,_xlfn.XLOOKUP(AF$10,Borrador!$C$10:$BK$10,Borrador!$C$11:$BK$70,"",0,1),""),"")</f>
        <v>Sí</v>
      </c>
      <c r="AG42" s="12" t="str" cm="1">
        <f t="array" ref="AG42">IFERROR(_xlfn.XLOOKUP($I42,Borrador!$I$11:$I$70,_xlfn.XLOOKUP(AG$10,Borrador!$C$10:$BK$10,Borrador!$C$11:$BK$70,"",0,1),""),"")</f>
        <v>No</v>
      </c>
      <c r="AH42" s="12" t="str" cm="1">
        <f t="array" ref="AH42">IFERROR(_xlfn.XLOOKUP($I42,Borrador!$I$11:$I$70,_xlfn.XLOOKUP(AH$10,Borrador!$C$10:$BK$10,Borrador!$C$11:$BK$70,"",0,1),""),"")</f>
        <v>No aplica</v>
      </c>
      <c r="AI42" s="12" t="str" cm="1">
        <f t="array" ref="AI42">IFERROR(_xlfn.XLOOKUP($I42,Borrador!$I$11:$I$70,_xlfn.XLOOKUP(AI$10,Borrador!$C$10:$BK$10,Borrador!$C$11:$BK$70,"",0,1),""),"")</f>
        <v/>
      </c>
      <c r="AJ42" s="12"/>
      <c r="AK42" s="12"/>
      <c r="AL42" s="11" cm="1">
        <f t="array" ref="AL42">IFERROR(_xlfn.XLOOKUP($I42,Borrador!$I$11:$I$70,_xlfn.XLOOKUP(AL$10,Borrador!$C$10:$BK$10,Borrador!$C$11:$BK$70,"",0,1),""),"")</f>
        <v>3</v>
      </c>
      <c r="AM42" s="11" cm="1">
        <f t="array" ref="AM42">IFERROR(_xlfn.XLOOKUP($I42,Borrador!$I$11:$I$70,_xlfn.XLOOKUP(AM$10,Borrador!$C$10:$BK$10,Borrador!$C$11:$BK$70,"",0,1),""),"")</f>
        <v>2</v>
      </c>
      <c r="AN42" s="11" cm="1">
        <f t="array" ref="AN42">IFERROR(_xlfn.XLOOKUP($I42,Borrador!$I$11:$I$70,_xlfn.XLOOKUP(AN$10,Borrador!$C$10:$BK$10,Borrador!$C$11:$BK$70,"",0,1),""),"")</f>
        <v>5</v>
      </c>
      <c r="AO42" s="11" cm="1">
        <f t="array" ref="AO42">IFERROR(_xlfn.XLOOKUP($I42,Borrador!$I$11:$I$70,_xlfn.XLOOKUP(AO$10,Borrador!$C$10:$BK$10,Borrador!$C$11:$BK$70,"",0,1),""),"")</f>
        <v>0</v>
      </c>
      <c r="AP42" s="11" cm="1">
        <f t="array" ref="AP42">IFERROR(_xlfn.XLOOKUP($I42,Borrador!$I$11:$I$70,_xlfn.XLOOKUP(AP$10,Borrador!$C$10:$BK$10,Borrador!$C$11:$BK$70,"",0,1),""),"")</f>
        <v>0</v>
      </c>
      <c r="AQ42" s="11" cm="1">
        <f t="array" ref="AQ42">IFERROR(_xlfn.XLOOKUP($I42,Borrador!$I$11:$I$70,_xlfn.XLOOKUP(AQ$10,Borrador!$C$10:$BK$10,Borrador!$C$11:$BK$70,"",0,1),""),"")</f>
        <v>0.25</v>
      </c>
      <c r="AR42" s="12" t="str" cm="1">
        <f t="array" ref="AR42">IFERROR(_xlfn.XLOOKUP($I42,Borrador!$I$11:$I$70,_xlfn.XLOOKUP(AR$10,Borrador!$C$10:$BK$10,Borrador!$C$11:$BK$70,"",0,1),""),"")</f>
        <v/>
      </c>
      <c r="AS42" s="12" t="str" cm="1">
        <f t="array" ref="AS42">IFERROR(_xlfn.XLOOKUP($I42,Borrador!$I$11:$I$70,_xlfn.XLOOKUP(AS$10,Borrador!$C$10:$BK$10,Borrador!$C$11:$BK$70,"",0,1),""),"")</f>
        <v/>
      </c>
      <c r="AT42" s="12" t="str" cm="1">
        <f t="array" ref="AT42">IFERROR(_xlfn.XLOOKUP($I42,Borrador!$I$11:$I$70,_xlfn.XLOOKUP(AT$10,Borrador!$C$10:$BK$10,Borrador!$C$11:$BK$70,"",0,1),""),"")</f>
        <v/>
      </c>
      <c r="AU42" s="12" t="str" cm="1">
        <f t="array" ref="AU42">IFERROR(_xlfn.XLOOKUP($I42,Borrador!$I$11:$I$70,_xlfn.XLOOKUP(AU$10,Borrador!$C$10:$BK$10,Borrador!$C$11:$BK$70,"",0,1),""),"")</f>
        <v>sin iniciar</v>
      </c>
      <c r="AV42" s="12" t="str" cm="1">
        <f t="array" ref="AV42">IFERROR(_xlfn.XLOOKUP($I42,Borrador!$I$11:$I$70,_xlfn.XLOOKUP(AV$10,Borrador!$C$10:$BK$10,Borrador!$C$11:$BK$70,"",0,1),""),"")</f>
        <v>sin iniciar</v>
      </c>
      <c r="AW42" s="12">
        <f>IFERROR(_xlfn.XLOOKUP($I42,Borrador!$I$11:$I$70,Borrador!$AP$11:$AP$70,""),"")</f>
        <v>0</v>
      </c>
      <c r="AX42" s="12">
        <f>IFERROR(_xlfn.XLOOKUP($I42,Borrador!$I$11:$I$70,Borrador!$AQ$11:$AQ$70,""),"")</f>
        <v>0</v>
      </c>
      <c r="AY42" s="12">
        <f>IFERROR(_xlfn.XLOOKUP($I42,Borrador!$I$11:$I$70,Borrador!$AR$11:$AR$70,""),"")</f>
        <v>0.25</v>
      </c>
      <c r="AZ42" s="11" cm="1">
        <f t="array" ref="AZ42">IFERROR(_xlfn.XLOOKUP($I42,Borrador!$I$11:$I$70,_xlfn.XLOOKUP(AZ$10,Borrador!$C$10:$BK$10,Borrador!$C$11:$BK$70,"",0,1),""),"")</f>
        <v>0.25</v>
      </c>
      <c r="BA42" s="11" cm="1">
        <f t="array" ref="BA42">IFERROR(_xlfn.XLOOKUP($I42,Borrador!$I$11:$I$70,_xlfn.XLOOKUP(BA$10,Borrador!$C$10:$BK$10,Borrador!$C$11:$BK$70,"",0,1),""),"")</f>
        <v>0</v>
      </c>
      <c r="BB42" s="11">
        <f>IFERROR(_xlfn.XLOOKUP($I42,Borrador!$I$11:$I$70,Borrador!$AY$11:$AY$70,""),"")</f>
        <v>0</v>
      </c>
      <c r="BC42" s="11">
        <f>IFERROR(_xlfn.XLOOKUP($I42,Borrador!$I$11:$I$70,Borrador!$AZ$11:$AZ$70,""),"")</f>
        <v>0</v>
      </c>
      <c r="BD42" s="12" t="str" cm="1">
        <f t="array" ref="BD42">IFERROR(_xlfn.XLOOKUP($I42,Borrador!$I$11:$I$70,_xlfn.XLOOKUP(BD$10,Borrador!$C$10:$BK$10,Borrador!$C$11:$BK$70,"",0,1),""),"")</f>
        <v>sin iniciar</v>
      </c>
      <c r="BE42" s="12" t="str" cm="1">
        <f t="array" ref="BE42">IFERROR(_xlfn.XLOOKUP($I42,Borrador!$I$11:$I$70,_xlfn.XLOOKUP(BE$10,Borrador!$C$10:$BK$10,Borrador!$C$11:$BK$70,"",0,1),""),"")</f>
        <v>sin iniciar</v>
      </c>
      <c r="BF42" s="12" t="str" cm="1">
        <f t="array" ref="BF42">IFERROR(_xlfn.XLOOKUP($I42,Borrador!$I$11:$I$70,_xlfn.XLOOKUP(BF$10,Borrador!$C$10:$BK$10,Borrador!$C$11:$BK$70,"",0,1),""),"")</f>
        <v>sin iniciar</v>
      </c>
      <c r="BG42" s="12" cm="1">
        <f t="array" ref="BG42">IFERROR(_xlfn.XLOOKUP($I42,Borrador!$I$11:$I$70,_xlfn.XLOOKUP(BG$10,Borrador!$C$10:$BK$10,Borrador!$C$11:$BK$70,"",0,1),""),"")</f>
        <v>18</v>
      </c>
      <c r="BH42" s="12" cm="1">
        <f t="array" ref="BH42">IFERROR(_xlfn.XLOOKUP($I42,Borrador!$I$11:$I$70,_xlfn.XLOOKUP(BH$10,Borrador!$C$10:$BK$10,Borrador!$C$11:$BK$70,"",0,1),""),"")</f>
        <v>0</v>
      </c>
      <c r="BI42" s="12" cm="1">
        <f t="array" ref="BI42">IFERROR(_xlfn.XLOOKUP($I42,Borrador!$I$11:$I$70,_xlfn.XLOOKUP(BI$10,Borrador!$C$10:$BK$10,Borrador!$C$11:$BK$70,"",0,1),""),"")</f>
        <v>0.3</v>
      </c>
      <c r="BJ42" s="12" cm="1">
        <f t="array" ref="BJ42">IFERROR(_xlfn.XLOOKUP($I42,Borrador!$I$11:$I$70,_xlfn.XLOOKUP(BJ$10,Borrador!$C$10:$BK$10,Borrador!$C$11:$BK$70,"",0,1),""),"")</f>
        <v>0</v>
      </c>
      <c r="BK42" s="12" cm="1">
        <f t="array" ref="BK42">IFERROR(_xlfn.XLOOKUP($I42,Borrador!$I$11:$I$70,_xlfn.XLOOKUP(BK$10,Borrador!$C$10:$BK$10,Borrador!$C$11:$BK$70,"",0,1),""),"")</f>
        <v>0</v>
      </c>
      <c r="BL42" s="12" cm="1">
        <f t="array" ref="BL42">IFERROR(_xlfn.XLOOKUP($I42,Borrador!$I$11:$I$70,_xlfn.XLOOKUP(BL$10,Borrador!$C$10:$BK$10,Borrador!$C$11:$BK$70,"",0,1),""),"")</f>
        <v>0</v>
      </c>
      <c r="BM42" s="12">
        <f>IFERROR(_xlfn.XLOOKUP($I42,Borrador!$I$11:$I$70,Borrador!$BE$11:$BE$70,""),"")</f>
        <v>0</v>
      </c>
      <c r="BN42" s="12">
        <f>IFERROR(_xlfn.XLOOKUP($I42,Borrador!$I$11:$I$70,Borrador!$BF$11:$BF$70,""),"")</f>
        <v>0</v>
      </c>
      <c r="BO42" s="12">
        <f>IFERROR(_xlfn.XLOOKUP($I42,Borrador!$I$11:$I$70,Borrador!$BG$11:$BG$70,""),"")</f>
        <v>0</v>
      </c>
      <c r="BP42" s="12" cm="1">
        <f t="array" ref="BP42">IFERROR(_xlfn.XLOOKUP($I42,Borrador!$I$11:$I$70,_xlfn.XLOOKUP(BP$10,Borrador!$C$10:$BK$10,Borrador!$C$11:$BK$70,"",0,1),""),"")</f>
        <v>0.3</v>
      </c>
      <c r="BQ42" s="12">
        <f>IFERROR(_xlfn.XLOOKUP($I42,Borrador!$I$11:$I$70,Borrador!$BB$11:$BB$70,""),"")</f>
        <v>0</v>
      </c>
      <c r="BR42" s="12">
        <f>IFERROR(_xlfn.XLOOKUP($I42,Borrador!$I$11:$I$70,Borrador!$BC$11:$BC$70,""),"")</f>
        <v>0</v>
      </c>
      <c r="BS42" s="12">
        <f>IFERROR(_xlfn.XLOOKUP($I42,Borrador!$I$11:$I$70,Borrador!$BD$11:$BD$70,""),"")</f>
        <v>0</v>
      </c>
      <c r="BT42" s="11">
        <f>IFERROR(_xlfn.XLOOKUP($I42,Borrador!$I$11:$I$70,Borrador!$BH$11:$BH$70,""),"")</f>
        <v>46199</v>
      </c>
      <c r="BU42" s="11">
        <f>IFERROR(_xlfn.XLOOKUP($I42,Borrador!$I$11:$I$70,Borrador!$BI$11:$BI$70,""),"")</f>
        <v>0</v>
      </c>
      <c r="BV42" s="34" t="str">
        <f>IFERROR(_xlfn.XLOOKUP($I42,Borrador!$I$11:$I$70,Borrador!$BJ$11:$BJ$70,""),"")</f>
        <v>2027-1</v>
      </c>
      <c r="BW42" s="12">
        <f>IFERROR(_xlfn.XLOOKUP($I42,Borrador!$I$11:$I$70,Borrador!$BK$11:$BK$70,""),"")</f>
        <v>0</v>
      </c>
    </row>
    <row r="43" spans="3:75" ht="52.35" customHeight="1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IFERROR(_xlfn.XLOOKUP($I43,Borrador!$I$11:$I$70,_xlfn.XLOOKUP(J$10,Borrador!$C$10:$BK$10,Borrador!$C$11:$BK$70,"",0,1),""),"")</f>
        <v>finalizado</v>
      </c>
      <c r="K43" s="12" t="str" cm="1">
        <f t="array" ref="K43">IFERROR(_xlfn.XLOOKUP($I43,Borrador!$I$11:$I$70,_xlfn.XLOOKUP(K$10,Borrador!$C$10:$BK$10,Borrador!$C$11:$BK$70,"",0,1),""),"")</f>
        <v>finalizado</v>
      </c>
      <c r="L43" s="12" t="str" cm="1">
        <f t="array" ref="L43">IFERROR(_xlfn.XLOOKUP($I43,Borrador!$I$11:$I$70,_xlfn.XLOOKUP(L$10,Borrador!$C$10:$BK$10,Borrador!$C$11:$BK$70,"",0,1),""),"")</f>
        <v>finalizado</v>
      </c>
      <c r="M43" s="38" cm="1">
        <f t="array" ref="M43">IFERROR(_xlfn.XLOOKUP($I43,Borrador!$I$11:$I$70,_xlfn.XLOOKUP(M$10,Borrador!$C$10:$BK$10,Borrador!$C$11:$BK$70,"",0,1),""),"")</f>
        <v>45960</v>
      </c>
      <c r="N43" s="39" t="str" cm="1">
        <f t="array" ref="N43">IFERROR(_xlfn.XLOOKUP($I43,Borrador!$I$11:$I$70,_xlfn.XLOOKUP(N$10,Borrador!$C$10:$BK$10,Borrador!$C$11:$BK$70,"",0,1),""),"")</f>
        <v>30/11/2025
05/12/2025</v>
      </c>
      <c r="O43" s="12" cm="1">
        <f t="array" ref="O43">IFERROR(_xlfn.XLOOKUP($I43,Borrador!$I$11:$I$70,_xlfn.XLOOKUP(O$10,Borrador!$C$10:$BK$10,Borrador!$C$11:$BK$70,"",0,1),""),"")</f>
        <v>0</v>
      </c>
      <c r="P43" s="12" t="str" cm="1">
        <f t="array" ref="P43">IFERROR(_xlfn.XLOOKUP($I43,Borrador!$I$11:$I$70,_xlfn.XLOOKUP(P$10,Borrador!$C$10:$BK$10,Borrador!$C$11:$BK$70,"",0,1),""),"")</f>
        <v>Si</v>
      </c>
      <c r="Q43" s="12" cm="1">
        <f t="array" ref="Q43">IFERROR(_xlfn.XLOOKUP($I43,Borrador!$I$11:$I$70,_xlfn.XLOOKUP(Q$10,Borrador!$C$10:$BK$10,Borrador!$C$11:$BK$70,"",0,1),""),"")</f>
        <v>9</v>
      </c>
      <c r="R43" s="12" t="str" cm="1">
        <f t="array" ref="R43">IFERROR(_xlfn.XLOOKUP($I43,Borrador!$I$11:$I$70,_xlfn.XLOOKUP(R$10,Borrador!$C$10:$BK$10,Borrador!$C$11:$BK$70,"",0,1),""),"")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IFERROR(_xlfn.XLOOKUP($I43,Borrador!$I$11:$I$70,_xlfn.XLOOKUP(W$10,Borrador!$C$10:$BK$10,Borrador!$C$11:$BK$70,"",0,1),""),"")</f>
        <v>finalizado</v>
      </c>
      <c r="X43" s="76" cm="1">
        <f t="array" ref="X43">IFERROR(_xlfn.XLOOKUP($I43,Borrador!$I$11:$I$70,_xlfn.XLOOKUP(X$10,Borrador!$C$10:$BK$10,Borrador!$C$11:$BK$70,"",0,1),""),"")</f>
        <v>0</v>
      </c>
      <c r="Y43" s="76" t="str" cm="1">
        <f t="array" ref="Y43">IFERROR(_xlfn.XLOOKUP($I43,Borrador!$I$11:$I$70,_xlfn.XLOOKUP(Y$10,Borrador!$C$10:$BK$10,Borrador!$C$11:$BK$70,"",0,1),""),"")</f>
        <v>Finalizado</v>
      </c>
      <c r="Z43" s="76" t="str" cm="1">
        <f t="array" ref="Z43">IFERROR(_xlfn.XLOOKUP($I43,Borrador!$I$11:$I$70,_xlfn.XLOOKUP(Z$10,Borrador!$C$10:$BK$10,Borrador!$C$11:$BK$70,"",0,1),""),"")</f>
        <v/>
      </c>
      <c r="AA43" s="76" t="str" cm="1">
        <f t="array" ref="AA43">IFERROR(_xlfn.XLOOKUP($I43,Borrador!$I$11:$I$70,_xlfn.XLOOKUP(AA$10,Borrador!$C$10:$BK$10,Borrador!$C$11:$BK$70,"",0,1),""),"")</f>
        <v>Renovación de Registro Calificado</v>
      </c>
      <c r="AB43" s="12" t="str" cm="1">
        <f t="array" ref="AB43">IFERROR(_xlfn.XLOOKUP($I43,Borrador!$I$11:$I$70,_xlfn.XLOOKUP(AB$10,Borrador!$C$10:$BK$10,Borrador!$C$11:$BK$70,"",0,1),""),"")</f>
        <v>En elaboración de documentación</v>
      </c>
      <c r="AC43" s="54" t="str" cm="1">
        <f t="array" ref="AC43">IFERROR(_xlfn.XLOOKUP($I43,Borrador!$I$11:$I$70,_xlfn.XLOOKUP(AC$10,Borrador!$C$10:$BK$10,Borrador!$C$11:$BK$70,"",0,1),""),"")</f>
        <v>Diciembre de 2026</v>
      </c>
      <c r="AD43" s="12" t="str" cm="1">
        <f t="array" ref="AD43">IFERROR(_xlfn.XLOOKUP($I43,Borrador!$I$11:$I$70,_xlfn.XLOOKUP(AD$10,Borrador!$C$10:$BK$10,Borrador!$C$11:$BK$70,"",0,1),""),"")</f>
        <v>Pendiente</v>
      </c>
      <c r="AE43" s="12"/>
      <c r="AF43" s="12" t="str" cm="1">
        <f t="array" ref="AF43">IFERROR(_xlfn.XLOOKUP($I43,Borrador!$I$11:$I$70,_xlfn.XLOOKUP(AF$10,Borrador!$C$10:$BK$10,Borrador!$C$11:$BK$70,"",0,1),""),"")</f>
        <v>Sí</v>
      </c>
      <c r="AG43" s="12" t="str" cm="1">
        <f t="array" ref="AG43">IFERROR(_xlfn.XLOOKUP($I43,Borrador!$I$11:$I$70,_xlfn.XLOOKUP(AG$10,Borrador!$C$10:$BK$10,Borrador!$C$11:$BK$70,"",0,1),""),"")</f>
        <v>Sí</v>
      </c>
      <c r="AH43" s="12" t="str" cm="1">
        <f t="array" ref="AH43">IFERROR(_xlfn.XLOOKUP($I43,Borrador!$I$11:$I$70,_xlfn.XLOOKUP(AH$10,Borrador!$C$10:$BK$10,Borrador!$C$11:$BK$70,"",0,1),""),"")</f>
        <v>Pendiente</v>
      </c>
      <c r="AI43" s="12" t="str" cm="1">
        <f t="array" ref="AI43">IFERROR(_xlfn.XLOOKUP($I43,Borrador!$I$11:$I$70,_xlfn.XLOOKUP(AI$10,Borrador!$C$10:$BK$10,Borrador!$C$11:$BK$70,"",0,1),""),"")</f>
        <v/>
      </c>
      <c r="AJ43" s="12"/>
      <c r="AK43" s="12"/>
      <c r="AL43" s="11" cm="1">
        <f t="array" ref="AL43">IFERROR(_xlfn.XLOOKUP($I43,Borrador!$I$11:$I$70,_xlfn.XLOOKUP(AL$10,Borrador!$C$10:$BK$10,Borrador!$C$11:$BK$70,"",0,1),""),"")</f>
        <v>1</v>
      </c>
      <c r="AM43" s="11" cm="1">
        <f t="array" ref="AM43">IFERROR(_xlfn.XLOOKUP($I43,Borrador!$I$11:$I$70,_xlfn.XLOOKUP(AM$10,Borrador!$C$10:$BK$10,Borrador!$C$11:$BK$70,"",0,1),""),"")</f>
        <v>8</v>
      </c>
      <c r="AN43" s="11" cm="1">
        <f t="array" ref="AN43">IFERROR(_xlfn.XLOOKUP($I43,Borrador!$I$11:$I$70,_xlfn.XLOOKUP(AN$10,Borrador!$C$10:$BK$10,Borrador!$C$11:$BK$70,"",0,1),""),"")</f>
        <v>9</v>
      </c>
      <c r="AO43" s="11" cm="1">
        <f t="array" ref="AO43">IFERROR(_xlfn.XLOOKUP($I43,Borrador!$I$11:$I$70,_xlfn.XLOOKUP(AO$10,Borrador!$C$10:$BK$10,Borrador!$C$11:$BK$70,"",0,1),""),"")</f>
        <v>0</v>
      </c>
      <c r="AP43" s="11" cm="1">
        <f t="array" ref="AP43">IFERROR(_xlfn.XLOOKUP($I43,Borrador!$I$11:$I$70,_xlfn.XLOOKUP(AP$10,Borrador!$C$10:$BK$10,Borrador!$C$11:$BK$70,"",0,1),""),"")</f>
        <v>0</v>
      </c>
      <c r="AQ43" s="11" t="str" cm="1">
        <f t="array" ref="AQ43">IFERROR(_xlfn.XLOOKUP($I43,Borrador!$I$11:$I$70,_xlfn.XLOOKUP(AQ$10,Borrador!$C$10:$BK$10,Borrador!$C$11:$BK$70,"",0,1),""),"")</f>
        <v>No aplica</v>
      </c>
      <c r="AR43" s="12" t="str" cm="1">
        <f t="array" ref="AR43">IFERROR(_xlfn.XLOOKUP($I43,Borrador!$I$11:$I$70,_xlfn.XLOOKUP(AR$10,Borrador!$C$10:$BK$10,Borrador!$C$11:$BK$70,"",0,1),""),"")</f>
        <v/>
      </c>
      <c r="AS43" s="12" t="str" cm="1">
        <f t="array" ref="AS43">IFERROR(_xlfn.XLOOKUP($I43,Borrador!$I$11:$I$70,_xlfn.XLOOKUP(AS$10,Borrador!$C$10:$BK$10,Borrador!$C$11:$BK$70,"",0,1),""),"")</f>
        <v/>
      </c>
      <c r="AT43" s="12" t="str" cm="1">
        <f t="array" ref="AT43">IFERROR(_xlfn.XLOOKUP($I43,Borrador!$I$11:$I$70,_xlfn.XLOOKUP(AT$10,Borrador!$C$10:$BK$10,Borrador!$C$11:$BK$70,"",0,1),""),"")</f>
        <v/>
      </c>
      <c r="AU43" s="12" t="str" cm="1">
        <f t="array" ref="AU43">IFERROR(_xlfn.XLOOKUP($I43,Borrador!$I$11:$I$70,_xlfn.XLOOKUP(AU$10,Borrador!$C$10:$BK$10,Borrador!$C$11:$BK$70,"",0,1),""),"")</f>
        <v>No aplica</v>
      </c>
      <c r="AV43" s="12" t="str" cm="1">
        <f t="array" ref="AV43">IFERROR(_xlfn.XLOOKUP($I43,Borrador!$I$11:$I$70,_xlfn.XLOOKUP(AV$10,Borrador!$C$10:$BK$10,Borrador!$C$11:$BK$70,"",0,1),""),"")</f>
        <v>No aplica</v>
      </c>
      <c r="AW43" s="12" t="str">
        <f>IFERROR(_xlfn.XLOOKUP($I43,Borrador!$I$11:$I$70,Borrador!$AP$11:$AP$70,""),"")</f>
        <v>No aplica</v>
      </c>
      <c r="AX43" s="12" t="str">
        <f>IFERROR(_xlfn.XLOOKUP($I43,Borrador!$I$11:$I$70,Borrador!$AQ$11:$AQ$70,""),"")</f>
        <v>No aplica</v>
      </c>
      <c r="AY43" s="12" t="str">
        <f>IFERROR(_xlfn.XLOOKUP($I43,Borrador!$I$11:$I$70,Borrador!$AR$11:$AR$70,""),"")</f>
        <v>No aplica</v>
      </c>
      <c r="AZ43" s="11" t="str" cm="1">
        <f t="array" ref="AZ43">IFERROR(_xlfn.XLOOKUP($I43,Borrador!$I$11:$I$70,_xlfn.XLOOKUP(AZ$10,Borrador!$C$10:$BK$10,Borrador!$C$11:$BK$70,"",0,1),""),"")</f>
        <v>No aplica</v>
      </c>
      <c r="BA43" s="11" cm="1">
        <f t="array" ref="BA43">IFERROR(_xlfn.XLOOKUP($I43,Borrador!$I$11:$I$70,_xlfn.XLOOKUP(BA$10,Borrador!$C$10:$BK$10,Borrador!$C$11:$BK$70,"",0,1),""),"")</f>
        <v>0</v>
      </c>
      <c r="BB43" s="11">
        <f>IFERROR(_xlfn.XLOOKUP($I43,Borrador!$I$11:$I$70,Borrador!$AY$11:$AY$70,""),"")</f>
        <v>0</v>
      </c>
      <c r="BC43" s="11">
        <f>IFERROR(_xlfn.XLOOKUP($I43,Borrador!$I$11:$I$70,Borrador!$AZ$11:$AZ$70,""),"")</f>
        <v>0</v>
      </c>
      <c r="BD43" s="12" t="str" cm="1">
        <f t="array" ref="BD43">IFERROR(_xlfn.XLOOKUP($I43,Borrador!$I$11:$I$70,_xlfn.XLOOKUP(BD$10,Borrador!$C$10:$BK$10,Borrador!$C$11:$BK$70,"",0,1),""),"")</f>
        <v>sin iniciar</v>
      </c>
      <c r="BE43" s="12" t="str" cm="1">
        <f t="array" ref="BE43">IFERROR(_xlfn.XLOOKUP($I43,Borrador!$I$11:$I$70,_xlfn.XLOOKUP(BE$10,Borrador!$C$10:$BK$10,Borrador!$C$11:$BK$70,"",0,1),""),"")</f>
        <v>sin iniciar</v>
      </c>
      <c r="BF43" s="12" t="str" cm="1">
        <f t="array" ref="BF43">IFERROR(_xlfn.XLOOKUP($I43,Borrador!$I$11:$I$70,_xlfn.XLOOKUP(BF$10,Borrador!$C$10:$BK$10,Borrador!$C$11:$BK$70,"",0,1),""),"")</f>
        <v>sin iniciar</v>
      </c>
      <c r="BG43" s="12" cm="1">
        <f t="array" ref="BG43">IFERROR(_xlfn.XLOOKUP($I43,Borrador!$I$11:$I$70,_xlfn.XLOOKUP(BG$10,Borrador!$C$10:$BK$10,Borrador!$C$11:$BK$70,"",0,1),""),"")</f>
        <v>9</v>
      </c>
      <c r="BH43" s="12" cm="1">
        <f t="array" ref="BH43">IFERROR(_xlfn.XLOOKUP($I43,Borrador!$I$11:$I$70,_xlfn.XLOOKUP(BH$10,Borrador!$C$10:$BK$10,Borrador!$C$11:$BK$70,"",0,1),""),"")</f>
        <v>0</v>
      </c>
      <c r="BI43" s="12" t="str" cm="1">
        <f t="array" ref="BI43">IFERROR(_xlfn.XLOOKUP($I43,Borrador!$I$11:$I$70,_xlfn.XLOOKUP(BI$10,Borrador!$C$10:$BK$10,Borrador!$C$11:$BK$70,"",0,1),""),"")</f>
        <v>sin iniciar</v>
      </c>
      <c r="BJ43" s="12" cm="1">
        <f t="array" ref="BJ43">IFERROR(_xlfn.XLOOKUP($I43,Borrador!$I$11:$I$70,_xlfn.XLOOKUP(BJ$10,Borrador!$C$10:$BK$10,Borrador!$C$11:$BK$70,"",0,1),""),"")</f>
        <v>0</v>
      </c>
      <c r="BK43" s="12" cm="1">
        <f t="array" ref="BK43">IFERROR(_xlfn.XLOOKUP($I43,Borrador!$I$11:$I$70,_xlfn.XLOOKUP(BK$10,Borrador!$C$10:$BK$10,Borrador!$C$11:$BK$70,"",0,1),""),"")</f>
        <v>0</v>
      </c>
      <c r="BL43" s="12" cm="1">
        <f t="array" ref="BL43">IFERROR(_xlfn.XLOOKUP($I43,Borrador!$I$11:$I$70,_xlfn.XLOOKUP(BL$10,Borrador!$C$10:$BK$10,Borrador!$C$11:$BK$70,"",0,1),""),"")</f>
        <v>0</v>
      </c>
      <c r="BM43" s="12">
        <f>IFERROR(_xlfn.XLOOKUP($I43,Borrador!$I$11:$I$70,Borrador!$BE$11:$BE$70,""),"")</f>
        <v>0</v>
      </c>
      <c r="BN43" s="12">
        <f>IFERROR(_xlfn.XLOOKUP($I43,Borrador!$I$11:$I$70,Borrador!$BF$11:$BF$70,""),"")</f>
        <v>0</v>
      </c>
      <c r="BO43" s="12">
        <f>IFERROR(_xlfn.XLOOKUP($I43,Borrador!$I$11:$I$70,Borrador!$BG$11:$BG$70,""),"")</f>
        <v>0</v>
      </c>
      <c r="BP43" s="12" t="str" cm="1">
        <f t="array" ref="BP43">IFERROR(_xlfn.XLOOKUP($I43,Borrador!$I$11:$I$70,_xlfn.XLOOKUP(BP$10,Borrador!$C$10:$BK$10,Borrador!$C$11:$BK$70,"",0,1),""),"")</f>
        <v>sin iniciar</v>
      </c>
      <c r="BQ43" s="12">
        <f>IFERROR(_xlfn.XLOOKUP($I43,Borrador!$I$11:$I$70,Borrador!$BB$11:$BB$70,""),"")</f>
        <v>0</v>
      </c>
      <c r="BR43" s="12">
        <f>IFERROR(_xlfn.XLOOKUP($I43,Borrador!$I$11:$I$70,Borrador!$BC$11:$BC$70,""),"")</f>
        <v>0</v>
      </c>
      <c r="BS43" s="12">
        <f>IFERROR(_xlfn.XLOOKUP($I43,Borrador!$I$11:$I$70,Borrador!$BD$11:$BD$70,""),"")</f>
        <v>0</v>
      </c>
      <c r="BT43" s="11">
        <f>IFERROR(_xlfn.XLOOKUP($I43,Borrador!$I$11:$I$70,Borrador!$BH$11:$BH$70,""),"")</f>
        <v>0</v>
      </c>
      <c r="BU43" s="11">
        <f>IFERROR(_xlfn.XLOOKUP($I43,Borrador!$I$11:$I$70,Borrador!$BI$11:$BI$70,""),"")</f>
        <v>0</v>
      </c>
      <c r="BV43" s="34" t="str">
        <f>IFERROR(_xlfn.XLOOKUP($I43,Borrador!$I$11:$I$70,Borrador!$BJ$11:$BJ$70,""),"")</f>
        <v>2027-2</v>
      </c>
      <c r="BW43" s="12">
        <f>IFERROR(_xlfn.XLOOKUP($I43,Borrador!$I$11:$I$70,Borrador!$BK$11:$BK$70,""),"")</f>
        <v>0</v>
      </c>
    </row>
    <row r="44" spans="3:75" ht="52.35" customHeight="1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IFERROR(_xlfn.XLOOKUP($I44,Borrador!$I$11:$I$70,_xlfn.XLOOKUP(J$10,Borrador!$C$10:$BK$10,Borrador!$C$11:$BK$70,"",0,1),""),"")</f>
        <v>finalizado</v>
      </c>
      <c r="K44" s="12" t="str" cm="1">
        <f t="array" ref="K44">IFERROR(_xlfn.XLOOKUP($I44,Borrador!$I$11:$I$70,_xlfn.XLOOKUP(K$10,Borrador!$C$10:$BK$10,Borrador!$C$11:$BK$70,"",0,1),""),"")</f>
        <v>finalizado</v>
      </c>
      <c r="L44" s="12" t="str" cm="1">
        <f t="array" ref="L44">IFERROR(_xlfn.XLOOKUP($I44,Borrador!$I$11:$I$70,_xlfn.XLOOKUP(L$10,Borrador!$C$10:$BK$10,Borrador!$C$11:$BK$70,"",0,1),""),"")</f>
        <v>finalizado</v>
      </c>
      <c r="M44" s="38" cm="1">
        <f t="array" ref="M44">IFERROR(_xlfn.XLOOKUP($I44,Borrador!$I$11:$I$70,_xlfn.XLOOKUP(M$10,Borrador!$C$10:$BK$10,Borrador!$C$11:$BK$70,"",0,1),""),"")</f>
        <v>46142</v>
      </c>
      <c r="N44" s="39" cm="1">
        <f t="array" ref="N44">IFERROR(_xlfn.XLOOKUP($I44,Borrador!$I$11:$I$70,_xlfn.XLOOKUP(N$10,Borrador!$C$10:$BK$10,Borrador!$C$11:$BK$70,"",0,1),""),"")</f>
        <v>46172</v>
      </c>
      <c r="O44" s="12" cm="1">
        <f t="array" ref="O44">IFERROR(_xlfn.XLOOKUP($I44,Borrador!$I$11:$I$70,_xlfn.XLOOKUP(O$10,Borrador!$C$10:$BK$10,Borrador!$C$11:$BK$70,"",0,1),""),"")</f>
        <v>0</v>
      </c>
      <c r="P44" s="12" cm="1">
        <f t="array" ref="P44">IFERROR(_xlfn.XLOOKUP($I44,Borrador!$I$11:$I$70,_xlfn.XLOOKUP(P$10,Borrador!$C$10:$BK$10,Borrador!$C$11:$BK$70,"",0,1),""),"")</f>
        <v>0</v>
      </c>
      <c r="Q44" s="12" t="str" cm="1">
        <f t="array" ref="Q44">IFERROR(_xlfn.XLOOKUP($I44,Borrador!$I$11:$I$70,_xlfn.XLOOKUP(Q$10,Borrador!$C$10:$BK$10,Borrador!$C$11:$BK$70,"",0,1),""),"")</f>
        <v>No aplica</v>
      </c>
      <c r="R44" s="12" t="str" cm="1">
        <f t="array" ref="R44">IFERROR(_xlfn.XLOOKUP($I44,Borrador!$I$11:$I$70,_xlfn.XLOOKUP(R$10,Borrador!$C$10:$BK$10,Borrador!$C$11:$BK$70,"",0,1),""),"")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IFERROR(_xlfn.XLOOKUP($I44,Borrador!$I$11:$I$70,_xlfn.XLOOKUP(W$10,Borrador!$C$10:$BK$10,Borrador!$C$11:$BK$70,"",0,1),""),"")</f>
        <v>finalizado</v>
      </c>
      <c r="X44" s="76" cm="1">
        <f t="array" ref="X44">IFERROR(_xlfn.XLOOKUP($I44,Borrador!$I$11:$I$70,_xlfn.XLOOKUP(X$10,Borrador!$C$10:$BK$10,Borrador!$C$11:$BK$70,"",0,1),""),"")</f>
        <v>0</v>
      </c>
      <c r="Y44" s="76" t="str" cm="1">
        <f t="array" ref="Y44">IFERROR(_xlfn.XLOOKUP($I44,Borrador!$I$11:$I$70,_xlfn.XLOOKUP(Y$10,Borrador!$C$10:$BK$10,Borrador!$C$11:$BK$70,"",0,1),""),"")</f>
        <v>Devuelto</v>
      </c>
      <c r="Z44" s="76" t="str" cm="1">
        <f t="array" ref="Z44">IFERROR(_xlfn.XLOOKUP($I44,Borrador!$I$11:$I$70,_xlfn.XLOOKUP(Z$10,Borrador!$C$10:$BK$10,Borrador!$C$11:$BK$70,"",0,1),""),"")</f>
        <v/>
      </c>
      <c r="AA44" s="76" t="str" cm="1">
        <f t="array" ref="AA44">IFERROR(_xlfn.XLOOKUP($I44,Borrador!$I$11:$I$70,_xlfn.XLOOKUP(AA$10,Borrador!$C$10:$BK$10,Borrador!$C$11:$BK$70,"",0,1),""),"")</f>
        <v>Modificación de Registro Calificado</v>
      </c>
      <c r="AB44" s="12" t="str" cm="1">
        <f t="array" ref="AB44">IFERROR(_xlfn.XLOOKUP($I44,Borrador!$I$11:$I$70,_xlfn.XLOOKUP(AB$10,Borrador!$C$10:$BK$10,Borrador!$C$11:$BK$70,"",0,1),""),"")</f>
        <v>En elaboración de documentación</v>
      </c>
      <c r="AC44" s="54" t="str" cm="1">
        <f t="array" ref="AC44">IFERROR(_xlfn.XLOOKUP($I44,Borrador!$I$11:$I$70,_xlfn.XLOOKUP(AC$10,Borrador!$C$10:$BK$10,Borrador!$C$11:$BK$70,"",0,1),""),"")</f>
        <v>Junio de 2026</v>
      </c>
      <c r="AD44" s="12" t="str" cm="1">
        <f t="array" ref="AD44">IFERROR(_xlfn.XLOOKUP($I44,Borrador!$I$11:$I$70,_xlfn.XLOOKUP(AD$10,Borrador!$C$10:$BK$10,Borrador!$C$11:$BK$70,"",0,1),""),"")</f>
        <v>Se tramita en mayo de 2026</v>
      </c>
      <c r="AE44" s="12"/>
      <c r="AF44" s="12" t="str" cm="1">
        <f t="array" ref="AF44">IFERROR(_xlfn.XLOOKUP($I44,Borrador!$I$11:$I$70,_xlfn.XLOOKUP(AF$10,Borrador!$C$10:$BK$10,Borrador!$C$11:$BK$70,"",0,1),""),"")</f>
        <v>Sí</v>
      </c>
      <c r="AG44" s="12" t="str" cm="1">
        <f t="array" ref="AG44">IFERROR(_xlfn.XLOOKUP($I44,Borrador!$I$11:$I$70,_xlfn.XLOOKUP(AG$10,Borrador!$C$10:$BK$10,Borrador!$C$11:$BK$70,"",0,1),""),"")</f>
        <v>No</v>
      </c>
      <c r="AH44" s="12" t="str" cm="1">
        <f t="array" ref="AH44">IFERROR(_xlfn.XLOOKUP($I44,Borrador!$I$11:$I$70,_xlfn.XLOOKUP(AH$10,Borrador!$C$10:$BK$10,Borrador!$C$11:$BK$70,"",0,1),""),"")</f>
        <v>No aplica</v>
      </c>
      <c r="AI44" s="12" t="str" cm="1">
        <f t="array" ref="AI44">IFERROR(_xlfn.XLOOKUP($I44,Borrador!$I$11:$I$70,_xlfn.XLOOKUP(AI$10,Borrador!$C$10:$BK$10,Borrador!$C$11:$BK$70,"",0,1),""),"")</f>
        <v/>
      </c>
      <c r="AJ44" s="12"/>
      <c r="AK44" s="12"/>
      <c r="AL44" s="11" t="str" cm="1">
        <f t="array" ref="AL44">IFERROR(_xlfn.XLOOKUP($I44,Borrador!$I$11:$I$70,_xlfn.XLOOKUP(AL$10,Borrador!$C$10:$BK$10,Borrador!$C$11:$BK$70,"",0,1),""),"")</f>
        <v>No aplica</v>
      </c>
      <c r="AM44" s="11" t="str" cm="1">
        <f t="array" ref="AM44">IFERROR(_xlfn.XLOOKUP($I44,Borrador!$I$11:$I$70,_xlfn.XLOOKUP(AM$10,Borrador!$C$10:$BK$10,Borrador!$C$11:$BK$70,"",0,1),""),"")</f>
        <v>No aplica</v>
      </c>
      <c r="AN44" s="11" t="str" cm="1">
        <f t="array" ref="AN44">IFERROR(_xlfn.XLOOKUP($I44,Borrador!$I$11:$I$70,_xlfn.XLOOKUP(AN$10,Borrador!$C$10:$BK$10,Borrador!$C$11:$BK$70,"",0,1),""),"")</f>
        <v>No aplica</v>
      </c>
      <c r="AO44" s="11" cm="1">
        <f t="array" ref="AO44">IFERROR(_xlfn.XLOOKUP($I44,Borrador!$I$11:$I$70,_xlfn.XLOOKUP(AO$10,Borrador!$C$10:$BK$10,Borrador!$C$11:$BK$70,"",0,1),""),"")</f>
        <v>0</v>
      </c>
      <c r="AP44" s="11" cm="1">
        <f t="array" ref="AP44">IFERROR(_xlfn.XLOOKUP($I44,Borrador!$I$11:$I$70,_xlfn.XLOOKUP(AP$10,Borrador!$C$10:$BK$10,Borrador!$C$11:$BK$70,"",0,1),""),"")</f>
        <v>0</v>
      </c>
      <c r="AQ44" s="11" t="str" cm="1">
        <f t="array" ref="AQ44">IFERROR(_xlfn.XLOOKUP($I44,Borrador!$I$11:$I$70,_xlfn.XLOOKUP(AQ$10,Borrador!$C$10:$BK$10,Borrador!$C$11:$BK$70,"",0,1),""),"")</f>
        <v>No aplica</v>
      </c>
      <c r="AR44" s="12" t="str" cm="1">
        <f t="array" ref="AR44">IFERROR(_xlfn.XLOOKUP($I44,Borrador!$I$11:$I$70,_xlfn.XLOOKUP(AR$10,Borrador!$C$10:$BK$10,Borrador!$C$11:$BK$70,"",0,1),""),"")</f>
        <v/>
      </c>
      <c r="AS44" s="12" t="str" cm="1">
        <f t="array" ref="AS44">IFERROR(_xlfn.XLOOKUP($I44,Borrador!$I$11:$I$70,_xlfn.XLOOKUP(AS$10,Borrador!$C$10:$BK$10,Borrador!$C$11:$BK$70,"",0,1),""),"")</f>
        <v/>
      </c>
      <c r="AT44" s="12" t="str" cm="1">
        <f t="array" ref="AT44">IFERROR(_xlfn.XLOOKUP($I44,Borrador!$I$11:$I$70,_xlfn.XLOOKUP(AT$10,Borrador!$C$10:$BK$10,Borrador!$C$11:$BK$70,"",0,1),""),"")</f>
        <v/>
      </c>
      <c r="AU44" s="12" t="str" cm="1">
        <f t="array" ref="AU44">IFERROR(_xlfn.XLOOKUP($I44,Borrador!$I$11:$I$70,_xlfn.XLOOKUP(AU$10,Borrador!$C$10:$BK$10,Borrador!$C$11:$BK$70,"",0,1),""),"")</f>
        <v>No aplica</v>
      </c>
      <c r="AV44" s="12" t="str" cm="1">
        <f t="array" ref="AV44">IFERROR(_xlfn.XLOOKUP($I44,Borrador!$I$11:$I$70,_xlfn.XLOOKUP(AV$10,Borrador!$C$10:$BK$10,Borrador!$C$11:$BK$70,"",0,1),""),"")</f>
        <v>No aplica</v>
      </c>
      <c r="AW44" s="12" t="str">
        <f>IFERROR(_xlfn.XLOOKUP($I44,Borrador!$I$11:$I$70,Borrador!$AP$11:$AP$70,""),"")</f>
        <v>No aplica</v>
      </c>
      <c r="AX44" s="12" t="str">
        <f>IFERROR(_xlfn.XLOOKUP($I44,Borrador!$I$11:$I$70,Borrador!$AQ$11:$AQ$70,""),"")</f>
        <v>No aplica</v>
      </c>
      <c r="AY44" s="12" t="str">
        <f>IFERROR(_xlfn.XLOOKUP($I44,Borrador!$I$11:$I$70,Borrador!$AR$11:$AR$70,""),"")</f>
        <v>No aplica</v>
      </c>
      <c r="AZ44" s="11" t="str" cm="1">
        <f t="array" ref="AZ44">IFERROR(_xlfn.XLOOKUP($I44,Borrador!$I$11:$I$70,_xlfn.XLOOKUP(AZ$10,Borrador!$C$10:$BK$10,Borrador!$C$11:$BK$70,"",0,1),""),"")</f>
        <v>No aplica</v>
      </c>
      <c r="BA44" s="11" t="str" cm="1">
        <f t="array" ref="BA44">IFERROR(_xlfn.XLOOKUP($I44,Borrador!$I$11:$I$70,_xlfn.XLOOKUP(BA$10,Borrador!$C$10:$BK$10,Borrador!$C$11:$BK$70,"",0,1),""),"")</f>
        <v>No aplica</v>
      </c>
      <c r="BB44" s="11">
        <f>IFERROR(_xlfn.XLOOKUP($I44,Borrador!$I$11:$I$70,Borrador!$AY$11:$AY$70,""),"")</f>
        <v>0</v>
      </c>
      <c r="BC44" s="11">
        <f>IFERROR(_xlfn.XLOOKUP($I44,Borrador!$I$11:$I$70,Borrador!$AZ$11:$AZ$70,""),"")</f>
        <v>0</v>
      </c>
      <c r="BD44" s="12" t="str" cm="1">
        <f t="array" ref="BD44">IFERROR(_xlfn.XLOOKUP($I44,Borrador!$I$11:$I$70,_xlfn.XLOOKUP(BD$10,Borrador!$C$10:$BK$10,Borrador!$C$11:$BK$70,"",0,1),""),"")</f>
        <v>No aplica</v>
      </c>
      <c r="BE44" s="12" t="str" cm="1">
        <f t="array" ref="BE44">IFERROR(_xlfn.XLOOKUP($I44,Borrador!$I$11:$I$70,_xlfn.XLOOKUP(BE$10,Borrador!$C$10:$BK$10,Borrador!$C$11:$BK$70,"",0,1),""),"")</f>
        <v>No aplica</v>
      </c>
      <c r="BF44" s="12" t="str" cm="1">
        <f t="array" ref="BF44">IFERROR(_xlfn.XLOOKUP($I44,Borrador!$I$11:$I$70,_xlfn.XLOOKUP(BF$10,Borrador!$C$10:$BK$10,Borrador!$C$11:$BK$70,"",0,1),""),"")</f>
        <v>No aplica</v>
      </c>
      <c r="BG44" s="12" t="str" cm="1">
        <f t="array" ref="BG44">IFERROR(_xlfn.XLOOKUP($I44,Borrador!$I$11:$I$70,_xlfn.XLOOKUP(BG$10,Borrador!$C$10:$BK$10,Borrador!$C$11:$BK$70,"",0,1),""),"")</f>
        <v>No aplica</v>
      </c>
      <c r="BH44" s="12" t="str" cm="1">
        <f t="array" ref="BH44">IFERROR(_xlfn.XLOOKUP($I44,Borrador!$I$11:$I$70,_xlfn.XLOOKUP(BH$10,Borrador!$C$10:$BK$10,Borrador!$C$11:$BK$70,"",0,1),""),"")</f>
        <v>No aplica</v>
      </c>
      <c r="BI44" s="12" t="str" cm="1">
        <f t="array" ref="BI44">IFERROR(_xlfn.XLOOKUP($I44,Borrador!$I$11:$I$70,_xlfn.XLOOKUP(BI$10,Borrador!$C$10:$BK$10,Borrador!$C$11:$BK$70,"",0,1),""),"")</f>
        <v>sin iniciar</v>
      </c>
      <c r="BJ44" s="12" t="str" cm="1">
        <f t="array" ref="BJ44">IFERROR(_xlfn.XLOOKUP($I44,Borrador!$I$11:$I$70,_xlfn.XLOOKUP(BJ$10,Borrador!$C$10:$BK$10,Borrador!$C$11:$BK$70,"",0,1),""),"")</f>
        <v>No aplica</v>
      </c>
      <c r="BK44" s="12" cm="1">
        <f t="array" ref="BK44">IFERROR(_xlfn.XLOOKUP($I44,Borrador!$I$11:$I$70,_xlfn.XLOOKUP(BK$10,Borrador!$C$10:$BK$10,Borrador!$C$11:$BK$70,"",0,1),""),"")</f>
        <v>0</v>
      </c>
      <c r="BL44" s="12" cm="1">
        <f t="array" ref="BL44">IFERROR(_xlfn.XLOOKUP($I44,Borrador!$I$11:$I$70,_xlfn.XLOOKUP(BL$10,Borrador!$C$10:$BK$10,Borrador!$C$11:$BK$70,"",0,1),""),"")</f>
        <v>0</v>
      </c>
      <c r="BM44" s="12">
        <f>IFERROR(_xlfn.XLOOKUP($I44,Borrador!$I$11:$I$70,Borrador!$BE$11:$BE$70,""),"")</f>
        <v>0</v>
      </c>
      <c r="BN44" s="12">
        <f>IFERROR(_xlfn.XLOOKUP($I44,Borrador!$I$11:$I$70,Borrador!$BF$11:$BF$70,""),"")</f>
        <v>0</v>
      </c>
      <c r="BO44" s="12">
        <f>IFERROR(_xlfn.XLOOKUP($I44,Borrador!$I$11:$I$70,Borrador!$BG$11:$BG$70,""),"")</f>
        <v>0</v>
      </c>
      <c r="BP44" s="12" t="str" cm="1">
        <f t="array" ref="BP44">IFERROR(_xlfn.XLOOKUP($I44,Borrador!$I$11:$I$70,_xlfn.XLOOKUP(BP$10,Borrador!$C$10:$BK$10,Borrador!$C$11:$BK$70,"",0,1),""),"")</f>
        <v>sin iniciar</v>
      </c>
      <c r="BQ44" s="12">
        <f>IFERROR(_xlfn.XLOOKUP($I44,Borrador!$I$11:$I$70,Borrador!$BB$11:$BB$70,""),"")</f>
        <v>0</v>
      </c>
      <c r="BR44" s="12">
        <f>IFERROR(_xlfn.XLOOKUP($I44,Borrador!$I$11:$I$70,Borrador!$BC$11:$BC$70,""),"")</f>
        <v>0</v>
      </c>
      <c r="BS44" s="12">
        <f>IFERROR(_xlfn.XLOOKUP($I44,Borrador!$I$11:$I$70,Borrador!$BD$11:$BD$70,""),"")</f>
        <v>0</v>
      </c>
      <c r="BT44" s="11">
        <f>IFERROR(_xlfn.XLOOKUP($I44,Borrador!$I$11:$I$70,Borrador!$BH$11:$BH$70,""),"")</f>
        <v>0</v>
      </c>
      <c r="BU44" s="11">
        <f>IFERROR(_xlfn.XLOOKUP($I44,Borrador!$I$11:$I$70,Borrador!$BI$11:$BI$70,""),"")</f>
        <v>0</v>
      </c>
      <c r="BV44" s="34" t="str">
        <f>IFERROR(_xlfn.XLOOKUP($I44,Borrador!$I$11:$I$70,Borrador!$BJ$11:$BJ$70,""),"")</f>
        <v>2027-1</v>
      </c>
      <c r="BW44" s="12">
        <f>IFERROR(_xlfn.XLOOKUP($I44,Borrador!$I$11:$I$70,Borrador!$BK$11:$BK$70,""),"")</f>
        <v>0</v>
      </c>
    </row>
    <row r="45" spans="3:75" ht="52.35" customHeight="1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IFERROR(_xlfn.XLOOKUP($I45,Borrador!$I$11:$I$70,_xlfn.XLOOKUP(J$10,Borrador!$C$10:$BK$10,Borrador!$C$11:$BK$70,"",0,1),""),"")</f>
        <v>finalizado</v>
      </c>
      <c r="K45" s="12" t="str" cm="1">
        <f t="array" ref="K45">IFERROR(_xlfn.XLOOKUP($I45,Borrador!$I$11:$I$70,_xlfn.XLOOKUP(K$10,Borrador!$C$10:$BK$10,Borrador!$C$11:$BK$70,"",0,1),""),"")</f>
        <v>finalizado</v>
      </c>
      <c r="L45" s="12" t="str" cm="1">
        <f t="array" ref="L45">IFERROR(_xlfn.XLOOKUP($I45,Borrador!$I$11:$I$70,_xlfn.XLOOKUP(L$10,Borrador!$C$10:$BK$10,Borrador!$C$11:$BK$70,"",0,1),""),"")</f>
        <v>finalizado</v>
      </c>
      <c r="M45" s="38" t="str" cm="1">
        <f t="array" ref="M45">IFERROR(_xlfn.XLOOKUP($I45,Borrador!$I$11:$I$70,_xlfn.XLOOKUP(M$10,Borrador!$C$10:$BK$10,Borrador!$C$11:$BK$70,"",0,1),""),"")</f>
        <v>30/02/2026</v>
      </c>
      <c r="N45" s="39" cm="1">
        <f t="array" ref="N45">IFERROR(_xlfn.XLOOKUP($I45,Borrador!$I$11:$I$70,_xlfn.XLOOKUP(N$10,Borrador!$C$10:$BK$10,Borrador!$C$11:$BK$70,"",0,1),""),"")</f>
        <v>46111</v>
      </c>
      <c r="O45" s="12" cm="1">
        <f t="array" ref="O45">IFERROR(_xlfn.XLOOKUP($I45,Borrador!$I$11:$I$70,_xlfn.XLOOKUP(O$10,Borrador!$C$10:$BK$10,Borrador!$C$11:$BK$70,"",0,1),""),"")</f>
        <v>0</v>
      </c>
      <c r="P45" s="12" cm="1">
        <f t="array" ref="P45">IFERROR(_xlfn.XLOOKUP($I45,Borrador!$I$11:$I$70,_xlfn.XLOOKUP(P$10,Borrador!$C$10:$BK$10,Borrador!$C$11:$BK$70,"",0,1),""),"")</f>
        <v>0</v>
      </c>
      <c r="Q45" s="12" t="str" cm="1">
        <f t="array" ref="Q45">IFERROR(_xlfn.XLOOKUP($I45,Borrador!$I$11:$I$70,_xlfn.XLOOKUP(Q$10,Borrador!$C$10:$BK$10,Borrador!$C$11:$BK$70,"",0,1),""),"")</f>
        <v>No aplica</v>
      </c>
      <c r="R45" s="12" t="str" cm="1">
        <f t="array" ref="R45">IFERROR(_xlfn.XLOOKUP($I45,Borrador!$I$11:$I$70,_xlfn.XLOOKUP(R$10,Borrador!$C$10:$BK$10,Borrador!$C$11:$BK$70,"",0,1),""),"")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IFERROR(_xlfn.XLOOKUP($I45,Borrador!$I$11:$I$70,_xlfn.XLOOKUP(W$10,Borrador!$C$10:$BK$10,Borrador!$C$11:$BK$70,"",0,1),""),"")</f>
        <v>finalizado</v>
      </c>
      <c r="X45" s="76" cm="1">
        <f t="array" ref="X45">IFERROR(_xlfn.XLOOKUP($I45,Borrador!$I$11:$I$70,_xlfn.XLOOKUP(X$10,Borrador!$C$10:$BK$10,Borrador!$C$11:$BK$70,"",0,1),""),"")</f>
        <v>0</v>
      </c>
      <c r="Y45" s="76" t="str" cm="1">
        <f t="array" ref="Y45">IFERROR(_xlfn.XLOOKUP($I45,Borrador!$I$11:$I$70,_xlfn.XLOOKUP(Y$10,Borrador!$C$10:$BK$10,Borrador!$C$11:$BK$70,"",0,1),""),"")</f>
        <v>Devuelto</v>
      </c>
      <c r="Z45" s="76" t="str" cm="1">
        <f t="array" ref="Z45">IFERROR(_xlfn.XLOOKUP($I45,Borrador!$I$11:$I$70,_xlfn.XLOOKUP(Z$10,Borrador!$C$10:$BK$10,Borrador!$C$11:$BK$70,"",0,1),""),"")</f>
        <v/>
      </c>
      <c r="AA45" s="76" t="str" cm="1">
        <f t="array" ref="AA45">IFERROR(_xlfn.XLOOKUP($I45,Borrador!$I$11:$I$70,_xlfn.XLOOKUP(AA$10,Borrador!$C$10:$BK$10,Borrador!$C$11:$BK$70,"",0,1),""),"")</f>
        <v>Modificación de Registro Calificado</v>
      </c>
      <c r="AB45" s="12" t="str" cm="1">
        <f t="array" ref="AB45">IFERROR(_xlfn.XLOOKUP($I45,Borrador!$I$11:$I$70,_xlfn.XLOOKUP(AB$10,Borrador!$C$10:$BK$10,Borrador!$C$11:$BK$70,"",0,1),""),"")</f>
        <v>En elaboración de documentación</v>
      </c>
      <c r="AC45" s="54" t="str" cm="1">
        <f t="array" ref="AC45">IFERROR(_xlfn.XLOOKUP($I45,Borrador!$I$11:$I$70,_xlfn.XLOOKUP(AC$10,Borrador!$C$10:$BK$10,Borrador!$C$11:$BK$70,"",0,1),""),"")</f>
        <v>Abril de 2026</v>
      </c>
      <c r="AD45" s="12" t="str" cm="1">
        <f t="array" ref="AD45">IFERROR(_xlfn.XLOOKUP($I45,Borrador!$I$11:$I$70,_xlfn.XLOOKUP(AD$10,Borrador!$C$10:$BK$10,Borrador!$C$11:$BK$70,"",0,1),""),"")</f>
        <v>Se tramita en marzo de 2026</v>
      </c>
      <c r="AE45" s="12"/>
      <c r="AF45" s="12" t="str" cm="1">
        <f t="array" ref="AF45">IFERROR(_xlfn.XLOOKUP($I45,Borrador!$I$11:$I$70,_xlfn.XLOOKUP(AF$10,Borrador!$C$10:$BK$10,Borrador!$C$11:$BK$70,"",0,1),""),"")</f>
        <v>Sí</v>
      </c>
      <c r="AG45" s="12" t="str" cm="1">
        <f t="array" ref="AG45">IFERROR(_xlfn.XLOOKUP($I45,Borrador!$I$11:$I$70,_xlfn.XLOOKUP(AG$10,Borrador!$C$10:$BK$10,Borrador!$C$11:$BK$70,"",0,1),""),"")</f>
        <v>No</v>
      </c>
      <c r="AH45" s="12" t="str" cm="1">
        <f t="array" ref="AH45">IFERROR(_xlfn.XLOOKUP($I45,Borrador!$I$11:$I$70,_xlfn.XLOOKUP(AH$10,Borrador!$C$10:$BK$10,Borrador!$C$11:$BK$70,"",0,1),""),"")</f>
        <v>No aplica</v>
      </c>
      <c r="AI45" s="12" t="str" cm="1">
        <f t="array" ref="AI45">IFERROR(_xlfn.XLOOKUP($I45,Borrador!$I$11:$I$70,_xlfn.XLOOKUP(AI$10,Borrador!$C$10:$BK$10,Borrador!$C$11:$BK$70,"",0,1),""),"")</f>
        <v/>
      </c>
      <c r="AJ45" s="12"/>
      <c r="AK45" s="12"/>
      <c r="AL45" s="11" t="str" cm="1">
        <f t="array" ref="AL45">IFERROR(_xlfn.XLOOKUP($I45,Borrador!$I$11:$I$70,_xlfn.XLOOKUP(AL$10,Borrador!$C$10:$BK$10,Borrador!$C$11:$BK$70,"",0,1),""),"")</f>
        <v>No aplica</v>
      </c>
      <c r="AM45" s="11" t="str" cm="1">
        <f t="array" ref="AM45">IFERROR(_xlfn.XLOOKUP($I45,Borrador!$I$11:$I$70,_xlfn.XLOOKUP(AM$10,Borrador!$C$10:$BK$10,Borrador!$C$11:$BK$70,"",0,1),""),"")</f>
        <v>No aplica</v>
      </c>
      <c r="AN45" s="11" t="str" cm="1">
        <f t="array" ref="AN45">IFERROR(_xlfn.XLOOKUP($I45,Borrador!$I$11:$I$70,_xlfn.XLOOKUP(AN$10,Borrador!$C$10:$BK$10,Borrador!$C$11:$BK$70,"",0,1),""),"")</f>
        <v>No aplica</v>
      </c>
      <c r="AO45" s="11" cm="1">
        <f t="array" ref="AO45">IFERROR(_xlfn.XLOOKUP($I45,Borrador!$I$11:$I$70,_xlfn.XLOOKUP(AO$10,Borrador!$C$10:$BK$10,Borrador!$C$11:$BK$70,"",0,1),""),"")</f>
        <v>0</v>
      </c>
      <c r="AP45" s="11" cm="1">
        <f t="array" ref="AP45">IFERROR(_xlfn.XLOOKUP($I45,Borrador!$I$11:$I$70,_xlfn.XLOOKUP(AP$10,Borrador!$C$10:$BK$10,Borrador!$C$11:$BK$70,"",0,1),""),"")</f>
        <v>0</v>
      </c>
      <c r="AQ45" s="11" cm="1">
        <f t="array" ref="AQ45">IFERROR(_xlfn.XLOOKUP($I45,Borrador!$I$11:$I$70,_xlfn.XLOOKUP(AQ$10,Borrador!$C$10:$BK$10,Borrador!$C$11:$BK$70,"",0,1),""),"")</f>
        <v>1</v>
      </c>
      <c r="AR45" s="12" t="str" cm="1">
        <f t="array" ref="AR45">IFERROR(_xlfn.XLOOKUP($I45,Borrador!$I$11:$I$70,_xlfn.XLOOKUP(AR$10,Borrador!$C$10:$BK$10,Borrador!$C$11:$BK$70,"",0,1),""),"")</f>
        <v/>
      </c>
      <c r="AS45" s="12" t="str" cm="1">
        <f t="array" ref="AS45">IFERROR(_xlfn.XLOOKUP($I45,Borrador!$I$11:$I$70,_xlfn.XLOOKUP(AS$10,Borrador!$C$10:$BK$10,Borrador!$C$11:$BK$70,"",0,1),""),"")</f>
        <v/>
      </c>
      <c r="AT45" s="12" t="str" cm="1">
        <f t="array" ref="AT45">IFERROR(_xlfn.XLOOKUP($I45,Borrador!$I$11:$I$70,_xlfn.XLOOKUP(AT$10,Borrador!$C$10:$BK$10,Borrador!$C$11:$BK$70,"",0,1),""),"")</f>
        <v/>
      </c>
      <c r="AU45" s="12" t="str" cm="1">
        <f t="array" ref="AU45">IFERROR(_xlfn.XLOOKUP($I45,Borrador!$I$11:$I$70,_xlfn.XLOOKUP(AU$10,Borrador!$C$10:$BK$10,Borrador!$C$11:$BK$70,"",0,1),""),"")</f>
        <v>Finalizado</v>
      </c>
      <c r="AV45" s="12" t="str" cm="1">
        <f t="array" ref="AV45">IFERROR(_xlfn.XLOOKUP($I45,Borrador!$I$11:$I$70,_xlfn.XLOOKUP(AV$10,Borrador!$C$10:$BK$10,Borrador!$C$11:$BK$70,"",0,1),""),"")</f>
        <v>Finalizado</v>
      </c>
      <c r="AW45" s="12">
        <f>IFERROR(_xlfn.XLOOKUP($I45,Borrador!$I$11:$I$70,Borrador!$AP$11:$AP$70,""),"")</f>
        <v>0</v>
      </c>
      <c r="AX45" s="12">
        <f>IFERROR(_xlfn.XLOOKUP($I45,Borrador!$I$11:$I$70,Borrador!$AQ$11:$AQ$70,""),"")</f>
        <v>0</v>
      </c>
      <c r="AY45" s="12">
        <f>IFERROR(_xlfn.XLOOKUP($I45,Borrador!$I$11:$I$70,Borrador!$AR$11:$AR$70,""),"")</f>
        <v>1</v>
      </c>
      <c r="AZ45" s="11" cm="1">
        <f t="array" ref="AZ45">IFERROR(_xlfn.XLOOKUP($I45,Borrador!$I$11:$I$70,_xlfn.XLOOKUP(AZ$10,Borrador!$C$10:$BK$10,Borrador!$C$11:$BK$70,"",0,1),""),"")</f>
        <v>1</v>
      </c>
      <c r="BA45" s="11" t="str" cm="1">
        <f t="array" ref="BA45">IFERROR(_xlfn.XLOOKUP($I45,Borrador!$I$11:$I$70,_xlfn.XLOOKUP(BA$10,Borrador!$C$10:$BK$10,Borrador!$C$11:$BK$70,"",0,1),""),"")</f>
        <v>No aplica</v>
      </c>
      <c r="BB45" s="11">
        <f>IFERROR(_xlfn.XLOOKUP($I45,Borrador!$I$11:$I$70,Borrador!$AY$11:$AY$70,""),"")</f>
        <v>0</v>
      </c>
      <c r="BC45" s="11">
        <f>IFERROR(_xlfn.XLOOKUP($I45,Borrador!$I$11:$I$70,Borrador!$AZ$11:$AZ$70,""),"")</f>
        <v>0</v>
      </c>
      <c r="BD45" s="12" t="str" cm="1">
        <f t="array" ref="BD45">IFERROR(_xlfn.XLOOKUP($I45,Borrador!$I$11:$I$70,_xlfn.XLOOKUP(BD$10,Borrador!$C$10:$BK$10,Borrador!$C$11:$BK$70,"",0,1),""),"")</f>
        <v>No aplica</v>
      </c>
      <c r="BE45" s="12" t="str" cm="1">
        <f t="array" ref="BE45">IFERROR(_xlfn.XLOOKUP($I45,Borrador!$I$11:$I$70,_xlfn.XLOOKUP(BE$10,Borrador!$C$10:$BK$10,Borrador!$C$11:$BK$70,"",0,1),""),"")</f>
        <v>No aplica</v>
      </c>
      <c r="BF45" s="12" t="str" cm="1">
        <f t="array" ref="BF45">IFERROR(_xlfn.XLOOKUP($I45,Borrador!$I$11:$I$70,_xlfn.XLOOKUP(BF$10,Borrador!$C$10:$BK$10,Borrador!$C$11:$BK$70,"",0,1),""),"")</f>
        <v>No aplica</v>
      </c>
      <c r="BG45" s="12" t="str" cm="1">
        <f t="array" ref="BG45">IFERROR(_xlfn.XLOOKUP($I45,Borrador!$I$11:$I$70,_xlfn.XLOOKUP(BG$10,Borrador!$C$10:$BK$10,Borrador!$C$11:$BK$70,"",0,1),""),"")</f>
        <v>No aplica</v>
      </c>
      <c r="BH45" s="12" t="str" cm="1">
        <f t="array" ref="BH45">IFERROR(_xlfn.XLOOKUP($I45,Borrador!$I$11:$I$70,_xlfn.XLOOKUP(BH$10,Borrador!$C$10:$BK$10,Borrador!$C$11:$BK$70,"",0,1),""),"")</f>
        <v>No aplica</v>
      </c>
      <c r="BI45" s="12" t="str" cm="1">
        <f t="array" ref="BI45">IFERROR(_xlfn.XLOOKUP($I45,Borrador!$I$11:$I$70,_xlfn.XLOOKUP(BI$10,Borrador!$C$10:$BK$10,Borrador!$C$11:$BK$70,"",0,1),""),"")</f>
        <v>finalizado</v>
      </c>
      <c r="BJ45" s="12" cm="1">
        <f t="array" ref="BJ45">IFERROR(_xlfn.XLOOKUP($I45,Borrador!$I$11:$I$70,_xlfn.XLOOKUP(BJ$10,Borrador!$C$10:$BK$10,Borrador!$C$11:$BK$70,"",0,1),""),"")</f>
        <v>1</v>
      </c>
      <c r="BK45" s="12" cm="1">
        <f t="array" ref="BK45">IFERROR(_xlfn.XLOOKUP($I45,Borrador!$I$11:$I$70,_xlfn.XLOOKUP(BK$10,Borrador!$C$10:$BK$10,Borrador!$C$11:$BK$70,"",0,1),""),"")</f>
        <v>0</v>
      </c>
      <c r="BL45" s="12" cm="1">
        <f t="array" ref="BL45">IFERROR(_xlfn.XLOOKUP($I45,Borrador!$I$11:$I$70,_xlfn.XLOOKUP(BL$10,Borrador!$C$10:$BK$10,Borrador!$C$11:$BK$70,"",0,1),""),"")</f>
        <v>0</v>
      </c>
      <c r="BM45" s="12">
        <f>IFERROR(_xlfn.XLOOKUP($I45,Borrador!$I$11:$I$70,Borrador!$BE$11:$BE$70,""),"")</f>
        <v>0</v>
      </c>
      <c r="BN45" s="12">
        <f>IFERROR(_xlfn.XLOOKUP($I45,Borrador!$I$11:$I$70,Borrador!$BF$11:$BF$70,""),"")</f>
        <v>0</v>
      </c>
      <c r="BO45" s="12">
        <f>IFERROR(_xlfn.XLOOKUP($I45,Borrador!$I$11:$I$70,Borrador!$BG$11:$BG$70,""),"")</f>
        <v>0</v>
      </c>
      <c r="BP45" s="12" t="str" cm="1">
        <f t="array" ref="BP45">IFERROR(_xlfn.XLOOKUP($I45,Borrador!$I$11:$I$70,_xlfn.XLOOKUP(BP$10,Borrador!$C$10:$BK$10,Borrador!$C$11:$BK$70,"",0,1),""),"")</f>
        <v>finalizado</v>
      </c>
      <c r="BQ45" s="12">
        <f>IFERROR(_xlfn.XLOOKUP($I45,Borrador!$I$11:$I$70,Borrador!$BB$11:$BB$70,""),"")</f>
        <v>0</v>
      </c>
      <c r="BR45" s="12">
        <f>IFERROR(_xlfn.XLOOKUP($I45,Borrador!$I$11:$I$70,Borrador!$BC$11:$BC$70,""),"")</f>
        <v>0</v>
      </c>
      <c r="BS45" s="12">
        <f>IFERROR(_xlfn.XLOOKUP($I45,Borrador!$I$11:$I$70,Borrador!$BD$11:$BD$70,""),"")</f>
        <v>0</v>
      </c>
      <c r="BT45" s="11">
        <f>IFERROR(_xlfn.XLOOKUP($I45,Borrador!$I$11:$I$70,Borrador!$BH$11:$BH$70,""),"")</f>
        <v>46199</v>
      </c>
      <c r="BU45" s="11">
        <f>IFERROR(_xlfn.XLOOKUP($I45,Borrador!$I$11:$I$70,Borrador!$BI$11:$BI$70,""),"")</f>
        <v>0</v>
      </c>
      <c r="BV45" s="34" t="str">
        <f>IFERROR(_xlfn.XLOOKUP($I45,Borrador!$I$11:$I$70,Borrador!$BJ$11:$BJ$70,""),"")</f>
        <v>2026-2</v>
      </c>
      <c r="BW45" s="12">
        <f>IFERROR(_xlfn.XLOOKUP($I45,Borrador!$I$11:$I$70,Borrador!$BK$11:$BK$70,""),"")</f>
        <v>0</v>
      </c>
    </row>
    <row r="46" spans="3:75" ht="52.35" customHeight="1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IFERROR(_xlfn.XLOOKUP($I46,Borrador!$I$11:$I$70,_xlfn.XLOOKUP(J$10,Borrador!$C$10:$BK$10,Borrador!$C$11:$BK$70,"",0,1),""),"")</f>
        <v>finalizado</v>
      </c>
      <c r="K46" s="12" t="str" cm="1">
        <f t="array" ref="K46">IFERROR(_xlfn.XLOOKUP($I46,Borrador!$I$11:$I$70,_xlfn.XLOOKUP(K$10,Borrador!$C$10:$BK$10,Borrador!$C$11:$BK$70,"",0,1),""),"")</f>
        <v>finalizado</v>
      </c>
      <c r="L46" s="12" t="str" cm="1">
        <f t="array" ref="L46">IFERROR(_xlfn.XLOOKUP($I46,Borrador!$I$11:$I$70,_xlfn.XLOOKUP(L$10,Borrador!$C$10:$BK$10,Borrador!$C$11:$BK$70,"",0,1),""),"")</f>
        <v>finalizado</v>
      </c>
      <c r="M46" s="38" t="str" cm="1">
        <f t="array" ref="M46">IFERROR(_xlfn.XLOOKUP($I46,Borrador!$I$11:$I$70,_xlfn.XLOOKUP(M$10,Borrador!$C$10:$BK$10,Borrador!$C$11:$BK$70,"",0,1),""),"")</f>
        <v>30/02/2026</v>
      </c>
      <c r="N46" s="39" cm="1">
        <f t="array" ref="N46">IFERROR(_xlfn.XLOOKUP($I46,Borrador!$I$11:$I$70,_xlfn.XLOOKUP(N$10,Borrador!$C$10:$BK$10,Borrador!$C$11:$BK$70,"",0,1),""),"")</f>
        <v>46111</v>
      </c>
      <c r="O46" s="12" cm="1">
        <f t="array" ref="O46">IFERROR(_xlfn.XLOOKUP($I46,Borrador!$I$11:$I$70,_xlfn.XLOOKUP(O$10,Borrador!$C$10:$BK$10,Borrador!$C$11:$BK$70,"",0,1),""),"")</f>
        <v>0</v>
      </c>
      <c r="P46" s="12" t="str" cm="1">
        <f t="array" ref="P46">IFERROR(_xlfn.XLOOKUP($I46,Borrador!$I$11:$I$70,_xlfn.XLOOKUP(P$10,Borrador!$C$10:$BK$10,Borrador!$C$11:$BK$70,"",0,1),""),"")</f>
        <v>Si</v>
      </c>
      <c r="Q46" s="12" cm="1">
        <f t="array" ref="Q46">IFERROR(_xlfn.XLOOKUP($I46,Borrador!$I$11:$I$70,_xlfn.XLOOKUP(Q$10,Borrador!$C$10:$BK$10,Borrador!$C$11:$BK$70,"",0,1),""),"")</f>
        <v>12</v>
      </c>
      <c r="R46" s="12" t="str" cm="1">
        <f t="array" ref="R46">IFERROR(_xlfn.XLOOKUP($I46,Borrador!$I$11:$I$70,_xlfn.XLOOKUP(R$10,Borrador!$C$10:$BK$10,Borrador!$C$11:$BK$70,"",0,1),""),"")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IFERROR(_xlfn.XLOOKUP($I46,Borrador!$I$11:$I$70,_xlfn.XLOOKUP(W$10,Borrador!$C$10:$BK$10,Borrador!$C$11:$BK$70,"",0,1),""),"")</f>
        <v>finalizado</v>
      </c>
      <c r="X46" s="76" cm="1">
        <f t="array" ref="X46">IFERROR(_xlfn.XLOOKUP($I46,Borrador!$I$11:$I$70,_xlfn.XLOOKUP(X$10,Borrador!$C$10:$BK$10,Borrador!$C$11:$BK$70,"",0,1),""),"")</f>
        <v>0</v>
      </c>
      <c r="Y46" s="76" t="str" cm="1">
        <f t="array" ref="Y46">IFERROR(_xlfn.XLOOKUP($I46,Borrador!$I$11:$I$70,_xlfn.XLOOKUP(Y$10,Borrador!$C$10:$BK$10,Borrador!$C$11:$BK$70,"",0,1),""),"")</f>
        <v>Devuelto</v>
      </c>
      <c r="Z46" s="76" t="str" cm="1">
        <f t="array" ref="Z46">IFERROR(_xlfn.XLOOKUP($I46,Borrador!$I$11:$I$70,_xlfn.XLOOKUP(Z$10,Borrador!$C$10:$BK$10,Borrador!$C$11:$BK$70,"",0,1),""),"")</f>
        <v/>
      </c>
      <c r="AA46" s="76" t="str" cm="1">
        <f t="array" ref="AA46">IFERROR(_xlfn.XLOOKUP($I46,Borrador!$I$11:$I$70,_xlfn.XLOOKUP(AA$10,Borrador!$C$10:$BK$10,Borrador!$C$11:$BK$70,"",0,1),""),"")</f>
        <v>Modificación de Registro Calificado</v>
      </c>
      <c r="AB46" s="12" t="str" cm="1">
        <f t="array" ref="AB46">IFERROR(_xlfn.XLOOKUP($I46,Borrador!$I$11:$I$70,_xlfn.XLOOKUP(AB$10,Borrador!$C$10:$BK$10,Borrador!$C$11:$BK$70,"",0,1),""),"")</f>
        <v>En elaboración de documentación</v>
      </c>
      <c r="AC46" s="54" t="str" cm="1">
        <f t="array" ref="AC46">IFERROR(_xlfn.XLOOKUP($I46,Borrador!$I$11:$I$70,_xlfn.XLOOKUP(AC$10,Borrador!$C$10:$BK$10,Borrador!$C$11:$BK$70,"",0,1),""),"")</f>
        <v>Abril de 2026</v>
      </c>
      <c r="AD46" s="12" t="str" cm="1">
        <f t="array" ref="AD46">IFERROR(_xlfn.XLOOKUP($I46,Borrador!$I$11:$I$70,_xlfn.XLOOKUP(AD$10,Borrador!$C$10:$BK$10,Borrador!$C$11:$BK$70,"",0,1),""),"")</f>
        <v>Se tramita en marzo de 2026</v>
      </c>
      <c r="AE46" s="12"/>
      <c r="AF46" s="12" t="str" cm="1">
        <f t="array" ref="AF46">IFERROR(_xlfn.XLOOKUP($I46,Borrador!$I$11:$I$70,_xlfn.XLOOKUP(AF$10,Borrador!$C$10:$BK$10,Borrador!$C$11:$BK$70,"",0,1),""),"")</f>
        <v>Sí</v>
      </c>
      <c r="AG46" s="12" t="str" cm="1">
        <f t="array" ref="AG46">IFERROR(_xlfn.XLOOKUP($I46,Borrador!$I$11:$I$70,_xlfn.XLOOKUP(AG$10,Borrador!$C$10:$BK$10,Borrador!$C$11:$BK$70,"",0,1),""),"")</f>
        <v>No</v>
      </c>
      <c r="AH46" s="12" t="str" cm="1">
        <f t="array" ref="AH46">IFERROR(_xlfn.XLOOKUP($I46,Borrador!$I$11:$I$70,_xlfn.XLOOKUP(AH$10,Borrador!$C$10:$BK$10,Borrador!$C$11:$BK$70,"",0,1),""),"")</f>
        <v>No aplica</v>
      </c>
      <c r="AI46" s="12" t="str" cm="1">
        <f t="array" ref="AI46">IFERROR(_xlfn.XLOOKUP($I46,Borrador!$I$11:$I$70,_xlfn.XLOOKUP(AI$10,Borrador!$C$10:$BK$10,Borrador!$C$11:$BK$70,"",0,1),""),"")</f>
        <v/>
      </c>
      <c r="AJ46" s="12"/>
      <c r="AK46" s="12"/>
      <c r="AL46" s="11" cm="1">
        <f t="array" ref="AL46">IFERROR(_xlfn.XLOOKUP($I46,Borrador!$I$11:$I$70,_xlfn.XLOOKUP(AL$10,Borrador!$C$10:$BK$10,Borrador!$C$11:$BK$70,"",0,1),""),"")</f>
        <v>2</v>
      </c>
      <c r="AM46" s="11" cm="1">
        <f t="array" ref="AM46">IFERROR(_xlfn.XLOOKUP($I46,Borrador!$I$11:$I$70,_xlfn.XLOOKUP(AM$10,Borrador!$C$10:$BK$10,Borrador!$C$11:$BK$70,"",0,1),""),"")</f>
        <v>10</v>
      </c>
      <c r="AN46" s="11" cm="1">
        <f t="array" ref="AN46">IFERROR(_xlfn.XLOOKUP($I46,Borrador!$I$11:$I$70,_xlfn.XLOOKUP(AN$10,Borrador!$C$10:$BK$10,Borrador!$C$11:$BK$70,"",0,1),""),"")</f>
        <v>12</v>
      </c>
      <c r="AO46" s="11" cm="1">
        <f t="array" ref="AO46">IFERROR(_xlfn.XLOOKUP($I46,Borrador!$I$11:$I$70,_xlfn.XLOOKUP(AO$10,Borrador!$C$10:$BK$10,Borrador!$C$11:$BK$70,"",0,1),""),"")</f>
        <v>0</v>
      </c>
      <c r="AP46" s="11" cm="1">
        <f t="array" ref="AP46">IFERROR(_xlfn.XLOOKUP($I46,Borrador!$I$11:$I$70,_xlfn.XLOOKUP(AP$10,Borrador!$C$10:$BK$10,Borrador!$C$11:$BK$70,"",0,1),""),"")</f>
        <v>0</v>
      </c>
      <c r="AQ46" s="11" cm="1">
        <f t="array" ref="AQ46">IFERROR(_xlfn.XLOOKUP($I46,Borrador!$I$11:$I$70,_xlfn.XLOOKUP(AQ$10,Borrador!$C$10:$BK$10,Borrador!$C$11:$BK$70,"",0,1),""),"")</f>
        <v>1</v>
      </c>
      <c r="AR46" s="12" t="str" cm="1">
        <f t="array" ref="AR46">IFERROR(_xlfn.XLOOKUP($I46,Borrador!$I$11:$I$70,_xlfn.XLOOKUP(AR$10,Borrador!$C$10:$BK$10,Borrador!$C$11:$BK$70,"",0,1),""),"")</f>
        <v/>
      </c>
      <c r="AS46" s="12" t="str" cm="1">
        <f t="array" ref="AS46">IFERROR(_xlfn.XLOOKUP($I46,Borrador!$I$11:$I$70,_xlfn.XLOOKUP(AS$10,Borrador!$C$10:$BK$10,Borrador!$C$11:$BK$70,"",0,1),""),"")</f>
        <v/>
      </c>
      <c r="AT46" s="12" t="str" cm="1">
        <f t="array" ref="AT46">IFERROR(_xlfn.XLOOKUP($I46,Borrador!$I$11:$I$70,_xlfn.XLOOKUP(AT$10,Borrador!$C$10:$BK$10,Borrador!$C$11:$BK$70,"",0,1),""),"")</f>
        <v/>
      </c>
      <c r="AU46" s="12" t="str" cm="1">
        <f t="array" ref="AU46">IFERROR(_xlfn.XLOOKUP($I46,Borrador!$I$11:$I$70,_xlfn.XLOOKUP(AU$10,Borrador!$C$10:$BK$10,Borrador!$C$11:$BK$70,"",0,1),""),"")</f>
        <v>Finalizado</v>
      </c>
      <c r="AV46" s="12" t="str" cm="1">
        <f t="array" ref="AV46">IFERROR(_xlfn.XLOOKUP($I46,Borrador!$I$11:$I$70,_xlfn.XLOOKUP(AV$10,Borrador!$C$10:$BK$10,Borrador!$C$11:$BK$70,"",0,1),""),"")</f>
        <v>Finalizado</v>
      </c>
      <c r="AW46" s="12">
        <f>IFERROR(_xlfn.XLOOKUP($I46,Borrador!$I$11:$I$70,Borrador!$AP$11:$AP$70,""),"")</f>
        <v>0</v>
      </c>
      <c r="AX46" s="12">
        <f>IFERROR(_xlfn.XLOOKUP($I46,Borrador!$I$11:$I$70,Borrador!$AQ$11:$AQ$70,""),"")</f>
        <v>0</v>
      </c>
      <c r="AY46" s="12">
        <f>IFERROR(_xlfn.XLOOKUP($I46,Borrador!$I$11:$I$70,Borrador!$AR$11:$AR$70,""),"")</f>
        <v>1</v>
      </c>
      <c r="AZ46" s="11" cm="1">
        <f t="array" ref="AZ46">IFERROR(_xlfn.XLOOKUP($I46,Borrador!$I$11:$I$70,_xlfn.XLOOKUP(AZ$10,Borrador!$C$10:$BK$10,Borrador!$C$11:$BK$70,"",0,1),""),"")</f>
        <v>1</v>
      </c>
      <c r="BA46" s="11" cm="1">
        <f t="array" ref="BA46">IFERROR(_xlfn.XLOOKUP($I46,Borrador!$I$11:$I$70,_xlfn.XLOOKUP(BA$10,Borrador!$C$10:$BK$10,Borrador!$C$11:$BK$70,"",0,1),""),"")</f>
        <v>0</v>
      </c>
      <c r="BB46" s="11">
        <f>IFERROR(_xlfn.XLOOKUP($I46,Borrador!$I$11:$I$70,Borrador!$AY$11:$AY$70,""),"")</f>
        <v>0</v>
      </c>
      <c r="BC46" s="11">
        <f>IFERROR(_xlfn.XLOOKUP($I46,Borrador!$I$11:$I$70,Borrador!$AZ$11:$AZ$70,""),"")</f>
        <v>0</v>
      </c>
      <c r="BD46" s="12" t="str" cm="1">
        <f t="array" ref="BD46">IFERROR(_xlfn.XLOOKUP($I46,Borrador!$I$11:$I$70,_xlfn.XLOOKUP(BD$10,Borrador!$C$10:$BK$10,Borrador!$C$11:$BK$70,"",0,1),""),"")</f>
        <v>sin iniciar</v>
      </c>
      <c r="BE46" s="12" t="str" cm="1">
        <f t="array" ref="BE46">IFERROR(_xlfn.XLOOKUP($I46,Borrador!$I$11:$I$70,_xlfn.XLOOKUP(BE$10,Borrador!$C$10:$BK$10,Borrador!$C$11:$BK$70,"",0,1),""),"")</f>
        <v>sin iniciar</v>
      </c>
      <c r="BF46" s="12" t="str" cm="1">
        <f t="array" ref="BF46">IFERROR(_xlfn.XLOOKUP($I46,Borrador!$I$11:$I$70,_xlfn.XLOOKUP(BF$10,Borrador!$C$10:$BK$10,Borrador!$C$11:$BK$70,"",0,1),""),"")</f>
        <v>sin iniciar</v>
      </c>
      <c r="BG46" s="12" cm="1">
        <f t="array" ref="BG46">IFERROR(_xlfn.XLOOKUP($I46,Borrador!$I$11:$I$70,_xlfn.XLOOKUP(BG$10,Borrador!$C$10:$BK$10,Borrador!$C$11:$BK$70,"",0,1),""),"")</f>
        <v>12</v>
      </c>
      <c r="BH46" s="12" cm="1">
        <f t="array" ref="BH46">IFERROR(_xlfn.XLOOKUP($I46,Borrador!$I$11:$I$70,_xlfn.XLOOKUP(BH$10,Borrador!$C$10:$BK$10,Borrador!$C$11:$BK$70,"",0,1),""),"")</f>
        <v>0</v>
      </c>
      <c r="BI46" s="12" cm="1">
        <f t="array" ref="BI46">IFERROR(_xlfn.XLOOKUP($I46,Borrador!$I$11:$I$70,_xlfn.XLOOKUP(BI$10,Borrador!$C$10:$BK$10,Borrador!$C$11:$BK$70,"",0,1),""),"")</f>
        <v>0.95</v>
      </c>
      <c r="BJ46" s="12" cm="1">
        <f t="array" ref="BJ46">IFERROR(_xlfn.XLOOKUP($I46,Borrador!$I$11:$I$70,_xlfn.XLOOKUP(BJ$10,Borrador!$C$10:$BK$10,Borrador!$C$11:$BK$70,"",0,1),""),"")</f>
        <v>0</v>
      </c>
      <c r="BK46" s="12" cm="1">
        <f t="array" ref="BK46">IFERROR(_xlfn.XLOOKUP($I46,Borrador!$I$11:$I$70,_xlfn.XLOOKUP(BK$10,Borrador!$C$10:$BK$10,Borrador!$C$11:$BK$70,"",0,1),""),"")</f>
        <v>0</v>
      </c>
      <c r="BL46" s="12" cm="1">
        <f t="array" ref="BL46">IFERROR(_xlfn.XLOOKUP($I46,Borrador!$I$11:$I$70,_xlfn.XLOOKUP(BL$10,Borrador!$C$10:$BK$10,Borrador!$C$11:$BK$70,"",0,1),""),"")</f>
        <v>0</v>
      </c>
      <c r="BM46" s="12">
        <f>IFERROR(_xlfn.XLOOKUP($I46,Borrador!$I$11:$I$70,Borrador!$BE$11:$BE$70,""),"")</f>
        <v>0</v>
      </c>
      <c r="BN46" s="12">
        <f>IFERROR(_xlfn.XLOOKUP($I46,Borrador!$I$11:$I$70,Borrador!$BF$11:$BF$70,""),"")</f>
        <v>0</v>
      </c>
      <c r="BO46" s="12">
        <f>IFERROR(_xlfn.XLOOKUP($I46,Borrador!$I$11:$I$70,Borrador!$BG$11:$BG$70,""),"")</f>
        <v>0</v>
      </c>
      <c r="BP46" s="12" cm="1">
        <f t="array" ref="BP46">IFERROR(_xlfn.XLOOKUP($I46,Borrador!$I$11:$I$70,_xlfn.XLOOKUP(BP$10,Borrador!$C$10:$BK$10,Borrador!$C$11:$BK$70,"",0,1),""),"")</f>
        <v>0.95</v>
      </c>
      <c r="BQ46" s="12">
        <f>IFERROR(_xlfn.XLOOKUP($I46,Borrador!$I$11:$I$70,Borrador!$BB$11:$BB$70,""),"")</f>
        <v>0</v>
      </c>
      <c r="BR46" s="12">
        <f>IFERROR(_xlfn.XLOOKUP($I46,Borrador!$I$11:$I$70,Borrador!$BC$11:$BC$70,""),"")</f>
        <v>0</v>
      </c>
      <c r="BS46" s="12">
        <f>IFERROR(_xlfn.XLOOKUP($I46,Borrador!$I$11:$I$70,Borrador!$BD$11:$BD$70,""),"")</f>
        <v>0</v>
      </c>
      <c r="BT46" s="11">
        <f>IFERROR(_xlfn.XLOOKUP($I46,Borrador!$I$11:$I$70,Borrador!$BH$11:$BH$70,""),"")</f>
        <v>46199</v>
      </c>
      <c r="BU46" s="11">
        <f>IFERROR(_xlfn.XLOOKUP($I46,Borrador!$I$11:$I$70,Borrador!$BI$11:$BI$70,""),"")</f>
        <v>0</v>
      </c>
      <c r="BV46" s="34" t="str">
        <f>IFERROR(_xlfn.XLOOKUP($I46,Borrador!$I$11:$I$70,Borrador!$BJ$11:$BJ$70,""),"")</f>
        <v>2026-2</v>
      </c>
      <c r="BW46" s="12">
        <f>IFERROR(_xlfn.XLOOKUP($I46,Borrador!$I$11:$I$70,Borrador!$BK$11:$BK$70,""),"")</f>
        <v>0</v>
      </c>
    </row>
    <row r="47" spans="3:75" ht="52.35" customHeight="1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IFERROR(_xlfn.XLOOKUP($I47,Borrador!$I$11:$I$70,_xlfn.XLOOKUP(J$10,Borrador!$C$10:$BK$10,Borrador!$C$11:$BK$70,"",0,1),""),"")</f>
        <v>finalizado</v>
      </c>
      <c r="K47" s="12" t="str" cm="1">
        <f t="array" ref="K47">IFERROR(_xlfn.XLOOKUP($I47,Borrador!$I$11:$I$70,_xlfn.XLOOKUP(K$10,Borrador!$C$10:$BK$10,Borrador!$C$11:$BK$70,"",0,1),""),"")</f>
        <v>finalizado</v>
      </c>
      <c r="L47" s="12" t="str" cm="1">
        <f t="array" ref="L47">IFERROR(_xlfn.XLOOKUP($I47,Borrador!$I$11:$I$70,_xlfn.XLOOKUP(L$10,Borrador!$C$10:$BK$10,Borrador!$C$11:$BK$70,"",0,1),""),"")</f>
        <v>finalizado</v>
      </c>
      <c r="M47" s="38" t="str" cm="1">
        <f t="array" ref="M47">IFERROR(_xlfn.XLOOKUP($I47,Borrador!$I$11:$I$70,_xlfn.XLOOKUP(M$10,Borrador!$C$10:$BK$10,Borrador!$C$11:$BK$70,"",0,1),""),"")</f>
        <v>30/02/2026</v>
      </c>
      <c r="N47" s="39" cm="1">
        <f t="array" ref="N47">IFERROR(_xlfn.XLOOKUP($I47,Borrador!$I$11:$I$70,_xlfn.XLOOKUP(N$10,Borrador!$C$10:$BK$10,Borrador!$C$11:$BK$70,"",0,1),""),"")</f>
        <v>46111</v>
      </c>
      <c r="O47" s="12" cm="1">
        <f t="array" ref="O47">IFERROR(_xlfn.XLOOKUP($I47,Borrador!$I$11:$I$70,_xlfn.XLOOKUP(O$10,Borrador!$C$10:$BK$10,Borrador!$C$11:$BK$70,"",0,1),""),"")</f>
        <v>0</v>
      </c>
      <c r="P47" s="12" t="str" cm="1">
        <f t="array" ref="P47">IFERROR(_xlfn.XLOOKUP($I47,Borrador!$I$11:$I$70,_xlfn.XLOOKUP(P$10,Borrador!$C$10:$BK$10,Borrador!$C$11:$BK$70,"",0,1),""),"")</f>
        <v>Si</v>
      </c>
      <c r="Q47" s="12" cm="1">
        <f t="array" ref="Q47">IFERROR(_xlfn.XLOOKUP($I47,Borrador!$I$11:$I$70,_xlfn.XLOOKUP(Q$10,Borrador!$C$10:$BK$10,Borrador!$C$11:$BK$70,"",0,1),""),"")</f>
        <v>2</v>
      </c>
      <c r="R47" s="12" t="str" cm="1">
        <f t="array" ref="R47">IFERROR(_xlfn.XLOOKUP($I47,Borrador!$I$11:$I$70,_xlfn.XLOOKUP(R$10,Borrador!$C$10:$BK$10,Borrador!$C$11:$BK$70,"",0,1),""),"")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IFERROR(_xlfn.XLOOKUP($I47,Borrador!$I$11:$I$70,_xlfn.XLOOKUP(W$10,Borrador!$C$10:$BK$10,Borrador!$C$11:$BK$70,"",0,1),""),"")</f>
        <v>finalizado</v>
      </c>
      <c r="X47" s="76" cm="1">
        <f t="array" ref="X47">IFERROR(_xlfn.XLOOKUP($I47,Borrador!$I$11:$I$70,_xlfn.XLOOKUP(X$10,Borrador!$C$10:$BK$10,Borrador!$C$11:$BK$70,"",0,1),""),"")</f>
        <v>0</v>
      </c>
      <c r="Y47" s="76" t="str" cm="1">
        <f t="array" ref="Y47">IFERROR(_xlfn.XLOOKUP($I47,Borrador!$I$11:$I$70,_xlfn.XLOOKUP(Y$10,Borrador!$C$10:$BK$10,Borrador!$C$11:$BK$70,"",0,1),""),"")</f>
        <v>Finalizado</v>
      </c>
      <c r="Z47" s="76" t="str" cm="1">
        <f t="array" ref="Z47">IFERROR(_xlfn.XLOOKUP($I47,Borrador!$I$11:$I$70,_xlfn.XLOOKUP(Z$10,Borrador!$C$10:$BK$10,Borrador!$C$11:$BK$70,"",0,1),""),"")</f>
        <v/>
      </c>
      <c r="AA47" s="76" t="str" cm="1">
        <f t="array" ref="AA47">IFERROR(_xlfn.XLOOKUP($I47,Borrador!$I$11:$I$70,_xlfn.XLOOKUP(AA$10,Borrador!$C$10:$BK$10,Borrador!$C$11:$BK$70,"",0,1),""),"")</f>
        <v>Renovación de Registro Calificado</v>
      </c>
      <c r="AB47" s="12" t="str" cm="1">
        <f t="array" ref="AB47">IFERROR(_xlfn.XLOOKUP($I47,Borrador!$I$11:$I$70,_xlfn.XLOOKUP(AB$10,Borrador!$C$10:$BK$10,Borrador!$C$11:$BK$70,"",0,1),""),"")</f>
        <v>En elaboración de documentación</v>
      </c>
      <c r="AC47" s="54" t="str" cm="1">
        <f t="array" ref="AC47">IFERROR(_xlfn.XLOOKUP($I47,Borrador!$I$11:$I$70,_xlfn.XLOOKUP(AC$10,Borrador!$C$10:$BK$10,Borrador!$C$11:$BK$70,"",0,1),""),"")</f>
        <v>Agosto de 2026</v>
      </c>
      <c r="AD47" s="12" t="str" cm="1">
        <f t="array" ref="AD47">IFERROR(_xlfn.XLOOKUP($I47,Borrador!$I$11:$I$70,_xlfn.XLOOKUP(AD$10,Borrador!$C$10:$BK$10,Borrador!$C$11:$BK$70,"",0,1),""),"")</f>
        <v>Se tramita en julio de 2026</v>
      </c>
      <c r="AE47" s="12"/>
      <c r="AF47" s="12" t="str" cm="1">
        <f t="array" ref="AF47">IFERROR(_xlfn.XLOOKUP($I47,Borrador!$I$11:$I$70,_xlfn.XLOOKUP(AF$10,Borrador!$C$10:$BK$10,Borrador!$C$11:$BK$70,"",0,1),""),"")</f>
        <v>Sí</v>
      </c>
      <c r="AG47" s="12" t="str" cm="1">
        <f t="array" ref="AG47">IFERROR(_xlfn.XLOOKUP($I47,Borrador!$I$11:$I$70,_xlfn.XLOOKUP(AG$10,Borrador!$C$10:$BK$10,Borrador!$C$11:$BK$70,"",0,1),""),"")</f>
        <v>Sí</v>
      </c>
      <c r="AH47" s="12" t="str" cm="1">
        <f t="array" ref="AH47">IFERROR(_xlfn.XLOOKUP($I47,Borrador!$I$11:$I$70,_xlfn.XLOOKUP(AH$10,Borrador!$C$10:$BK$10,Borrador!$C$11:$BK$70,"",0,1),""),"")</f>
        <v>Pendiente</v>
      </c>
      <c r="AI47" s="12" t="str" cm="1">
        <f t="array" ref="AI47">IFERROR(_xlfn.XLOOKUP($I47,Borrador!$I$11:$I$70,_xlfn.XLOOKUP(AI$10,Borrador!$C$10:$BK$10,Borrador!$C$11:$BK$70,"",0,1),""),"")</f>
        <v/>
      </c>
      <c r="AJ47" s="12"/>
      <c r="AK47" s="12"/>
      <c r="AL47" s="11" cm="1">
        <f t="array" ref="AL47">IFERROR(_xlfn.XLOOKUP($I47,Borrador!$I$11:$I$70,_xlfn.XLOOKUP(AL$10,Borrador!$C$10:$BK$10,Borrador!$C$11:$BK$70,"",0,1),""),"")</f>
        <v>0</v>
      </c>
      <c r="AM47" s="11" cm="1">
        <f t="array" ref="AM47">IFERROR(_xlfn.XLOOKUP($I47,Borrador!$I$11:$I$70,_xlfn.XLOOKUP(AM$10,Borrador!$C$10:$BK$10,Borrador!$C$11:$BK$70,"",0,1),""),"")</f>
        <v>2</v>
      </c>
      <c r="AN47" s="11" cm="1">
        <f t="array" ref="AN47">IFERROR(_xlfn.XLOOKUP($I47,Borrador!$I$11:$I$70,_xlfn.XLOOKUP(AN$10,Borrador!$C$10:$BK$10,Borrador!$C$11:$BK$70,"",0,1),""),"")</f>
        <v>2</v>
      </c>
      <c r="AO47" s="11" cm="1">
        <f t="array" ref="AO47">IFERROR(_xlfn.XLOOKUP($I47,Borrador!$I$11:$I$70,_xlfn.XLOOKUP(AO$10,Borrador!$C$10:$BK$10,Borrador!$C$11:$BK$70,"",0,1),""),"")</f>
        <v>0</v>
      </c>
      <c r="AP47" s="11" cm="1">
        <f t="array" ref="AP47">IFERROR(_xlfn.XLOOKUP($I47,Borrador!$I$11:$I$70,_xlfn.XLOOKUP(AP$10,Borrador!$C$10:$BK$10,Borrador!$C$11:$BK$70,"",0,1),""),"")</f>
        <v>0</v>
      </c>
      <c r="AQ47" s="11" t="str" cm="1">
        <f t="array" ref="AQ47">IFERROR(_xlfn.XLOOKUP($I47,Borrador!$I$11:$I$70,_xlfn.XLOOKUP(AQ$10,Borrador!$C$10:$BK$10,Borrador!$C$11:$BK$70,"",0,1),""),"")</f>
        <v>No aplica</v>
      </c>
      <c r="AR47" s="12" t="str" cm="1">
        <f t="array" ref="AR47">IFERROR(_xlfn.XLOOKUP($I47,Borrador!$I$11:$I$70,_xlfn.XLOOKUP(AR$10,Borrador!$C$10:$BK$10,Borrador!$C$11:$BK$70,"",0,1),""),"")</f>
        <v/>
      </c>
      <c r="AS47" s="12" t="str" cm="1">
        <f t="array" ref="AS47">IFERROR(_xlfn.XLOOKUP($I47,Borrador!$I$11:$I$70,_xlfn.XLOOKUP(AS$10,Borrador!$C$10:$BK$10,Borrador!$C$11:$BK$70,"",0,1),""),"")</f>
        <v/>
      </c>
      <c r="AT47" s="12" t="str" cm="1">
        <f t="array" ref="AT47">IFERROR(_xlfn.XLOOKUP($I47,Borrador!$I$11:$I$70,_xlfn.XLOOKUP(AT$10,Borrador!$C$10:$BK$10,Borrador!$C$11:$BK$70,"",0,1),""),"")</f>
        <v/>
      </c>
      <c r="AU47" s="12" t="str" cm="1">
        <f t="array" ref="AU47">IFERROR(_xlfn.XLOOKUP($I47,Borrador!$I$11:$I$70,_xlfn.XLOOKUP(AU$10,Borrador!$C$10:$BK$10,Borrador!$C$11:$BK$70,"",0,1),""),"")</f>
        <v>No aplica</v>
      </c>
      <c r="AV47" s="12" t="str" cm="1">
        <f t="array" ref="AV47">IFERROR(_xlfn.XLOOKUP($I47,Borrador!$I$11:$I$70,_xlfn.XLOOKUP(AV$10,Borrador!$C$10:$BK$10,Borrador!$C$11:$BK$70,"",0,1),""),"")</f>
        <v>No aplica</v>
      </c>
      <c r="AW47" s="12" t="str">
        <f>IFERROR(_xlfn.XLOOKUP($I47,Borrador!$I$11:$I$70,Borrador!$AP$11:$AP$70,""),"")</f>
        <v>No aplica</v>
      </c>
      <c r="AX47" s="12" t="str">
        <f>IFERROR(_xlfn.XLOOKUP($I47,Borrador!$I$11:$I$70,Borrador!$AQ$11:$AQ$70,""),"")</f>
        <v>No aplica</v>
      </c>
      <c r="AY47" s="12" t="str">
        <f>IFERROR(_xlfn.XLOOKUP($I47,Borrador!$I$11:$I$70,Borrador!$AR$11:$AR$70,""),"")</f>
        <v>No aplica</v>
      </c>
      <c r="AZ47" s="11" t="str" cm="1">
        <f t="array" ref="AZ47">IFERROR(_xlfn.XLOOKUP($I47,Borrador!$I$11:$I$70,_xlfn.XLOOKUP(AZ$10,Borrador!$C$10:$BK$10,Borrador!$C$11:$BK$70,"",0,1),""),"")</f>
        <v>No aplica</v>
      </c>
      <c r="BA47" s="11" cm="1">
        <f t="array" ref="BA47">IFERROR(_xlfn.XLOOKUP($I47,Borrador!$I$11:$I$70,_xlfn.XLOOKUP(BA$10,Borrador!$C$10:$BK$10,Borrador!$C$11:$BK$70,"",0,1),""),"")</f>
        <v>0</v>
      </c>
      <c r="BB47" s="11">
        <f>IFERROR(_xlfn.XLOOKUP($I47,Borrador!$I$11:$I$70,Borrador!$AY$11:$AY$70,""),"")</f>
        <v>0</v>
      </c>
      <c r="BC47" s="11">
        <f>IFERROR(_xlfn.XLOOKUP($I47,Borrador!$I$11:$I$70,Borrador!$AZ$11:$AZ$70,""),"")</f>
        <v>0</v>
      </c>
      <c r="BD47" s="12" t="str" cm="1">
        <f t="array" ref="BD47">IFERROR(_xlfn.XLOOKUP($I47,Borrador!$I$11:$I$70,_xlfn.XLOOKUP(BD$10,Borrador!$C$10:$BK$10,Borrador!$C$11:$BK$70,"",0,1),""),"")</f>
        <v>sin iniciar</v>
      </c>
      <c r="BE47" s="12" t="str" cm="1">
        <f t="array" ref="BE47">IFERROR(_xlfn.XLOOKUP($I47,Borrador!$I$11:$I$70,_xlfn.XLOOKUP(BE$10,Borrador!$C$10:$BK$10,Borrador!$C$11:$BK$70,"",0,1),""),"")</f>
        <v>sin iniciar</v>
      </c>
      <c r="BF47" s="12" t="str" cm="1">
        <f t="array" ref="BF47">IFERROR(_xlfn.XLOOKUP($I47,Borrador!$I$11:$I$70,_xlfn.XLOOKUP(BF$10,Borrador!$C$10:$BK$10,Borrador!$C$11:$BK$70,"",0,1),""),"")</f>
        <v>sin iniciar</v>
      </c>
      <c r="BG47" s="12" cm="1">
        <f t="array" ref="BG47">IFERROR(_xlfn.XLOOKUP($I47,Borrador!$I$11:$I$70,_xlfn.XLOOKUP(BG$10,Borrador!$C$10:$BK$10,Borrador!$C$11:$BK$70,"",0,1),""),"")</f>
        <v>2</v>
      </c>
      <c r="BH47" s="12" cm="1">
        <f t="array" ref="BH47">IFERROR(_xlfn.XLOOKUP($I47,Borrador!$I$11:$I$70,_xlfn.XLOOKUP(BH$10,Borrador!$C$10:$BK$10,Borrador!$C$11:$BK$70,"",0,1),""),"")</f>
        <v>0</v>
      </c>
      <c r="BI47" s="12" t="str" cm="1">
        <f t="array" ref="BI47">IFERROR(_xlfn.XLOOKUP($I47,Borrador!$I$11:$I$70,_xlfn.XLOOKUP(BI$10,Borrador!$C$10:$BK$10,Borrador!$C$11:$BK$70,"",0,1),""),"")</f>
        <v>sin iniciar</v>
      </c>
      <c r="BJ47" s="12" cm="1">
        <f t="array" ref="BJ47">IFERROR(_xlfn.XLOOKUP($I47,Borrador!$I$11:$I$70,_xlfn.XLOOKUP(BJ$10,Borrador!$C$10:$BK$10,Borrador!$C$11:$BK$70,"",0,1),""),"")</f>
        <v>0</v>
      </c>
      <c r="BK47" s="12" cm="1">
        <f t="array" ref="BK47">IFERROR(_xlfn.XLOOKUP($I47,Borrador!$I$11:$I$70,_xlfn.XLOOKUP(BK$10,Borrador!$C$10:$BK$10,Borrador!$C$11:$BK$70,"",0,1),""),"")</f>
        <v>0</v>
      </c>
      <c r="BL47" s="12" cm="1">
        <f t="array" ref="BL47">IFERROR(_xlfn.XLOOKUP($I47,Borrador!$I$11:$I$70,_xlfn.XLOOKUP(BL$10,Borrador!$C$10:$BK$10,Borrador!$C$11:$BK$70,"",0,1),""),"")</f>
        <v>0</v>
      </c>
      <c r="BM47" s="12">
        <f>IFERROR(_xlfn.XLOOKUP($I47,Borrador!$I$11:$I$70,Borrador!$BE$11:$BE$70,""),"")</f>
        <v>0</v>
      </c>
      <c r="BN47" s="12">
        <f>IFERROR(_xlfn.XLOOKUP($I47,Borrador!$I$11:$I$70,Borrador!$BF$11:$BF$70,""),"")</f>
        <v>0</v>
      </c>
      <c r="BO47" s="12">
        <f>IFERROR(_xlfn.XLOOKUP($I47,Borrador!$I$11:$I$70,Borrador!$BG$11:$BG$70,""),"")</f>
        <v>0</v>
      </c>
      <c r="BP47" s="12" t="str" cm="1">
        <f t="array" ref="BP47">IFERROR(_xlfn.XLOOKUP($I47,Borrador!$I$11:$I$70,_xlfn.XLOOKUP(BP$10,Borrador!$C$10:$BK$10,Borrador!$C$11:$BK$70,"",0,1),""),"")</f>
        <v>sin iniciar</v>
      </c>
      <c r="BQ47" s="12">
        <f>IFERROR(_xlfn.XLOOKUP($I47,Borrador!$I$11:$I$70,Borrador!$BB$11:$BB$70,""),"")</f>
        <v>0</v>
      </c>
      <c r="BR47" s="12">
        <f>IFERROR(_xlfn.XLOOKUP($I47,Borrador!$I$11:$I$70,Borrador!$BC$11:$BC$70,""),"")</f>
        <v>0</v>
      </c>
      <c r="BS47" s="12">
        <f>IFERROR(_xlfn.XLOOKUP($I47,Borrador!$I$11:$I$70,Borrador!$BD$11:$BD$70,""),"")</f>
        <v>0</v>
      </c>
      <c r="BT47" s="11">
        <f>IFERROR(_xlfn.XLOOKUP($I47,Borrador!$I$11:$I$70,Borrador!$BH$11:$BH$70,""),"")</f>
        <v>0</v>
      </c>
      <c r="BU47" s="11">
        <f>IFERROR(_xlfn.XLOOKUP($I47,Borrador!$I$11:$I$70,Borrador!$BI$11:$BI$70,""),"")</f>
        <v>0</v>
      </c>
      <c r="BV47" s="34" t="str">
        <f>IFERROR(_xlfn.XLOOKUP($I47,Borrador!$I$11:$I$70,Borrador!$BJ$11:$BJ$70,""),"")</f>
        <v>2027-2</v>
      </c>
      <c r="BW47" s="12">
        <f>IFERROR(_xlfn.XLOOKUP($I47,Borrador!$I$11:$I$70,Borrador!$BK$11:$BK$70,""),"")</f>
        <v>0</v>
      </c>
    </row>
    <row r="48" spans="3:75" ht="52.35" customHeight="1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IFERROR(_xlfn.XLOOKUP($I48,Borrador!$I$11:$I$70,_xlfn.XLOOKUP(J$10,Borrador!$C$10:$BK$10,Borrador!$C$11:$BK$70,"",0,1),""),"")</f>
        <v>finalizado</v>
      </c>
      <c r="K48" s="12" t="str" cm="1">
        <f t="array" ref="K48">IFERROR(_xlfn.XLOOKUP($I48,Borrador!$I$11:$I$70,_xlfn.XLOOKUP(K$10,Borrador!$C$10:$BK$10,Borrador!$C$11:$BK$70,"",0,1),""),"")</f>
        <v>finalizado</v>
      </c>
      <c r="L48" s="12" t="str" cm="1">
        <f t="array" ref="L48">IFERROR(_xlfn.XLOOKUP($I48,Borrador!$I$11:$I$70,_xlfn.XLOOKUP(L$10,Borrador!$C$10:$BK$10,Borrador!$C$11:$BK$70,"",0,1),""),"")</f>
        <v>finalizado</v>
      </c>
      <c r="M48" s="38" t="str" cm="1">
        <f t="array" ref="M48">IFERROR(_xlfn.XLOOKUP($I48,Borrador!$I$11:$I$70,_xlfn.XLOOKUP(M$10,Borrador!$C$10:$BK$10,Borrador!$C$11:$BK$70,"",0,1),""),"")</f>
        <v>30/02/2026</v>
      </c>
      <c r="N48" s="39" cm="1">
        <f t="array" ref="N48">IFERROR(_xlfn.XLOOKUP($I48,Borrador!$I$11:$I$70,_xlfn.XLOOKUP(N$10,Borrador!$C$10:$BK$10,Borrador!$C$11:$BK$70,"",0,1),""),"")</f>
        <v>46111</v>
      </c>
      <c r="O48" s="12" cm="1">
        <f t="array" ref="O48">IFERROR(_xlfn.XLOOKUP($I48,Borrador!$I$11:$I$70,_xlfn.XLOOKUP(O$10,Borrador!$C$10:$BK$10,Borrador!$C$11:$BK$70,"",0,1),""),"")</f>
        <v>0</v>
      </c>
      <c r="P48" s="12" cm="1">
        <f t="array" ref="P48">IFERROR(_xlfn.XLOOKUP($I48,Borrador!$I$11:$I$70,_xlfn.XLOOKUP(P$10,Borrador!$C$10:$BK$10,Borrador!$C$11:$BK$70,"",0,1),""),"")</f>
        <v>0</v>
      </c>
      <c r="Q48" s="12" t="str" cm="1">
        <f t="array" ref="Q48">IFERROR(_xlfn.XLOOKUP($I48,Borrador!$I$11:$I$70,_xlfn.XLOOKUP(Q$10,Borrador!$C$10:$BK$10,Borrador!$C$11:$BK$70,"",0,1),""),"")</f>
        <v>No aplica</v>
      </c>
      <c r="R48" s="12" t="str" cm="1">
        <f t="array" ref="R48">IFERROR(_xlfn.XLOOKUP($I48,Borrador!$I$11:$I$70,_xlfn.XLOOKUP(R$10,Borrador!$C$10:$BK$10,Borrador!$C$11:$BK$70,"",0,1),""),"")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IFERROR(_xlfn.XLOOKUP($I48,Borrador!$I$11:$I$70,_xlfn.XLOOKUP(W$10,Borrador!$C$10:$BK$10,Borrador!$C$11:$BK$70,"",0,1),""),"")</f>
        <v>finalizado</v>
      </c>
      <c r="X48" s="76" cm="1">
        <f t="array" ref="X48">IFERROR(_xlfn.XLOOKUP($I48,Borrador!$I$11:$I$70,_xlfn.XLOOKUP(X$10,Borrador!$C$10:$BK$10,Borrador!$C$11:$BK$70,"",0,1),""),"")</f>
        <v>0</v>
      </c>
      <c r="Y48" s="76" t="str" cm="1">
        <f t="array" ref="Y48">IFERROR(_xlfn.XLOOKUP($I48,Borrador!$I$11:$I$70,_xlfn.XLOOKUP(Y$10,Borrador!$C$10:$BK$10,Borrador!$C$11:$BK$70,"",0,1),""),"")</f>
        <v>Finalizado</v>
      </c>
      <c r="Z48" s="76" t="str" cm="1">
        <f t="array" ref="Z48">IFERROR(_xlfn.XLOOKUP($I48,Borrador!$I$11:$I$70,_xlfn.XLOOKUP(Z$10,Borrador!$C$10:$BK$10,Borrador!$C$11:$BK$70,"",0,1),""),"")</f>
        <v/>
      </c>
      <c r="AA48" s="76" t="str" cm="1">
        <f t="array" ref="AA48">IFERROR(_xlfn.XLOOKUP($I48,Borrador!$I$11:$I$70,_xlfn.XLOOKUP(AA$10,Borrador!$C$10:$BK$10,Borrador!$C$11:$BK$70,"",0,1),""),"")</f>
        <v>Renovación de Registro Calificado</v>
      </c>
      <c r="AB48" s="12" t="str" cm="1">
        <f t="array" ref="AB48">IFERROR(_xlfn.XLOOKUP($I48,Borrador!$I$11:$I$70,_xlfn.XLOOKUP(AB$10,Borrador!$C$10:$BK$10,Borrador!$C$11:$BK$70,"",0,1),""),"")</f>
        <v>En elaboración de documentación</v>
      </c>
      <c r="AC48" s="54" t="str" cm="1">
        <f t="array" ref="AC48">IFERROR(_xlfn.XLOOKUP($I48,Borrador!$I$11:$I$70,_xlfn.XLOOKUP(AC$10,Borrador!$C$10:$BK$10,Borrador!$C$11:$BK$70,"",0,1),""),"")</f>
        <v>Agosto de 2026</v>
      </c>
      <c r="AD48" s="12" t="str" cm="1">
        <f t="array" ref="AD48">IFERROR(_xlfn.XLOOKUP($I48,Borrador!$I$11:$I$70,_xlfn.XLOOKUP(AD$10,Borrador!$C$10:$BK$10,Borrador!$C$11:$BK$70,"",0,1),""),"")</f>
        <v>Se tramita en julio de 2026</v>
      </c>
      <c r="AE48" s="12"/>
      <c r="AF48" s="12" t="str" cm="1">
        <f t="array" ref="AF48">IFERROR(_xlfn.XLOOKUP($I48,Borrador!$I$11:$I$70,_xlfn.XLOOKUP(AF$10,Borrador!$C$10:$BK$10,Borrador!$C$11:$BK$70,"",0,1),""),"")</f>
        <v>Sí</v>
      </c>
      <c r="AG48" s="12" t="str" cm="1">
        <f t="array" ref="AG48">IFERROR(_xlfn.XLOOKUP($I48,Borrador!$I$11:$I$70,_xlfn.XLOOKUP(AG$10,Borrador!$C$10:$BK$10,Borrador!$C$11:$BK$70,"",0,1),""),"")</f>
        <v>Sí</v>
      </c>
      <c r="AH48" s="12" t="str" cm="1">
        <f t="array" ref="AH48">IFERROR(_xlfn.XLOOKUP($I48,Borrador!$I$11:$I$70,_xlfn.XLOOKUP(AH$10,Borrador!$C$10:$BK$10,Borrador!$C$11:$BK$70,"",0,1),""),"")</f>
        <v>Pendiente</v>
      </c>
      <c r="AI48" s="12" t="str" cm="1">
        <f t="array" ref="AI48">IFERROR(_xlfn.XLOOKUP($I48,Borrador!$I$11:$I$70,_xlfn.XLOOKUP(AI$10,Borrador!$C$10:$BK$10,Borrador!$C$11:$BK$70,"",0,1),""),"")</f>
        <v/>
      </c>
      <c r="AJ48" s="12"/>
      <c r="AK48" s="12"/>
      <c r="AL48" s="11" t="str" cm="1">
        <f t="array" ref="AL48">IFERROR(_xlfn.XLOOKUP($I48,Borrador!$I$11:$I$70,_xlfn.XLOOKUP(AL$10,Borrador!$C$10:$BK$10,Borrador!$C$11:$BK$70,"",0,1),""),"")</f>
        <v>No aplica</v>
      </c>
      <c r="AM48" s="11" t="str" cm="1">
        <f t="array" ref="AM48">IFERROR(_xlfn.XLOOKUP($I48,Borrador!$I$11:$I$70,_xlfn.XLOOKUP(AM$10,Borrador!$C$10:$BK$10,Borrador!$C$11:$BK$70,"",0,1),""),"")</f>
        <v>No aplica</v>
      </c>
      <c r="AN48" s="11" t="str" cm="1">
        <f t="array" ref="AN48">IFERROR(_xlfn.XLOOKUP($I48,Borrador!$I$11:$I$70,_xlfn.XLOOKUP(AN$10,Borrador!$C$10:$BK$10,Borrador!$C$11:$BK$70,"",0,1),""),"")</f>
        <v>No aplica</v>
      </c>
      <c r="AO48" s="11" cm="1">
        <f t="array" ref="AO48">IFERROR(_xlfn.XLOOKUP($I48,Borrador!$I$11:$I$70,_xlfn.XLOOKUP(AO$10,Borrador!$C$10:$BK$10,Borrador!$C$11:$BK$70,"",0,1),""),"")</f>
        <v>0</v>
      </c>
      <c r="AP48" s="11" cm="1">
        <f t="array" ref="AP48">IFERROR(_xlfn.XLOOKUP($I48,Borrador!$I$11:$I$70,_xlfn.XLOOKUP(AP$10,Borrador!$C$10:$BK$10,Borrador!$C$11:$BK$70,"",0,1),""),"")</f>
        <v>0</v>
      </c>
      <c r="AQ48" s="11" cm="1">
        <f t="array" ref="AQ48">IFERROR(_xlfn.XLOOKUP($I48,Borrador!$I$11:$I$70,_xlfn.XLOOKUP(AQ$10,Borrador!$C$10:$BK$10,Borrador!$C$11:$BK$70,"",0,1),""),"")</f>
        <v>0</v>
      </c>
      <c r="AR48" s="12" t="str" cm="1">
        <f t="array" ref="AR48">IFERROR(_xlfn.XLOOKUP($I48,Borrador!$I$11:$I$70,_xlfn.XLOOKUP(AR$10,Borrador!$C$10:$BK$10,Borrador!$C$11:$BK$70,"",0,1),""),"")</f>
        <v/>
      </c>
      <c r="AS48" s="12" t="str" cm="1">
        <f t="array" ref="AS48">IFERROR(_xlfn.XLOOKUP($I48,Borrador!$I$11:$I$70,_xlfn.XLOOKUP(AS$10,Borrador!$C$10:$BK$10,Borrador!$C$11:$BK$70,"",0,1),""),"")</f>
        <v/>
      </c>
      <c r="AT48" s="12" t="str" cm="1">
        <f t="array" ref="AT48">IFERROR(_xlfn.XLOOKUP($I48,Borrador!$I$11:$I$70,_xlfn.XLOOKUP(AT$10,Borrador!$C$10:$BK$10,Borrador!$C$11:$BK$70,"",0,1),""),"")</f>
        <v/>
      </c>
      <c r="AU48" s="12" t="str" cm="1">
        <f t="array" ref="AU48">IFERROR(_xlfn.XLOOKUP($I48,Borrador!$I$11:$I$70,_xlfn.XLOOKUP(AU$10,Borrador!$C$10:$BK$10,Borrador!$C$11:$BK$70,"",0,1),""),"")</f>
        <v>Sin iniciar</v>
      </c>
      <c r="AV48" s="12" t="str" cm="1">
        <f t="array" ref="AV48">IFERROR(_xlfn.XLOOKUP($I48,Borrador!$I$11:$I$70,_xlfn.XLOOKUP(AV$10,Borrador!$C$10:$BK$10,Borrador!$C$11:$BK$70,"",0,1),""),"")</f>
        <v>Sin iniciar</v>
      </c>
      <c r="AW48" s="12">
        <f>IFERROR(_xlfn.XLOOKUP($I48,Borrador!$I$11:$I$70,Borrador!$AP$11:$AP$70,""),"")</f>
        <v>0</v>
      </c>
      <c r="AX48" s="12">
        <f>IFERROR(_xlfn.XLOOKUP($I48,Borrador!$I$11:$I$70,Borrador!$AQ$11:$AQ$70,""),"")</f>
        <v>0</v>
      </c>
      <c r="AY48" s="12">
        <f>IFERROR(_xlfn.XLOOKUP($I48,Borrador!$I$11:$I$70,Borrador!$AR$11:$AR$70,""),"")</f>
        <v>0</v>
      </c>
      <c r="AZ48" s="11" cm="1">
        <f t="array" ref="AZ48">IFERROR(_xlfn.XLOOKUP($I48,Borrador!$I$11:$I$70,_xlfn.XLOOKUP(AZ$10,Borrador!$C$10:$BK$10,Borrador!$C$11:$BK$70,"",0,1),""),"")</f>
        <v>0</v>
      </c>
      <c r="BA48" s="11" t="str" cm="1">
        <f t="array" ref="BA48">IFERROR(_xlfn.XLOOKUP($I48,Borrador!$I$11:$I$70,_xlfn.XLOOKUP(BA$10,Borrador!$C$10:$BK$10,Borrador!$C$11:$BK$70,"",0,1),""),"")</f>
        <v>No aplica</v>
      </c>
      <c r="BB48" s="11">
        <f>IFERROR(_xlfn.XLOOKUP($I48,Borrador!$I$11:$I$70,Borrador!$AY$11:$AY$70,""),"")</f>
        <v>0</v>
      </c>
      <c r="BC48" s="11">
        <f>IFERROR(_xlfn.XLOOKUP($I48,Borrador!$I$11:$I$70,Borrador!$AZ$11:$AZ$70,""),"")</f>
        <v>0</v>
      </c>
      <c r="BD48" s="12" t="str" cm="1">
        <f t="array" ref="BD48">IFERROR(_xlfn.XLOOKUP($I48,Borrador!$I$11:$I$70,_xlfn.XLOOKUP(BD$10,Borrador!$C$10:$BK$10,Borrador!$C$11:$BK$70,"",0,1),""),"")</f>
        <v>No aplica</v>
      </c>
      <c r="BE48" s="12" t="str" cm="1">
        <f t="array" ref="BE48">IFERROR(_xlfn.XLOOKUP($I48,Borrador!$I$11:$I$70,_xlfn.XLOOKUP(BE$10,Borrador!$C$10:$BK$10,Borrador!$C$11:$BK$70,"",0,1),""),"")</f>
        <v>No aplica</v>
      </c>
      <c r="BF48" s="12" cm="1">
        <f t="array" ref="BF48">IFERROR(_xlfn.XLOOKUP($I48,Borrador!$I$11:$I$70,_xlfn.XLOOKUP(BF$10,Borrador!$C$10:$BK$10,Borrador!$C$11:$BK$70,"",0,1),""),"")</f>
        <v>0</v>
      </c>
      <c r="BG48" s="12" t="str" cm="1">
        <f t="array" ref="BG48">IFERROR(_xlfn.XLOOKUP($I48,Borrador!$I$11:$I$70,_xlfn.XLOOKUP(BG$10,Borrador!$C$10:$BK$10,Borrador!$C$11:$BK$70,"",0,1),""),"")</f>
        <v>No aplica</v>
      </c>
      <c r="BH48" s="12" t="str" cm="1">
        <f t="array" ref="BH48">IFERROR(_xlfn.XLOOKUP($I48,Borrador!$I$11:$I$70,_xlfn.XLOOKUP(BH$10,Borrador!$C$10:$BK$10,Borrador!$C$11:$BK$70,"",0,1),""),"")</f>
        <v>No aplica</v>
      </c>
      <c r="BI48" s="12" t="str" cm="1">
        <f t="array" ref="BI48">IFERROR(_xlfn.XLOOKUP($I48,Borrador!$I$11:$I$70,_xlfn.XLOOKUP(BI$10,Borrador!$C$10:$BK$10,Borrador!$C$11:$BK$70,"",0,1),""),"")</f>
        <v>sin iniciar</v>
      </c>
      <c r="BJ48" s="12" t="str" cm="1">
        <f t="array" ref="BJ48">IFERROR(_xlfn.XLOOKUP($I48,Borrador!$I$11:$I$70,_xlfn.XLOOKUP(BJ$10,Borrador!$C$10:$BK$10,Borrador!$C$11:$BK$70,"",0,1),""),"")</f>
        <v>No aplica</v>
      </c>
      <c r="BK48" s="12" cm="1">
        <f t="array" ref="BK48">IFERROR(_xlfn.XLOOKUP($I48,Borrador!$I$11:$I$70,_xlfn.XLOOKUP(BK$10,Borrador!$C$10:$BK$10,Borrador!$C$11:$BK$70,"",0,1),""),"")</f>
        <v>0</v>
      </c>
      <c r="BL48" s="12" cm="1">
        <f t="array" ref="BL48">IFERROR(_xlfn.XLOOKUP($I48,Borrador!$I$11:$I$70,_xlfn.XLOOKUP(BL$10,Borrador!$C$10:$BK$10,Borrador!$C$11:$BK$70,"",0,1),""),"")</f>
        <v>0</v>
      </c>
      <c r="BM48" s="12">
        <f>IFERROR(_xlfn.XLOOKUP($I48,Borrador!$I$11:$I$70,Borrador!$BE$11:$BE$70,""),"")</f>
        <v>0</v>
      </c>
      <c r="BN48" s="12">
        <f>IFERROR(_xlfn.XLOOKUP($I48,Borrador!$I$11:$I$70,Borrador!$BF$11:$BF$70,""),"")</f>
        <v>0</v>
      </c>
      <c r="BO48" s="12">
        <f>IFERROR(_xlfn.XLOOKUP($I48,Borrador!$I$11:$I$70,Borrador!$BG$11:$BG$70,""),"")</f>
        <v>0</v>
      </c>
      <c r="BP48" s="12" t="str" cm="1">
        <f t="array" ref="BP48">IFERROR(_xlfn.XLOOKUP($I48,Borrador!$I$11:$I$70,_xlfn.XLOOKUP(BP$10,Borrador!$C$10:$BK$10,Borrador!$C$11:$BK$70,"",0,1),""),"")</f>
        <v>sin iniciar</v>
      </c>
      <c r="BQ48" s="12">
        <f>IFERROR(_xlfn.XLOOKUP($I48,Borrador!$I$11:$I$70,Borrador!$BB$11:$BB$70,""),"")</f>
        <v>0</v>
      </c>
      <c r="BR48" s="12">
        <f>IFERROR(_xlfn.XLOOKUP($I48,Borrador!$I$11:$I$70,Borrador!$BC$11:$BC$70,""),"")</f>
        <v>0</v>
      </c>
      <c r="BS48" s="12">
        <f>IFERROR(_xlfn.XLOOKUP($I48,Borrador!$I$11:$I$70,Borrador!$BD$11:$BD$70,""),"")</f>
        <v>0</v>
      </c>
      <c r="BT48" s="11">
        <f>IFERROR(_xlfn.XLOOKUP($I48,Borrador!$I$11:$I$70,Borrador!$BH$11:$BH$70,""),"")</f>
        <v>0</v>
      </c>
      <c r="BU48" s="11">
        <f>IFERROR(_xlfn.XLOOKUP($I48,Borrador!$I$11:$I$70,Borrador!$BI$11:$BI$70,""),"")</f>
        <v>0</v>
      </c>
      <c r="BV48" s="34" t="str">
        <f>IFERROR(_xlfn.XLOOKUP($I48,Borrador!$I$11:$I$70,Borrador!$BJ$11:$BJ$70,""),"")</f>
        <v>2027-2</v>
      </c>
      <c r="BW48" s="12">
        <f>IFERROR(_xlfn.XLOOKUP($I48,Borrador!$I$11:$I$70,Borrador!$BK$11:$BK$70,""),"")</f>
        <v>0</v>
      </c>
    </row>
    <row r="49" spans="3:75" ht="52.35" customHeight="1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IFERROR(_xlfn.XLOOKUP($I49,Borrador!$I$11:$I$70,_xlfn.XLOOKUP(J$10,Borrador!$C$10:$BK$10,Borrador!$C$11:$BK$70,"",0,1),""),"")</f>
        <v>finalizado</v>
      </c>
      <c r="K49" s="12" t="str" cm="1">
        <f t="array" ref="K49">IFERROR(_xlfn.XLOOKUP($I49,Borrador!$I$11:$I$70,_xlfn.XLOOKUP(K$10,Borrador!$C$10:$BK$10,Borrador!$C$11:$BK$70,"",0,1),""),"")</f>
        <v>finalizado</v>
      </c>
      <c r="L49" s="12" t="str" cm="1">
        <f t="array" ref="L49">IFERROR(_xlfn.XLOOKUP($I49,Borrador!$I$11:$I$70,_xlfn.XLOOKUP(L$10,Borrador!$C$10:$BK$10,Borrador!$C$11:$BK$70,"",0,1),""),"")</f>
        <v>finalizado</v>
      </c>
      <c r="M49" s="38" t="str" cm="1">
        <f t="array" ref="M49">IFERROR(_xlfn.XLOOKUP($I49,Borrador!$I$11:$I$70,_xlfn.XLOOKUP(M$10,Borrador!$C$10:$BK$10,Borrador!$C$11:$BK$70,"",0,1),""),"")</f>
        <v>30/02/2026</v>
      </c>
      <c r="N49" s="39" cm="1">
        <f t="array" ref="N49">IFERROR(_xlfn.XLOOKUP($I49,Borrador!$I$11:$I$70,_xlfn.XLOOKUP(N$10,Borrador!$C$10:$BK$10,Borrador!$C$11:$BK$70,"",0,1),""),"")</f>
        <v>46111</v>
      </c>
      <c r="O49" s="12" cm="1">
        <f t="array" ref="O49">IFERROR(_xlfn.XLOOKUP($I49,Borrador!$I$11:$I$70,_xlfn.XLOOKUP(O$10,Borrador!$C$10:$BK$10,Borrador!$C$11:$BK$70,"",0,1),""),"")</f>
        <v>0</v>
      </c>
      <c r="P49" s="12" cm="1">
        <f t="array" ref="P49">IFERROR(_xlfn.XLOOKUP($I49,Borrador!$I$11:$I$70,_xlfn.XLOOKUP(P$10,Borrador!$C$10:$BK$10,Borrador!$C$11:$BK$70,"",0,1),""),"")</f>
        <v>0</v>
      </c>
      <c r="Q49" s="12" t="str" cm="1">
        <f t="array" ref="Q49">IFERROR(_xlfn.XLOOKUP($I49,Borrador!$I$11:$I$70,_xlfn.XLOOKUP(Q$10,Borrador!$C$10:$BK$10,Borrador!$C$11:$BK$70,"",0,1),""),"")</f>
        <v>No aplica</v>
      </c>
      <c r="R49" s="12" t="str" cm="1">
        <f t="array" ref="R49">IFERROR(_xlfn.XLOOKUP($I49,Borrador!$I$11:$I$70,_xlfn.XLOOKUP(R$10,Borrador!$C$10:$BK$10,Borrador!$C$11:$BK$70,"",0,1),""),"")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IFERROR(_xlfn.XLOOKUP($I49,Borrador!$I$11:$I$70,_xlfn.XLOOKUP(W$10,Borrador!$C$10:$BK$10,Borrador!$C$11:$BK$70,"",0,1),""),"")</f>
        <v>finalizado</v>
      </c>
      <c r="X49" s="76" cm="1">
        <f t="array" ref="X49">IFERROR(_xlfn.XLOOKUP($I49,Borrador!$I$11:$I$70,_xlfn.XLOOKUP(X$10,Borrador!$C$10:$BK$10,Borrador!$C$11:$BK$70,"",0,1),""),"")</f>
        <v>0</v>
      </c>
      <c r="Y49" s="76" t="str" cm="1">
        <f t="array" ref="Y49">IFERROR(_xlfn.XLOOKUP($I49,Borrador!$I$11:$I$70,_xlfn.XLOOKUP(Y$10,Borrador!$C$10:$BK$10,Borrador!$C$11:$BK$70,"",0,1),""),"")</f>
        <v>Devuelto</v>
      </c>
      <c r="Z49" s="76" t="str" cm="1">
        <f t="array" ref="Z49">IFERROR(_xlfn.XLOOKUP($I49,Borrador!$I$11:$I$70,_xlfn.XLOOKUP(Z$10,Borrador!$C$10:$BK$10,Borrador!$C$11:$BK$70,"",0,1),""),"")</f>
        <v/>
      </c>
      <c r="AA49" s="76" t="str" cm="1">
        <f t="array" ref="AA49">IFERROR(_xlfn.XLOOKUP($I49,Borrador!$I$11:$I$70,_xlfn.XLOOKUP(AA$10,Borrador!$C$10:$BK$10,Borrador!$C$11:$BK$70,"",0,1),""),"")</f>
        <v>Renovación de Registro Calificado</v>
      </c>
      <c r="AB49" s="12" t="str" cm="1">
        <f t="array" ref="AB49">IFERROR(_xlfn.XLOOKUP($I49,Borrador!$I$11:$I$70,_xlfn.XLOOKUP(AB$10,Borrador!$C$10:$BK$10,Borrador!$C$11:$BK$70,"",0,1),""),"")</f>
        <v>En elaboración de documentación</v>
      </c>
      <c r="AC49" s="54" t="str" cm="1">
        <f t="array" ref="AC49">IFERROR(_xlfn.XLOOKUP($I49,Borrador!$I$11:$I$70,_xlfn.XLOOKUP(AC$10,Borrador!$C$10:$BK$10,Borrador!$C$11:$BK$70,"",0,1),""),"")</f>
        <v>Agosto de 2026</v>
      </c>
      <c r="AD49" s="12" t="str" cm="1">
        <f t="array" ref="AD49">IFERROR(_xlfn.XLOOKUP($I49,Borrador!$I$11:$I$70,_xlfn.XLOOKUP(AD$10,Borrador!$C$10:$BK$10,Borrador!$C$11:$BK$70,"",0,1),""),"")</f>
        <v>Se tramita en julio de 2026</v>
      </c>
      <c r="AE49" s="12"/>
      <c r="AF49" s="12" t="str" cm="1">
        <f t="array" ref="AF49">IFERROR(_xlfn.XLOOKUP($I49,Borrador!$I$11:$I$70,_xlfn.XLOOKUP(AF$10,Borrador!$C$10:$BK$10,Borrador!$C$11:$BK$70,"",0,1),""),"")</f>
        <v>Sí</v>
      </c>
      <c r="AG49" s="12" t="str" cm="1">
        <f t="array" ref="AG49">IFERROR(_xlfn.XLOOKUP($I49,Borrador!$I$11:$I$70,_xlfn.XLOOKUP(AG$10,Borrador!$C$10:$BK$10,Borrador!$C$11:$BK$70,"",0,1),""),"")</f>
        <v>Sí</v>
      </c>
      <c r="AH49" s="12" t="str" cm="1">
        <f t="array" ref="AH49">IFERROR(_xlfn.XLOOKUP($I49,Borrador!$I$11:$I$70,_xlfn.XLOOKUP(AH$10,Borrador!$C$10:$BK$10,Borrador!$C$11:$BK$70,"",0,1),""),"")</f>
        <v>Pendiente</v>
      </c>
      <c r="AI49" s="12" t="str" cm="1">
        <f t="array" ref="AI49">IFERROR(_xlfn.XLOOKUP($I49,Borrador!$I$11:$I$70,_xlfn.XLOOKUP(AI$10,Borrador!$C$10:$BK$10,Borrador!$C$11:$BK$70,"",0,1),""),"")</f>
        <v/>
      </c>
      <c r="AJ49" s="12"/>
      <c r="AK49" s="12"/>
      <c r="AL49" s="11" t="str" cm="1">
        <f t="array" ref="AL49">IFERROR(_xlfn.XLOOKUP($I49,Borrador!$I$11:$I$70,_xlfn.XLOOKUP(AL$10,Borrador!$C$10:$BK$10,Borrador!$C$11:$BK$70,"",0,1),""),"")</f>
        <v>No aplica</v>
      </c>
      <c r="AM49" s="11" t="str" cm="1">
        <f t="array" ref="AM49">IFERROR(_xlfn.XLOOKUP($I49,Borrador!$I$11:$I$70,_xlfn.XLOOKUP(AM$10,Borrador!$C$10:$BK$10,Borrador!$C$11:$BK$70,"",0,1),""),"")</f>
        <v>No aplica</v>
      </c>
      <c r="AN49" s="11" t="str" cm="1">
        <f t="array" ref="AN49">IFERROR(_xlfn.XLOOKUP($I49,Borrador!$I$11:$I$70,_xlfn.XLOOKUP(AN$10,Borrador!$C$10:$BK$10,Borrador!$C$11:$BK$70,"",0,1),""),"")</f>
        <v>No aplica</v>
      </c>
      <c r="AO49" s="11" cm="1">
        <f t="array" ref="AO49">IFERROR(_xlfn.XLOOKUP($I49,Borrador!$I$11:$I$70,_xlfn.XLOOKUP(AO$10,Borrador!$C$10:$BK$10,Borrador!$C$11:$BK$70,"",0,1),""),"")</f>
        <v>0</v>
      </c>
      <c r="AP49" s="11" cm="1">
        <f t="array" ref="AP49">IFERROR(_xlfn.XLOOKUP($I49,Borrador!$I$11:$I$70,_xlfn.XLOOKUP(AP$10,Borrador!$C$10:$BK$10,Borrador!$C$11:$BK$70,"",0,1),""),"")</f>
        <v>0</v>
      </c>
      <c r="AQ49" s="11" cm="1">
        <f t="array" ref="AQ49">IFERROR(_xlfn.XLOOKUP($I49,Borrador!$I$11:$I$70,_xlfn.XLOOKUP(AQ$10,Borrador!$C$10:$BK$10,Borrador!$C$11:$BK$70,"",0,1),""),"")</f>
        <v>0</v>
      </c>
      <c r="AR49" s="12" t="str" cm="1">
        <f t="array" ref="AR49">IFERROR(_xlfn.XLOOKUP($I49,Borrador!$I$11:$I$70,_xlfn.XLOOKUP(AR$10,Borrador!$C$10:$BK$10,Borrador!$C$11:$BK$70,"",0,1),""),"")</f>
        <v/>
      </c>
      <c r="AS49" s="12" t="str" cm="1">
        <f t="array" ref="AS49">IFERROR(_xlfn.XLOOKUP($I49,Borrador!$I$11:$I$70,_xlfn.XLOOKUP(AS$10,Borrador!$C$10:$BK$10,Borrador!$C$11:$BK$70,"",0,1),""),"")</f>
        <v/>
      </c>
      <c r="AT49" s="12" t="str" cm="1">
        <f t="array" ref="AT49">IFERROR(_xlfn.XLOOKUP($I49,Borrador!$I$11:$I$70,_xlfn.XLOOKUP(AT$10,Borrador!$C$10:$BK$10,Borrador!$C$11:$BK$70,"",0,1),""),"")</f>
        <v/>
      </c>
      <c r="AU49" s="12" t="str" cm="1">
        <f t="array" ref="AU49">IFERROR(_xlfn.XLOOKUP($I49,Borrador!$I$11:$I$70,_xlfn.XLOOKUP(AU$10,Borrador!$C$10:$BK$10,Borrador!$C$11:$BK$70,"",0,1),""),"")</f>
        <v>sin iniciar</v>
      </c>
      <c r="AV49" s="12" t="str" cm="1">
        <f t="array" ref="AV49">IFERROR(_xlfn.XLOOKUP($I49,Borrador!$I$11:$I$70,_xlfn.XLOOKUP(AV$10,Borrador!$C$10:$BK$10,Borrador!$C$11:$BK$70,"",0,1),""),"")</f>
        <v>sin iniciar</v>
      </c>
      <c r="AW49" s="12">
        <f>IFERROR(_xlfn.XLOOKUP($I49,Borrador!$I$11:$I$70,Borrador!$AP$11:$AP$70,""),"")</f>
        <v>0</v>
      </c>
      <c r="AX49" s="12">
        <f>IFERROR(_xlfn.XLOOKUP($I49,Borrador!$I$11:$I$70,Borrador!$AQ$11:$AQ$70,""),"")</f>
        <v>0</v>
      </c>
      <c r="AY49" s="12">
        <f>IFERROR(_xlfn.XLOOKUP($I49,Borrador!$I$11:$I$70,Borrador!$AR$11:$AR$70,""),"")</f>
        <v>0</v>
      </c>
      <c r="AZ49" s="11" cm="1">
        <f t="array" ref="AZ49">IFERROR(_xlfn.XLOOKUP($I49,Borrador!$I$11:$I$70,_xlfn.XLOOKUP(AZ$10,Borrador!$C$10:$BK$10,Borrador!$C$11:$BK$70,"",0,1),""),"")</f>
        <v>0</v>
      </c>
      <c r="BA49" s="11" t="str" cm="1">
        <f t="array" ref="BA49">IFERROR(_xlfn.XLOOKUP($I49,Borrador!$I$11:$I$70,_xlfn.XLOOKUP(BA$10,Borrador!$C$10:$BK$10,Borrador!$C$11:$BK$70,"",0,1),""),"")</f>
        <v>No aplica</v>
      </c>
      <c r="BB49" s="11">
        <f>IFERROR(_xlfn.XLOOKUP($I49,Borrador!$I$11:$I$70,Borrador!$AY$11:$AY$70,""),"")</f>
        <v>0</v>
      </c>
      <c r="BC49" s="11">
        <f>IFERROR(_xlfn.XLOOKUP($I49,Borrador!$I$11:$I$70,Borrador!$AZ$11:$AZ$70,""),"")</f>
        <v>0</v>
      </c>
      <c r="BD49" s="12" t="str" cm="1">
        <f t="array" ref="BD49">IFERROR(_xlfn.XLOOKUP($I49,Borrador!$I$11:$I$70,_xlfn.XLOOKUP(BD$10,Borrador!$C$10:$BK$10,Borrador!$C$11:$BK$70,"",0,1),""),"")</f>
        <v>No aplica</v>
      </c>
      <c r="BE49" s="12" t="str" cm="1">
        <f t="array" ref="BE49">IFERROR(_xlfn.XLOOKUP($I49,Borrador!$I$11:$I$70,_xlfn.XLOOKUP(BE$10,Borrador!$C$10:$BK$10,Borrador!$C$11:$BK$70,"",0,1),""),"")</f>
        <v>No aplica</v>
      </c>
      <c r="BF49" s="12" t="str" cm="1">
        <f t="array" ref="BF49">IFERROR(_xlfn.XLOOKUP($I49,Borrador!$I$11:$I$70,_xlfn.XLOOKUP(BF$10,Borrador!$C$10:$BK$10,Borrador!$C$11:$BK$70,"",0,1),""),"")</f>
        <v>No aplica</v>
      </c>
      <c r="BG49" s="12" t="str" cm="1">
        <f t="array" ref="BG49">IFERROR(_xlfn.XLOOKUP($I49,Borrador!$I$11:$I$70,_xlfn.XLOOKUP(BG$10,Borrador!$C$10:$BK$10,Borrador!$C$11:$BK$70,"",0,1),""),"")</f>
        <v>No aplica</v>
      </c>
      <c r="BH49" s="12" t="str" cm="1">
        <f t="array" ref="BH49">IFERROR(_xlfn.XLOOKUP($I49,Borrador!$I$11:$I$70,_xlfn.XLOOKUP(BH$10,Borrador!$C$10:$BK$10,Borrador!$C$11:$BK$70,"",0,1),""),"")</f>
        <v>No aplica</v>
      </c>
      <c r="BI49" s="12" t="str" cm="1">
        <f t="array" ref="BI49">IFERROR(_xlfn.XLOOKUP($I49,Borrador!$I$11:$I$70,_xlfn.XLOOKUP(BI$10,Borrador!$C$10:$BK$10,Borrador!$C$11:$BK$70,"",0,1),""),"")</f>
        <v>sin iniciar</v>
      </c>
      <c r="BJ49" s="12" t="str" cm="1">
        <f t="array" ref="BJ49">IFERROR(_xlfn.XLOOKUP($I49,Borrador!$I$11:$I$70,_xlfn.XLOOKUP(BJ$10,Borrador!$C$10:$BK$10,Borrador!$C$11:$BK$70,"",0,1),""),"")</f>
        <v>No aplica</v>
      </c>
      <c r="BK49" s="12" cm="1">
        <f t="array" ref="BK49">IFERROR(_xlfn.XLOOKUP($I49,Borrador!$I$11:$I$70,_xlfn.XLOOKUP(BK$10,Borrador!$C$10:$BK$10,Borrador!$C$11:$BK$70,"",0,1),""),"")</f>
        <v>0</v>
      </c>
      <c r="BL49" s="12" cm="1">
        <f t="array" ref="BL49">IFERROR(_xlfn.XLOOKUP($I49,Borrador!$I$11:$I$70,_xlfn.XLOOKUP(BL$10,Borrador!$C$10:$BK$10,Borrador!$C$11:$BK$70,"",0,1),""),"")</f>
        <v>0</v>
      </c>
      <c r="BM49" s="12">
        <f>IFERROR(_xlfn.XLOOKUP($I49,Borrador!$I$11:$I$70,Borrador!$BE$11:$BE$70,""),"")</f>
        <v>0</v>
      </c>
      <c r="BN49" s="12">
        <f>IFERROR(_xlfn.XLOOKUP($I49,Borrador!$I$11:$I$70,Borrador!$BF$11:$BF$70,""),"")</f>
        <v>0</v>
      </c>
      <c r="BO49" s="12">
        <f>IFERROR(_xlfn.XLOOKUP($I49,Borrador!$I$11:$I$70,Borrador!$BG$11:$BG$70,""),"")</f>
        <v>0</v>
      </c>
      <c r="BP49" s="12" t="str" cm="1">
        <f t="array" ref="BP49">IFERROR(_xlfn.XLOOKUP($I49,Borrador!$I$11:$I$70,_xlfn.XLOOKUP(BP$10,Borrador!$C$10:$BK$10,Borrador!$C$11:$BK$70,"",0,1),""),"")</f>
        <v>sin iniciar</v>
      </c>
      <c r="BQ49" s="12">
        <f>IFERROR(_xlfn.XLOOKUP($I49,Borrador!$I$11:$I$70,Borrador!$BB$11:$BB$70,""),"")</f>
        <v>0</v>
      </c>
      <c r="BR49" s="12">
        <f>IFERROR(_xlfn.XLOOKUP($I49,Borrador!$I$11:$I$70,Borrador!$BC$11:$BC$70,""),"")</f>
        <v>0</v>
      </c>
      <c r="BS49" s="12">
        <f>IFERROR(_xlfn.XLOOKUP($I49,Borrador!$I$11:$I$70,Borrador!$BD$11:$BD$70,""),"")</f>
        <v>0</v>
      </c>
      <c r="BT49" s="11">
        <f>IFERROR(_xlfn.XLOOKUP($I49,Borrador!$I$11:$I$70,Borrador!$BH$11:$BH$70,""),"")</f>
        <v>0</v>
      </c>
      <c r="BU49" s="11">
        <f>IFERROR(_xlfn.XLOOKUP($I49,Borrador!$I$11:$I$70,Borrador!$BI$11:$BI$70,""),"")</f>
        <v>0</v>
      </c>
      <c r="BV49" s="34" t="str">
        <f>IFERROR(_xlfn.XLOOKUP($I49,Borrador!$I$11:$I$70,Borrador!$BJ$11:$BJ$70,""),"")</f>
        <v>2027-2</v>
      </c>
      <c r="BW49" s="12">
        <f>IFERROR(_xlfn.XLOOKUP($I49,Borrador!$I$11:$I$70,Borrador!$BK$11:$BK$70,""),"")</f>
        <v>0</v>
      </c>
    </row>
    <row r="50" spans="3:75" ht="52.35" customHeight="1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IFERROR(_xlfn.XLOOKUP($I50,Borrador!$I$11:$I$70,_xlfn.XLOOKUP(J$10,Borrador!$C$10:$BK$10,Borrador!$C$11:$BK$70,"",0,1),""),"")</f>
        <v>finalizado</v>
      </c>
      <c r="K50" s="12" t="str" cm="1">
        <f t="array" ref="K50">IFERROR(_xlfn.XLOOKUP($I50,Borrador!$I$11:$I$70,_xlfn.XLOOKUP(K$10,Borrador!$C$10:$BK$10,Borrador!$C$11:$BK$70,"",0,1),""),"")</f>
        <v>finalizado</v>
      </c>
      <c r="L50" s="12" t="str" cm="1">
        <f t="array" ref="L50">IFERROR(_xlfn.XLOOKUP($I50,Borrador!$I$11:$I$70,_xlfn.XLOOKUP(L$10,Borrador!$C$10:$BK$10,Borrador!$C$11:$BK$70,"",0,1),""),"")</f>
        <v>finalizado</v>
      </c>
      <c r="M50" s="38" cm="1">
        <f t="array" ref="M50">IFERROR(_xlfn.XLOOKUP($I50,Borrador!$I$11:$I$70,_xlfn.XLOOKUP(M$10,Borrador!$C$10:$BK$10,Borrador!$C$11:$BK$70,"",0,1),""),"")</f>
        <v>46111</v>
      </c>
      <c r="N50" s="39" cm="1">
        <f t="array" ref="N50">IFERROR(_xlfn.XLOOKUP($I50,Borrador!$I$11:$I$70,_xlfn.XLOOKUP(N$10,Borrador!$C$10:$BK$10,Borrador!$C$11:$BK$70,"",0,1),""),"")</f>
        <v>46142</v>
      </c>
      <c r="O50" s="12" cm="1">
        <f t="array" ref="O50">IFERROR(_xlfn.XLOOKUP($I50,Borrador!$I$11:$I$70,_xlfn.XLOOKUP(O$10,Borrador!$C$10:$BK$10,Borrador!$C$11:$BK$70,"",0,1),""),"")</f>
        <v>0</v>
      </c>
      <c r="P50" s="12" t="str" cm="1">
        <f t="array" ref="P50">IFERROR(_xlfn.XLOOKUP($I50,Borrador!$I$11:$I$70,_xlfn.XLOOKUP(P$10,Borrador!$C$10:$BK$10,Borrador!$C$11:$BK$70,"",0,1),""),"")</f>
        <v>Si</v>
      </c>
      <c r="Q50" s="12" cm="1">
        <f t="array" ref="Q50">IFERROR(_xlfn.XLOOKUP($I50,Borrador!$I$11:$I$70,_xlfn.XLOOKUP(Q$10,Borrador!$C$10:$BK$10,Borrador!$C$11:$BK$70,"",0,1),""),"")</f>
        <v>0</v>
      </c>
      <c r="R50" s="12" t="str" cm="1">
        <f t="array" ref="R50">IFERROR(_xlfn.XLOOKUP($I50,Borrador!$I$11:$I$70,_xlfn.XLOOKUP(R$10,Borrador!$C$10:$BK$10,Borrador!$C$11:$BK$70,"",0,1),""),"")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IFERROR(_xlfn.XLOOKUP($I50,Borrador!$I$11:$I$70,_xlfn.XLOOKUP(W$10,Borrador!$C$10:$BK$10,Borrador!$C$11:$BK$70,"",0,1),""),"")</f>
        <v>finalizado</v>
      </c>
      <c r="X50" s="76" cm="1">
        <f t="array" ref="X50">IFERROR(_xlfn.XLOOKUP($I50,Borrador!$I$11:$I$70,_xlfn.XLOOKUP(X$10,Borrador!$C$10:$BK$10,Borrador!$C$11:$BK$70,"",0,1),""),"")</f>
        <v>0</v>
      </c>
      <c r="Y50" s="76" t="str" cm="1">
        <f t="array" ref="Y50">IFERROR(_xlfn.XLOOKUP($I50,Borrador!$I$11:$I$70,_xlfn.XLOOKUP(Y$10,Borrador!$C$10:$BK$10,Borrador!$C$11:$BK$70,"",0,1),""),"")</f>
        <v>Finalizado</v>
      </c>
      <c r="Z50" s="76" t="str" cm="1">
        <f t="array" ref="Z50">IFERROR(_xlfn.XLOOKUP($I50,Borrador!$I$11:$I$70,_xlfn.XLOOKUP(Z$10,Borrador!$C$10:$BK$10,Borrador!$C$11:$BK$70,"",0,1),""),"")</f>
        <v/>
      </c>
      <c r="AA50" s="76" t="str" cm="1">
        <f t="array" ref="AA50">IFERROR(_xlfn.XLOOKUP($I50,Borrador!$I$11:$I$70,_xlfn.XLOOKUP(AA$10,Borrador!$C$10:$BK$10,Borrador!$C$11:$BK$70,"",0,1),""),"")</f>
        <v>Renovación de Registro Calificado</v>
      </c>
      <c r="AB50" s="12" t="str" cm="1">
        <f t="array" ref="AB50">IFERROR(_xlfn.XLOOKUP($I50,Borrador!$I$11:$I$70,_xlfn.XLOOKUP(AB$10,Borrador!$C$10:$BK$10,Borrador!$C$11:$BK$70,"",0,1),""),"")</f>
        <v>En elaboración de documentación</v>
      </c>
      <c r="AC50" s="54" t="str" cm="1">
        <f t="array" ref="AC50">IFERROR(_xlfn.XLOOKUP($I50,Borrador!$I$11:$I$70,_xlfn.XLOOKUP(AC$10,Borrador!$C$10:$BK$10,Borrador!$C$11:$BK$70,"",0,1),""),"")</f>
        <v>Agosto de 2026</v>
      </c>
      <c r="AD50" s="12" t="str" cm="1">
        <f t="array" ref="AD50">IFERROR(_xlfn.XLOOKUP($I50,Borrador!$I$11:$I$70,_xlfn.XLOOKUP(AD$10,Borrador!$C$10:$BK$10,Borrador!$C$11:$BK$70,"",0,1),""),"")</f>
        <v>Se tramita en julio de 2026</v>
      </c>
      <c r="AE50" s="12"/>
      <c r="AF50" s="12" t="str" cm="1">
        <f t="array" ref="AF50">IFERROR(_xlfn.XLOOKUP($I50,Borrador!$I$11:$I$70,_xlfn.XLOOKUP(AF$10,Borrador!$C$10:$BK$10,Borrador!$C$11:$BK$70,"",0,1),""),"")</f>
        <v>Sí</v>
      </c>
      <c r="AG50" s="12" t="str" cm="1">
        <f t="array" ref="AG50">IFERROR(_xlfn.XLOOKUP($I50,Borrador!$I$11:$I$70,_xlfn.XLOOKUP(AG$10,Borrador!$C$10:$BK$10,Borrador!$C$11:$BK$70,"",0,1),""),"")</f>
        <v>Sí</v>
      </c>
      <c r="AH50" s="12" t="str" cm="1">
        <f t="array" ref="AH50">IFERROR(_xlfn.XLOOKUP($I50,Borrador!$I$11:$I$70,_xlfn.XLOOKUP(AH$10,Borrador!$C$10:$BK$10,Borrador!$C$11:$BK$70,"",0,1),""),"")</f>
        <v>Pendiente</v>
      </c>
      <c r="AI50" s="12" t="str" cm="1">
        <f t="array" ref="AI50">IFERROR(_xlfn.XLOOKUP($I50,Borrador!$I$11:$I$70,_xlfn.XLOOKUP(AI$10,Borrador!$C$10:$BK$10,Borrador!$C$11:$BK$70,"",0,1),""),"")</f>
        <v/>
      </c>
      <c r="AJ50" s="12"/>
      <c r="AK50" s="12"/>
      <c r="AL50" s="11" cm="1">
        <f t="array" ref="AL50">IFERROR(_xlfn.XLOOKUP($I50,Borrador!$I$11:$I$70,_xlfn.XLOOKUP(AL$10,Borrador!$C$10:$BK$10,Borrador!$C$11:$BK$70,"",0,1),""),"")</f>
        <v>2</v>
      </c>
      <c r="AM50" s="11" cm="1">
        <f t="array" ref="AM50">IFERROR(_xlfn.XLOOKUP($I50,Borrador!$I$11:$I$70,_xlfn.XLOOKUP(AM$10,Borrador!$C$10:$BK$10,Borrador!$C$11:$BK$70,"",0,1),""),"")</f>
        <v>4</v>
      </c>
      <c r="AN50" s="11" cm="1">
        <f t="array" ref="AN50">IFERROR(_xlfn.XLOOKUP($I50,Borrador!$I$11:$I$70,_xlfn.XLOOKUP(AN$10,Borrador!$C$10:$BK$10,Borrador!$C$11:$BK$70,"",0,1),""),"")</f>
        <v>6</v>
      </c>
      <c r="AO50" s="11" cm="1">
        <f t="array" ref="AO50">IFERROR(_xlfn.XLOOKUP($I50,Borrador!$I$11:$I$70,_xlfn.XLOOKUP(AO$10,Borrador!$C$10:$BK$10,Borrador!$C$11:$BK$70,"",0,1),""),"")</f>
        <v>0</v>
      </c>
      <c r="AP50" s="11" cm="1">
        <f t="array" ref="AP50">IFERROR(_xlfn.XLOOKUP($I50,Borrador!$I$11:$I$70,_xlfn.XLOOKUP(AP$10,Borrador!$C$10:$BK$10,Borrador!$C$11:$BK$70,"",0,1),""),"")</f>
        <v>0</v>
      </c>
      <c r="AQ50" s="11" cm="1">
        <f t="array" ref="AQ50">IFERROR(_xlfn.XLOOKUP($I50,Borrador!$I$11:$I$70,_xlfn.XLOOKUP(AQ$10,Borrador!$C$10:$BK$10,Borrador!$C$11:$BK$70,"",0,1),""),"")</f>
        <v>0</v>
      </c>
      <c r="AR50" s="12" t="str" cm="1">
        <f t="array" ref="AR50">IFERROR(_xlfn.XLOOKUP($I50,Borrador!$I$11:$I$70,_xlfn.XLOOKUP(AR$10,Borrador!$C$10:$BK$10,Borrador!$C$11:$BK$70,"",0,1),""),"")</f>
        <v/>
      </c>
      <c r="AS50" s="12" t="str" cm="1">
        <f t="array" ref="AS50">IFERROR(_xlfn.XLOOKUP($I50,Borrador!$I$11:$I$70,_xlfn.XLOOKUP(AS$10,Borrador!$C$10:$BK$10,Borrador!$C$11:$BK$70,"",0,1),""),"")</f>
        <v/>
      </c>
      <c r="AT50" s="12" t="str" cm="1">
        <f t="array" ref="AT50">IFERROR(_xlfn.XLOOKUP($I50,Borrador!$I$11:$I$70,_xlfn.XLOOKUP(AT$10,Borrador!$C$10:$BK$10,Borrador!$C$11:$BK$70,"",0,1),""),"")</f>
        <v/>
      </c>
      <c r="AU50" s="12" t="str" cm="1">
        <f t="array" ref="AU50">IFERROR(_xlfn.XLOOKUP($I50,Borrador!$I$11:$I$70,_xlfn.XLOOKUP(AU$10,Borrador!$C$10:$BK$10,Borrador!$C$11:$BK$70,"",0,1),""),"")</f>
        <v>sin iniciar</v>
      </c>
      <c r="AV50" s="12" t="str" cm="1">
        <f t="array" ref="AV50">IFERROR(_xlfn.XLOOKUP($I50,Borrador!$I$11:$I$70,_xlfn.XLOOKUP(AV$10,Borrador!$C$10:$BK$10,Borrador!$C$11:$BK$70,"",0,1),""),"")</f>
        <v>sin iniciar</v>
      </c>
      <c r="AW50" s="12">
        <f>IFERROR(_xlfn.XLOOKUP($I50,Borrador!$I$11:$I$70,Borrador!$AP$11:$AP$70,""),"")</f>
        <v>0</v>
      </c>
      <c r="AX50" s="12">
        <f>IFERROR(_xlfn.XLOOKUP($I50,Borrador!$I$11:$I$70,Borrador!$AQ$11:$AQ$70,""),"")</f>
        <v>0</v>
      </c>
      <c r="AY50" s="12">
        <f>IFERROR(_xlfn.XLOOKUP($I50,Borrador!$I$11:$I$70,Borrador!$AR$11:$AR$70,""),"")</f>
        <v>0</v>
      </c>
      <c r="AZ50" s="11" cm="1">
        <f t="array" ref="AZ50">IFERROR(_xlfn.XLOOKUP($I50,Borrador!$I$11:$I$70,_xlfn.XLOOKUP(AZ$10,Borrador!$C$10:$BK$10,Borrador!$C$11:$BK$70,"",0,1),""),"")</f>
        <v>0</v>
      </c>
      <c r="BA50" s="11" cm="1">
        <f t="array" ref="BA50">IFERROR(_xlfn.XLOOKUP($I50,Borrador!$I$11:$I$70,_xlfn.XLOOKUP(BA$10,Borrador!$C$10:$BK$10,Borrador!$C$11:$BK$70,"",0,1),""),"")</f>
        <v>0</v>
      </c>
      <c r="BB50" s="11">
        <f>IFERROR(_xlfn.XLOOKUP($I50,Borrador!$I$11:$I$70,Borrador!$AY$11:$AY$70,""),"")</f>
        <v>0</v>
      </c>
      <c r="BC50" s="11">
        <f>IFERROR(_xlfn.XLOOKUP($I50,Borrador!$I$11:$I$70,Borrador!$AZ$11:$AZ$70,""),"")</f>
        <v>0</v>
      </c>
      <c r="BD50" s="12" t="str" cm="1">
        <f t="array" ref="BD50">IFERROR(_xlfn.XLOOKUP($I50,Borrador!$I$11:$I$70,_xlfn.XLOOKUP(BD$10,Borrador!$C$10:$BK$10,Borrador!$C$11:$BK$70,"",0,1),""),"")</f>
        <v>sin iniciar</v>
      </c>
      <c r="BE50" s="12" t="str" cm="1">
        <f t="array" ref="BE50">IFERROR(_xlfn.XLOOKUP($I50,Borrador!$I$11:$I$70,_xlfn.XLOOKUP(BE$10,Borrador!$C$10:$BK$10,Borrador!$C$11:$BK$70,"",0,1),""),"")</f>
        <v>sin iniciar</v>
      </c>
      <c r="BF50" s="12" t="str" cm="1">
        <f t="array" ref="BF50">IFERROR(_xlfn.XLOOKUP($I50,Borrador!$I$11:$I$70,_xlfn.XLOOKUP(BF$10,Borrador!$C$10:$BK$10,Borrador!$C$11:$BK$70,"",0,1),""),"")</f>
        <v>sin iniciar</v>
      </c>
      <c r="BG50" s="12" cm="1">
        <f t="array" ref="BG50">IFERROR(_xlfn.XLOOKUP($I50,Borrador!$I$11:$I$70,_xlfn.XLOOKUP(BG$10,Borrador!$C$10:$BK$10,Borrador!$C$11:$BK$70,"",0,1),""),"")</f>
        <v>6</v>
      </c>
      <c r="BH50" s="12" cm="1">
        <f t="array" ref="BH50">IFERROR(_xlfn.XLOOKUP($I50,Borrador!$I$11:$I$70,_xlfn.XLOOKUP(BH$10,Borrador!$C$10:$BK$10,Borrador!$C$11:$BK$70,"",0,1),""),"")</f>
        <v>0</v>
      </c>
      <c r="BI50" s="12" t="str" cm="1">
        <f t="array" ref="BI50">IFERROR(_xlfn.XLOOKUP($I50,Borrador!$I$11:$I$70,_xlfn.XLOOKUP(BI$10,Borrador!$C$10:$BK$10,Borrador!$C$11:$BK$70,"",0,1),""),"")</f>
        <v>sin iniciar</v>
      </c>
      <c r="BJ50" s="12" cm="1">
        <f t="array" ref="BJ50">IFERROR(_xlfn.XLOOKUP($I50,Borrador!$I$11:$I$70,_xlfn.XLOOKUP(BJ$10,Borrador!$C$10:$BK$10,Borrador!$C$11:$BK$70,"",0,1),""),"")</f>
        <v>0</v>
      </c>
      <c r="BK50" s="12" cm="1">
        <f t="array" ref="BK50">IFERROR(_xlfn.XLOOKUP($I50,Borrador!$I$11:$I$70,_xlfn.XLOOKUP(BK$10,Borrador!$C$10:$BK$10,Borrador!$C$11:$BK$70,"",0,1),""),"")</f>
        <v>0</v>
      </c>
      <c r="BL50" s="12" cm="1">
        <f t="array" ref="BL50">IFERROR(_xlfn.XLOOKUP($I50,Borrador!$I$11:$I$70,_xlfn.XLOOKUP(BL$10,Borrador!$C$10:$BK$10,Borrador!$C$11:$BK$70,"",0,1),""),"")</f>
        <v>0</v>
      </c>
      <c r="BM50" s="12">
        <f>IFERROR(_xlfn.XLOOKUP($I50,Borrador!$I$11:$I$70,Borrador!$BE$11:$BE$70,""),"")</f>
        <v>0</v>
      </c>
      <c r="BN50" s="12">
        <f>IFERROR(_xlfn.XLOOKUP($I50,Borrador!$I$11:$I$70,Borrador!$BF$11:$BF$70,""),"")</f>
        <v>0</v>
      </c>
      <c r="BO50" s="12">
        <f>IFERROR(_xlfn.XLOOKUP($I50,Borrador!$I$11:$I$70,Borrador!$BG$11:$BG$70,""),"")</f>
        <v>0</v>
      </c>
      <c r="BP50" s="12" t="str" cm="1">
        <f t="array" ref="BP50">IFERROR(_xlfn.XLOOKUP($I50,Borrador!$I$11:$I$70,_xlfn.XLOOKUP(BP$10,Borrador!$C$10:$BK$10,Borrador!$C$11:$BK$70,"",0,1),""),"")</f>
        <v>sin iniciar</v>
      </c>
      <c r="BQ50" s="12">
        <f>IFERROR(_xlfn.XLOOKUP($I50,Borrador!$I$11:$I$70,Borrador!$BB$11:$BB$70,""),"")</f>
        <v>0</v>
      </c>
      <c r="BR50" s="12">
        <f>IFERROR(_xlfn.XLOOKUP($I50,Borrador!$I$11:$I$70,Borrador!$BC$11:$BC$70,""),"")</f>
        <v>0</v>
      </c>
      <c r="BS50" s="12">
        <f>IFERROR(_xlfn.XLOOKUP($I50,Borrador!$I$11:$I$70,Borrador!$BD$11:$BD$70,""),"")</f>
        <v>0</v>
      </c>
      <c r="BT50" s="11">
        <f>IFERROR(_xlfn.XLOOKUP($I50,Borrador!$I$11:$I$70,Borrador!$BH$11:$BH$70,""),"")</f>
        <v>0</v>
      </c>
      <c r="BU50" s="11">
        <f>IFERROR(_xlfn.XLOOKUP($I50,Borrador!$I$11:$I$70,Borrador!$BI$11:$BI$70,""),"")</f>
        <v>0</v>
      </c>
      <c r="BV50" s="34" t="str">
        <f>IFERROR(_xlfn.XLOOKUP($I50,Borrador!$I$11:$I$70,Borrador!$BJ$11:$BJ$70,""),"")</f>
        <v>2027-2</v>
      </c>
      <c r="BW50" s="12">
        <f>IFERROR(_xlfn.XLOOKUP($I50,Borrador!$I$11:$I$70,Borrador!$BK$11:$BK$70,""),"")</f>
        <v>0</v>
      </c>
    </row>
    <row r="51" spans="3:75" ht="52.35" customHeight="1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IFERROR(_xlfn.XLOOKUP($I51,Borrador!$I$11:$I$70,_xlfn.XLOOKUP(J$10,Borrador!$C$10:$BK$10,Borrador!$C$11:$BK$70,"",0,1),""),"")</f>
        <v>finalizado</v>
      </c>
      <c r="K51" s="12" t="str" cm="1">
        <f t="array" ref="K51">IFERROR(_xlfn.XLOOKUP($I51,Borrador!$I$11:$I$70,_xlfn.XLOOKUP(K$10,Borrador!$C$10:$BK$10,Borrador!$C$11:$BK$70,"",0,1),""),"")</f>
        <v>finalizado</v>
      </c>
      <c r="L51" s="12" t="str" cm="1">
        <f t="array" ref="L51">IFERROR(_xlfn.XLOOKUP($I51,Borrador!$I$11:$I$70,_xlfn.XLOOKUP(L$10,Borrador!$C$10:$BK$10,Borrador!$C$11:$BK$70,"",0,1),""),"")</f>
        <v>finalizado</v>
      </c>
      <c r="M51" s="38" cm="1">
        <f t="array" ref="M51">IFERROR(_xlfn.XLOOKUP($I51,Borrador!$I$11:$I$70,_xlfn.XLOOKUP(M$10,Borrador!$C$10:$BK$10,Borrador!$C$11:$BK$70,"",0,1),""),"")</f>
        <v>46111</v>
      </c>
      <c r="N51" s="39" cm="1">
        <f t="array" ref="N51">IFERROR(_xlfn.XLOOKUP($I51,Borrador!$I$11:$I$70,_xlfn.XLOOKUP(N$10,Borrador!$C$10:$BK$10,Borrador!$C$11:$BK$70,"",0,1),""),"")</f>
        <v>46142</v>
      </c>
      <c r="O51" s="12" cm="1">
        <f t="array" ref="O51">IFERROR(_xlfn.XLOOKUP($I51,Borrador!$I$11:$I$70,_xlfn.XLOOKUP(O$10,Borrador!$C$10:$BK$10,Borrador!$C$11:$BK$70,"",0,1),""),"")</f>
        <v>0</v>
      </c>
      <c r="P51" s="12" cm="1">
        <f t="array" ref="P51">IFERROR(_xlfn.XLOOKUP($I51,Borrador!$I$11:$I$70,_xlfn.XLOOKUP(P$10,Borrador!$C$10:$BK$10,Borrador!$C$11:$BK$70,"",0,1),""),"")</f>
        <v>0</v>
      </c>
      <c r="Q51" s="12" t="str" cm="1">
        <f t="array" ref="Q51">IFERROR(_xlfn.XLOOKUP($I51,Borrador!$I$11:$I$70,_xlfn.XLOOKUP(Q$10,Borrador!$C$10:$BK$10,Borrador!$C$11:$BK$70,"",0,1),""),"")</f>
        <v>No aplica</v>
      </c>
      <c r="R51" s="12" t="str" cm="1">
        <f t="array" ref="R51">IFERROR(_xlfn.XLOOKUP($I51,Borrador!$I$11:$I$70,_xlfn.XLOOKUP(R$10,Borrador!$C$10:$BK$10,Borrador!$C$11:$BK$70,"",0,1),""),"")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IFERROR(_xlfn.XLOOKUP($I51,Borrador!$I$11:$I$70,_xlfn.XLOOKUP(W$10,Borrador!$C$10:$BK$10,Borrador!$C$11:$BK$70,"",0,1),""),"")</f>
        <v>finalizado</v>
      </c>
      <c r="X51" s="76" cm="1">
        <f t="array" ref="X51">IFERROR(_xlfn.XLOOKUP($I51,Borrador!$I$11:$I$70,_xlfn.XLOOKUP(X$10,Borrador!$C$10:$BK$10,Borrador!$C$11:$BK$70,"",0,1),""),"")</f>
        <v>0</v>
      </c>
      <c r="Y51" s="76" t="str" cm="1">
        <f t="array" ref="Y51">IFERROR(_xlfn.XLOOKUP($I51,Borrador!$I$11:$I$70,_xlfn.XLOOKUP(Y$10,Borrador!$C$10:$BK$10,Borrador!$C$11:$BK$70,"",0,1),""),"")</f>
        <v>Devuelto</v>
      </c>
      <c r="Z51" s="76" t="str" cm="1">
        <f t="array" ref="Z51">IFERROR(_xlfn.XLOOKUP($I51,Borrador!$I$11:$I$70,_xlfn.XLOOKUP(Z$10,Borrador!$C$10:$BK$10,Borrador!$C$11:$BK$70,"",0,1),""),"")</f>
        <v/>
      </c>
      <c r="AA51" s="76" t="str" cm="1">
        <f t="array" ref="AA51">IFERROR(_xlfn.XLOOKUP($I51,Borrador!$I$11:$I$70,_xlfn.XLOOKUP(AA$10,Borrador!$C$10:$BK$10,Borrador!$C$11:$BK$70,"",0,1),""),"")</f>
        <v>Renovación de Registro Calificado</v>
      </c>
      <c r="AB51" s="12" t="str" cm="1">
        <f t="array" ref="AB51">IFERROR(_xlfn.XLOOKUP($I51,Borrador!$I$11:$I$70,_xlfn.XLOOKUP(AB$10,Borrador!$C$10:$BK$10,Borrador!$C$11:$BK$70,"",0,1),""),"")</f>
        <v>En elaboración de documentación</v>
      </c>
      <c r="AC51" s="54" t="str" cm="1">
        <f t="array" ref="AC51">IFERROR(_xlfn.XLOOKUP($I51,Borrador!$I$11:$I$70,_xlfn.XLOOKUP(AC$10,Borrador!$C$10:$BK$10,Borrador!$C$11:$BK$70,"",0,1),""),"")</f>
        <v>Octubre de 2026</v>
      </c>
      <c r="AD51" s="12" t="str" cm="1">
        <f t="array" ref="AD51">IFERROR(_xlfn.XLOOKUP($I51,Borrador!$I$11:$I$70,_xlfn.XLOOKUP(AD$10,Borrador!$C$10:$BK$10,Borrador!$C$11:$BK$70,"",0,1),""),"")</f>
        <v>Se tramita en septiembre de 2026</v>
      </c>
      <c r="AE51" s="12"/>
      <c r="AF51" s="12" t="str" cm="1">
        <f t="array" ref="AF51">IFERROR(_xlfn.XLOOKUP($I51,Borrador!$I$11:$I$70,_xlfn.XLOOKUP(AF$10,Borrador!$C$10:$BK$10,Borrador!$C$11:$BK$70,"",0,1),""),"")</f>
        <v>Sí</v>
      </c>
      <c r="AG51" s="12" t="str" cm="1">
        <f t="array" ref="AG51">IFERROR(_xlfn.XLOOKUP($I51,Borrador!$I$11:$I$70,_xlfn.XLOOKUP(AG$10,Borrador!$C$10:$BK$10,Borrador!$C$11:$BK$70,"",0,1),""),"")</f>
        <v>Sí</v>
      </c>
      <c r="AH51" s="12" t="str" cm="1">
        <f t="array" ref="AH51">IFERROR(_xlfn.XLOOKUP($I51,Borrador!$I$11:$I$70,_xlfn.XLOOKUP(AH$10,Borrador!$C$10:$BK$10,Borrador!$C$11:$BK$70,"",0,1),""),"")</f>
        <v>Pendiente</v>
      </c>
      <c r="AI51" s="12" t="str" cm="1">
        <f t="array" ref="AI51">IFERROR(_xlfn.XLOOKUP($I51,Borrador!$I$11:$I$70,_xlfn.XLOOKUP(AI$10,Borrador!$C$10:$BK$10,Borrador!$C$11:$BK$70,"",0,1),""),"")</f>
        <v/>
      </c>
      <c r="AJ51" s="12"/>
      <c r="AK51" s="12"/>
      <c r="AL51" s="11" t="str" cm="1">
        <f t="array" ref="AL51">IFERROR(_xlfn.XLOOKUP($I51,Borrador!$I$11:$I$70,_xlfn.XLOOKUP(AL$10,Borrador!$C$10:$BK$10,Borrador!$C$11:$BK$70,"",0,1),""),"")</f>
        <v>No aplica</v>
      </c>
      <c r="AM51" s="11" t="str" cm="1">
        <f t="array" ref="AM51">IFERROR(_xlfn.XLOOKUP($I51,Borrador!$I$11:$I$70,_xlfn.XLOOKUP(AM$10,Borrador!$C$10:$BK$10,Borrador!$C$11:$BK$70,"",0,1),""),"")</f>
        <v>No aplica</v>
      </c>
      <c r="AN51" s="11" t="str" cm="1">
        <f t="array" ref="AN51">IFERROR(_xlfn.XLOOKUP($I51,Borrador!$I$11:$I$70,_xlfn.XLOOKUP(AN$10,Borrador!$C$10:$BK$10,Borrador!$C$11:$BK$70,"",0,1),""),"")</f>
        <v>No aplica</v>
      </c>
      <c r="AO51" s="11" cm="1">
        <f t="array" ref="AO51">IFERROR(_xlfn.XLOOKUP($I51,Borrador!$I$11:$I$70,_xlfn.XLOOKUP(AO$10,Borrador!$C$10:$BK$10,Borrador!$C$11:$BK$70,"",0,1),""),"")</f>
        <v>0</v>
      </c>
      <c r="AP51" s="11" cm="1">
        <f t="array" ref="AP51">IFERROR(_xlfn.XLOOKUP($I51,Borrador!$I$11:$I$70,_xlfn.XLOOKUP(AP$10,Borrador!$C$10:$BK$10,Borrador!$C$11:$BK$70,"",0,1),""),"")</f>
        <v>0</v>
      </c>
      <c r="AQ51" s="11" cm="1">
        <f t="array" ref="AQ51">IFERROR(_xlfn.XLOOKUP($I51,Borrador!$I$11:$I$70,_xlfn.XLOOKUP(AQ$10,Borrador!$C$10:$BK$10,Borrador!$C$11:$BK$70,"",0,1),""),"")</f>
        <v>0</v>
      </c>
      <c r="AR51" s="12" t="str" cm="1">
        <f t="array" ref="AR51">IFERROR(_xlfn.XLOOKUP($I51,Borrador!$I$11:$I$70,_xlfn.XLOOKUP(AR$10,Borrador!$C$10:$BK$10,Borrador!$C$11:$BK$70,"",0,1),""),"")</f>
        <v/>
      </c>
      <c r="AS51" s="12" t="str" cm="1">
        <f t="array" ref="AS51">IFERROR(_xlfn.XLOOKUP($I51,Borrador!$I$11:$I$70,_xlfn.XLOOKUP(AS$10,Borrador!$C$10:$BK$10,Borrador!$C$11:$BK$70,"",0,1),""),"")</f>
        <v/>
      </c>
      <c r="AT51" s="12" t="str" cm="1">
        <f t="array" ref="AT51">IFERROR(_xlfn.XLOOKUP($I51,Borrador!$I$11:$I$70,_xlfn.XLOOKUP(AT$10,Borrador!$C$10:$BK$10,Borrador!$C$11:$BK$70,"",0,1),""),"")</f>
        <v/>
      </c>
      <c r="AU51" s="12" t="str" cm="1">
        <f t="array" ref="AU51">IFERROR(_xlfn.XLOOKUP($I51,Borrador!$I$11:$I$70,_xlfn.XLOOKUP(AU$10,Borrador!$C$10:$BK$10,Borrador!$C$11:$BK$70,"",0,1),""),"")</f>
        <v>sin iniciar</v>
      </c>
      <c r="AV51" s="12" t="str" cm="1">
        <f t="array" ref="AV51">IFERROR(_xlfn.XLOOKUP($I51,Borrador!$I$11:$I$70,_xlfn.XLOOKUP(AV$10,Borrador!$C$10:$BK$10,Borrador!$C$11:$BK$70,"",0,1),""),"")</f>
        <v>sin iniciar</v>
      </c>
      <c r="AW51" s="12">
        <f>IFERROR(_xlfn.XLOOKUP($I51,Borrador!$I$11:$I$70,Borrador!$AP$11:$AP$70,""),"")</f>
        <v>0</v>
      </c>
      <c r="AX51" s="12">
        <f>IFERROR(_xlfn.XLOOKUP($I51,Borrador!$I$11:$I$70,Borrador!$AQ$11:$AQ$70,""),"")</f>
        <v>0</v>
      </c>
      <c r="AY51" s="12">
        <f>IFERROR(_xlfn.XLOOKUP($I51,Borrador!$I$11:$I$70,Borrador!$AR$11:$AR$70,""),"")</f>
        <v>0</v>
      </c>
      <c r="AZ51" s="11" cm="1">
        <f t="array" ref="AZ51">IFERROR(_xlfn.XLOOKUP($I51,Borrador!$I$11:$I$70,_xlfn.XLOOKUP(AZ$10,Borrador!$C$10:$BK$10,Borrador!$C$11:$BK$70,"",0,1),""),"")</f>
        <v>0</v>
      </c>
      <c r="BA51" s="11" t="str" cm="1">
        <f t="array" ref="BA51">IFERROR(_xlfn.XLOOKUP($I51,Borrador!$I$11:$I$70,_xlfn.XLOOKUP(BA$10,Borrador!$C$10:$BK$10,Borrador!$C$11:$BK$70,"",0,1),""),"")</f>
        <v>No aplica</v>
      </c>
      <c r="BB51" s="11">
        <f>IFERROR(_xlfn.XLOOKUP($I51,Borrador!$I$11:$I$70,Borrador!$AY$11:$AY$70,""),"")</f>
        <v>0</v>
      </c>
      <c r="BC51" s="11">
        <f>IFERROR(_xlfn.XLOOKUP($I51,Borrador!$I$11:$I$70,Borrador!$AZ$11:$AZ$70,""),"")</f>
        <v>0</v>
      </c>
      <c r="BD51" s="12" t="str" cm="1">
        <f t="array" ref="BD51">IFERROR(_xlfn.XLOOKUP($I51,Borrador!$I$11:$I$70,_xlfn.XLOOKUP(BD$10,Borrador!$C$10:$BK$10,Borrador!$C$11:$BK$70,"",0,1),""),"")</f>
        <v>No aplica</v>
      </c>
      <c r="BE51" s="12" t="str" cm="1">
        <f t="array" ref="BE51">IFERROR(_xlfn.XLOOKUP($I51,Borrador!$I$11:$I$70,_xlfn.XLOOKUP(BE$10,Borrador!$C$10:$BK$10,Borrador!$C$11:$BK$70,"",0,1),""),"")</f>
        <v>No aplica</v>
      </c>
      <c r="BF51" s="12" t="str" cm="1">
        <f t="array" ref="BF51">IFERROR(_xlfn.XLOOKUP($I51,Borrador!$I$11:$I$70,_xlfn.XLOOKUP(BF$10,Borrador!$C$10:$BK$10,Borrador!$C$11:$BK$70,"",0,1),""),"")</f>
        <v>No aplica</v>
      </c>
      <c r="BG51" s="12" t="str" cm="1">
        <f t="array" ref="BG51">IFERROR(_xlfn.XLOOKUP($I51,Borrador!$I$11:$I$70,_xlfn.XLOOKUP(BG$10,Borrador!$C$10:$BK$10,Borrador!$C$11:$BK$70,"",0,1),""),"")</f>
        <v>No aplica</v>
      </c>
      <c r="BH51" s="12" t="str" cm="1">
        <f t="array" ref="BH51">IFERROR(_xlfn.XLOOKUP($I51,Borrador!$I$11:$I$70,_xlfn.XLOOKUP(BH$10,Borrador!$C$10:$BK$10,Borrador!$C$11:$BK$70,"",0,1),""),"")</f>
        <v>No aplica</v>
      </c>
      <c r="BI51" s="12" t="str" cm="1">
        <f t="array" ref="BI51">IFERROR(_xlfn.XLOOKUP($I51,Borrador!$I$11:$I$70,_xlfn.XLOOKUP(BI$10,Borrador!$C$10:$BK$10,Borrador!$C$11:$BK$70,"",0,1),""),"")</f>
        <v>sin iniciar</v>
      </c>
      <c r="BJ51" s="12" t="str" cm="1">
        <f t="array" ref="BJ51">IFERROR(_xlfn.XLOOKUP($I51,Borrador!$I$11:$I$70,_xlfn.XLOOKUP(BJ$10,Borrador!$C$10:$BK$10,Borrador!$C$11:$BK$70,"",0,1),""),"")</f>
        <v>No aplica</v>
      </c>
      <c r="BK51" s="12" cm="1">
        <f t="array" ref="BK51">IFERROR(_xlfn.XLOOKUP($I51,Borrador!$I$11:$I$70,_xlfn.XLOOKUP(BK$10,Borrador!$C$10:$BK$10,Borrador!$C$11:$BK$70,"",0,1),""),"")</f>
        <v>0</v>
      </c>
      <c r="BL51" s="12" cm="1">
        <f t="array" ref="BL51">IFERROR(_xlfn.XLOOKUP($I51,Borrador!$I$11:$I$70,_xlfn.XLOOKUP(BL$10,Borrador!$C$10:$BK$10,Borrador!$C$11:$BK$70,"",0,1),""),"")</f>
        <v>0</v>
      </c>
      <c r="BM51" s="12">
        <f>IFERROR(_xlfn.XLOOKUP($I51,Borrador!$I$11:$I$70,Borrador!$BE$11:$BE$70,""),"")</f>
        <v>0</v>
      </c>
      <c r="BN51" s="12">
        <f>IFERROR(_xlfn.XLOOKUP($I51,Borrador!$I$11:$I$70,Borrador!$BF$11:$BF$70,""),"")</f>
        <v>0</v>
      </c>
      <c r="BO51" s="12">
        <f>IFERROR(_xlfn.XLOOKUP($I51,Borrador!$I$11:$I$70,Borrador!$BG$11:$BG$70,""),"")</f>
        <v>0</v>
      </c>
      <c r="BP51" s="12" t="str" cm="1">
        <f t="array" ref="BP51">IFERROR(_xlfn.XLOOKUP($I51,Borrador!$I$11:$I$70,_xlfn.XLOOKUP(BP$10,Borrador!$C$10:$BK$10,Borrador!$C$11:$BK$70,"",0,1),""),"")</f>
        <v>sin iniciar</v>
      </c>
      <c r="BQ51" s="12">
        <f>IFERROR(_xlfn.XLOOKUP($I51,Borrador!$I$11:$I$70,Borrador!$BB$11:$BB$70,""),"")</f>
        <v>0</v>
      </c>
      <c r="BR51" s="12">
        <f>IFERROR(_xlfn.XLOOKUP($I51,Borrador!$I$11:$I$70,Borrador!$BC$11:$BC$70,""),"")</f>
        <v>0</v>
      </c>
      <c r="BS51" s="12">
        <f>IFERROR(_xlfn.XLOOKUP($I51,Borrador!$I$11:$I$70,Borrador!$BD$11:$BD$70,""),"")</f>
        <v>0</v>
      </c>
      <c r="BT51" s="11">
        <f>IFERROR(_xlfn.XLOOKUP($I51,Borrador!$I$11:$I$70,Borrador!$BH$11:$BH$70,""),"")</f>
        <v>0</v>
      </c>
      <c r="BU51" s="11">
        <f>IFERROR(_xlfn.XLOOKUP($I51,Borrador!$I$11:$I$70,Borrador!$BI$11:$BI$70,""),"")</f>
        <v>0</v>
      </c>
      <c r="BV51" s="34" t="str">
        <f>IFERROR(_xlfn.XLOOKUP($I51,Borrador!$I$11:$I$70,Borrador!$BJ$11:$BJ$70,""),"")</f>
        <v>2027-2</v>
      </c>
      <c r="BW51" s="12">
        <f>IFERROR(_xlfn.XLOOKUP($I51,Borrador!$I$11:$I$70,Borrador!$BK$11:$BK$70,""),"")</f>
        <v>0</v>
      </c>
    </row>
    <row r="52" spans="3:75" ht="69.599999999999994" customHeight="1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IFERROR(_xlfn.XLOOKUP($I52,Borrador!$I$11:$I$70,_xlfn.XLOOKUP(J$10,Borrador!$C$10:$BK$10,Borrador!$C$11:$BK$70,"",0,1),""),"")</f>
        <v>finalizado</v>
      </c>
      <c r="K52" s="12" t="str" cm="1">
        <f t="array" ref="K52">IFERROR(_xlfn.XLOOKUP($I52,Borrador!$I$11:$I$70,_xlfn.XLOOKUP(K$10,Borrador!$C$10:$BK$10,Borrador!$C$11:$BK$70,"",0,1),""),"")</f>
        <v>finalizado</v>
      </c>
      <c r="L52" s="12" t="str" cm="1">
        <f t="array" ref="L52">IFERROR(_xlfn.XLOOKUP($I52,Borrador!$I$11:$I$70,_xlfn.XLOOKUP(L$10,Borrador!$C$10:$BK$10,Borrador!$C$11:$BK$70,"",0,1),""),"")</f>
        <v>finalizado</v>
      </c>
      <c r="M52" s="38" cm="1">
        <f t="array" ref="M52">IFERROR(_xlfn.XLOOKUP($I52,Borrador!$I$11:$I$70,_xlfn.XLOOKUP(M$10,Borrador!$C$10:$BK$10,Borrador!$C$11:$BK$70,"",0,1),""),"")</f>
        <v>46111</v>
      </c>
      <c r="N52" s="39" cm="1">
        <f t="array" ref="N52">IFERROR(_xlfn.XLOOKUP($I52,Borrador!$I$11:$I$70,_xlfn.XLOOKUP(N$10,Borrador!$C$10:$BK$10,Borrador!$C$11:$BK$70,"",0,1),""),"")</f>
        <v>46142</v>
      </c>
      <c r="O52" s="12" cm="1">
        <f t="array" ref="O52">IFERROR(_xlfn.XLOOKUP($I52,Borrador!$I$11:$I$70,_xlfn.XLOOKUP(O$10,Borrador!$C$10:$BK$10,Borrador!$C$11:$BK$70,"",0,1),""),"")</f>
        <v>0</v>
      </c>
      <c r="P52" s="12" cm="1">
        <f t="array" ref="P52">IFERROR(_xlfn.XLOOKUP($I52,Borrador!$I$11:$I$70,_xlfn.XLOOKUP(P$10,Borrador!$C$10:$BK$10,Borrador!$C$11:$BK$70,"",0,1),""),"")</f>
        <v>0</v>
      </c>
      <c r="Q52" s="12" t="str" cm="1">
        <f t="array" ref="Q52">IFERROR(_xlfn.XLOOKUP($I52,Borrador!$I$11:$I$70,_xlfn.XLOOKUP(Q$10,Borrador!$C$10:$BK$10,Borrador!$C$11:$BK$70,"",0,1),""),"")</f>
        <v>No aplica</v>
      </c>
      <c r="R52" s="12" t="str" cm="1">
        <f t="array" ref="R52">IFERROR(_xlfn.XLOOKUP($I52,Borrador!$I$11:$I$70,_xlfn.XLOOKUP(R$10,Borrador!$C$10:$BK$10,Borrador!$C$11:$BK$70,"",0,1),""),"")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IFERROR(_xlfn.XLOOKUP($I52,Borrador!$I$11:$I$70,_xlfn.XLOOKUP(W$10,Borrador!$C$10:$BK$10,Borrador!$C$11:$BK$70,"",0,1),""),"")</f>
        <v>finalizado</v>
      </c>
      <c r="X52" s="76" cm="1">
        <f t="array" ref="X52">IFERROR(_xlfn.XLOOKUP($I52,Borrador!$I$11:$I$70,_xlfn.XLOOKUP(X$10,Borrador!$C$10:$BK$10,Borrador!$C$11:$BK$70,"",0,1),""),"")</f>
        <v>0</v>
      </c>
      <c r="Y52" s="76" t="str" cm="1">
        <f t="array" ref="Y52">IFERROR(_xlfn.XLOOKUP($I52,Borrador!$I$11:$I$70,_xlfn.XLOOKUP(Y$10,Borrador!$C$10:$BK$10,Borrador!$C$11:$BK$70,"",0,1),""),"")</f>
        <v>Devuelto</v>
      </c>
      <c r="Z52" s="76" t="str" cm="1">
        <f t="array" ref="Z52">IFERROR(_xlfn.XLOOKUP($I52,Borrador!$I$11:$I$70,_xlfn.XLOOKUP(Z$10,Borrador!$C$10:$BK$10,Borrador!$C$11:$BK$70,"",0,1),""),"")</f>
        <v/>
      </c>
      <c r="AA52" s="76" t="str" cm="1">
        <f t="array" ref="AA52">IFERROR(_xlfn.XLOOKUP($I52,Borrador!$I$11:$I$70,_xlfn.XLOOKUP(AA$10,Borrador!$C$10:$BK$10,Borrador!$C$11:$BK$70,"",0,1),""),"")</f>
        <v>Modificación de Registro Calificado</v>
      </c>
      <c r="AB52" s="12" t="str" cm="1">
        <f t="array" ref="AB52">IFERROR(_xlfn.XLOOKUP($I52,Borrador!$I$11:$I$70,_xlfn.XLOOKUP(AB$10,Borrador!$C$10:$BK$10,Borrador!$C$11:$BK$70,"",0,1),""),"")</f>
        <v>Pendiente iniciar elaboración de documentos</v>
      </c>
      <c r="AC52" s="54" t="str" cm="1">
        <f t="array" ref="AC52">IFERROR(_xlfn.XLOOKUP($I52,Borrador!$I$11:$I$70,_xlfn.XLOOKUP(AC$10,Borrador!$C$10:$BK$10,Borrador!$C$11:$BK$70,"",0,1),""),"")</f>
        <v>Agosto de 2026</v>
      </c>
      <c r="AD52" s="12" t="str" cm="1">
        <f t="array" ref="AD52">IFERROR(_xlfn.XLOOKUP($I52,Borrador!$I$11:$I$70,_xlfn.XLOOKUP(AD$10,Borrador!$C$10:$BK$10,Borrador!$C$11:$BK$70,"",0,1),""),"")</f>
        <v>Se tramita en julio de 2026 aproximadamente</v>
      </c>
      <c r="AE52" s="12"/>
      <c r="AF52" s="12" t="str" cm="1">
        <f t="array" ref="AF52">IFERROR(_xlfn.XLOOKUP($I52,Borrador!$I$11:$I$70,_xlfn.XLOOKUP(AF$10,Borrador!$C$10:$BK$10,Borrador!$C$11:$BK$70,"",0,1),""),"")</f>
        <v>Sí</v>
      </c>
      <c r="AG52" s="12" t="str" cm="1">
        <f t="array" ref="AG52">IFERROR(_xlfn.XLOOKUP($I52,Borrador!$I$11:$I$70,_xlfn.XLOOKUP(AG$10,Borrador!$C$10:$BK$10,Borrador!$C$11:$BK$70,"",0,1),""),"")</f>
        <v>No</v>
      </c>
      <c r="AH52" s="12" t="str" cm="1">
        <f t="array" ref="AH52">IFERROR(_xlfn.XLOOKUP($I52,Borrador!$I$11:$I$70,_xlfn.XLOOKUP(AH$10,Borrador!$C$10:$BK$10,Borrador!$C$11:$BK$70,"",0,1),""),"")</f>
        <v>No aplica</v>
      </c>
      <c r="AI52" s="12" t="str" cm="1">
        <f t="array" ref="AI52">IFERROR(_xlfn.XLOOKUP($I52,Borrador!$I$11:$I$70,_xlfn.XLOOKUP(AI$10,Borrador!$C$10:$BK$10,Borrador!$C$11:$BK$70,"",0,1),""),"")</f>
        <v/>
      </c>
      <c r="AJ52" s="12"/>
      <c r="AK52" s="12"/>
      <c r="AL52" s="11" t="str" cm="1">
        <f t="array" ref="AL52">IFERROR(_xlfn.XLOOKUP($I52,Borrador!$I$11:$I$70,_xlfn.XLOOKUP(AL$10,Borrador!$C$10:$BK$10,Borrador!$C$11:$BK$70,"",0,1),""),"")</f>
        <v>No aplica</v>
      </c>
      <c r="AM52" s="11" t="str" cm="1">
        <f t="array" ref="AM52">IFERROR(_xlfn.XLOOKUP($I52,Borrador!$I$11:$I$70,_xlfn.XLOOKUP(AM$10,Borrador!$C$10:$BK$10,Borrador!$C$11:$BK$70,"",0,1),""),"")</f>
        <v>No aplica</v>
      </c>
      <c r="AN52" s="11" t="str" cm="1">
        <f t="array" ref="AN52">IFERROR(_xlfn.XLOOKUP($I52,Borrador!$I$11:$I$70,_xlfn.XLOOKUP(AN$10,Borrador!$C$10:$BK$10,Borrador!$C$11:$BK$70,"",0,1),""),"")</f>
        <v>No aplica</v>
      </c>
      <c r="AO52" s="11" cm="1">
        <f t="array" ref="AO52">IFERROR(_xlfn.XLOOKUP($I52,Borrador!$I$11:$I$70,_xlfn.XLOOKUP(AO$10,Borrador!$C$10:$BK$10,Borrador!$C$11:$BK$70,"",0,1),""),"")</f>
        <v>0</v>
      </c>
      <c r="AP52" s="11" cm="1">
        <f t="array" ref="AP52">IFERROR(_xlfn.XLOOKUP($I52,Borrador!$I$11:$I$70,_xlfn.XLOOKUP(AP$10,Borrador!$C$10:$BK$10,Borrador!$C$11:$BK$70,"",0,1),""),"")</f>
        <v>0</v>
      </c>
      <c r="AQ52" s="11" cm="1">
        <f t="array" ref="AQ52">IFERROR(_xlfn.XLOOKUP($I52,Borrador!$I$11:$I$70,_xlfn.XLOOKUP(AQ$10,Borrador!$C$10:$BK$10,Borrador!$C$11:$BK$70,"",0,1),""),"")</f>
        <v>0</v>
      </c>
      <c r="AR52" s="12" t="str" cm="1">
        <f t="array" ref="AR52">IFERROR(_xlfn.XLOOKUP($I52,Borrador!$I$11:$I$70,_xlfn.XLOOKUP(AR$10,Borrador!$C$10:$BK$10,Borrador!$C$11:$BK$70,"",0,1),""),"")</f>
        <v/>
      </c>
      <c r="AS52" s="12" t="str" cm="1">
        <f t="array" ref="AS52">IFERROR(_xlfn.XLOOKUP($I52,Borrador!$I$11:$I$70,_xlfn.XLOOKUP(AS$10,Borrador!$C$10:$BK$10,Borrador!$C$11:$BK$70,"",0,1),""),"")</f>
        <v/>
      </c>
      <c r="AT52" s="12" t="str" cm="1">
        <f t="array" ref="AT52">IFERROR(_xlfn.XLOOKUP($I52,Borrador!$I$11:$I$70,_xlfn.XLOOKUP(AT$10,Borrador!$C$10:$BK$10,Borrador!$C$11:$BK$70,"",0,1),""),"")</f>
        <v/>
      </c>
      <c r="AU52" s="12" t="str" cm="1">
        <f t="array" ref="AU52">IFERROR(_xlfn.XLOOKUP($I52,Borrador!$I$11:$I$70,_xlfn.XLOOKUP(AU$10,Borrador!$C$10:$BK$10,Borrador!$C$11:$BK$70,"",0,1),""),"")</f>
        <v>sin iniciar</v>
      </c>
      <c r="AV52" s="12" t="str" cm="1">
        <f t="array" ref="AV52">IFERROR(_xlfn.XLOOKUP($I52,Borrador!$I$11:$I$70,_xlfn.XLOOKUP(AV$10,Borrador!$C$10:$BK$10,Borrador!$C$11:$BK$70,"",0,1),""),"")</f>
        <v>sin iniciar</v>
      </c>
      <c r="AW52" s="12">
        <f>IFERROR(_xlfn.XLOOKUP($I52,Borrador!$I$11:$I$70,Borrador!$AP$11:$AP$70,""),"")</f>
        <v>0</v>
      </c>
      <c r="AX52" s="12">
        <f>IFERROR(_xlfn.XLOOKUP($I52,Borrador!$I$11:$I$70,Borrador!$AQ$11:$AQ$70,""),"")</f>
        <v>0</v>
      </c>
      <c r="AY52" s="12">
        <f>IFERROR(_xlfn.XLOOKUP($I52,Borrador!$I$11:$I$70,Borrador!$AR$11:$AR$70,""),"")</f>
        <v>0</v>
      </c>
      <c r="AZ52" s="11" cm="1">
        <f t="array" ref="AZ52">IFERROR(_xlfn.XLOOKUP($I52,Borrador!$I$11:$I$70,_xlfn.XLOOKUP(AZ$10,Borrador!$C$10:$BK$10,Borrador!$C$11:$BK$70,"",0,1),""),"")</f>
        <v>0</v>
      </c>
      <c r="BA52" s="11" t="str" cm="1">
        <f t="array" ref="BA52">IFERROR(_xlfn.XLOOKUP($I52,Borrador!$I$11:$I$70,_xlfn.XLOOKUP(BA$10,Borrador!$C$10:$BK$10,Borrador!$C$11:$BK$70,"",0,1),""),"")</f>
        <v>No aplica</v>
      </c>
      <c r="BB52" s="11">
        <f>IFERROR(_xlfn.XLOOKUP($I52,Borrador!$I$11:$I$70,Borrador!$AY$11:$AY$70,""),"")</f>
        <v>0</v>
      </c>
      <c r="BC52" s="11">
        <f>IFERROR(_xlfn.XLOOKUP($I52,Borrador!$I$11:$I$70,Borrador!$AZ$11:$AZ$70,""),"")</f>
        <v>0</v>
      </c>
      <c r="BD52" s="12" t="str" cm="1">
        <f t="array" ref="BD52">IFERROR(_xlfn.XLOOKUP($I52,Borrador!$I$11:$I$70,_xlfn.XLOOKUP(BD$10,Borrador!$C$10:$BK$10,Borrador!$C$11:$BK$70,"",0,1),""),"")</f>
        <v>No aplica</v>
      </c>
      <c r="BE52" s="12" t="str" cm="1">
        <f t="array" ref="BE52">IFERROR(_xlfn.XLOOKUP($I52,Borrador!$I$11:$I$70,_xlfn.XLOOKUP(BE$10,Borrador!$C$10:$BK$10,Borrador!$C$11:$BK$70,"",0,1),""),"")</f>
        <v>No aplica</v>
      </c>
      <c r="BF52" s="12" t="str" cm="1">
        <f t="array" ref="BF52">IFERROR(_xlfn.XLOOKUP($I52,Borrador!$I$11:$I$70,_xlfn.XLOOKUP(BF$10,Borrador!$C$10:$BK$10,Borrador!$C$11:$BK$70,"",0,1),""),"")</f>
        <v>No aplica</v>
      </c>
      <c r="BG52" s="12" t="str" cm="1">
        <f t="array" ref="BG52">IFERROR(_xlfn.XLOOKUP($I52,Borrador!$I$11:$I$70,_xlfn.XLOOKUP(BG$10,Borrador!$C$10:$BK$10,Borrador!$C$11:$BK$70,"",0,1),""),"")</f>
        <v>No aplica</v>
      </c>
      <c r="BH52" s="12" t="str" cm="1">
        <f t="array" ref="BH52">IFERROR(_xlfn.XLOOKUP($I52,Borrador!$I$11:$I$70,_xlfn.XLOOKUP(BH$10,Borrador!$C$10:$BK$10,Borrador!$C$11:$BK$70,"",0,1),""),"")</f>
        <v>No aplica</v>
      </c>
      <c r="BI52" s="12" t="str" cm="1">
        <f t="array" ref="BI52">IFERROR(_xlfn.XLOOKUP($I52,Borrador!$I$11:$I$70,_xlfn.XLOOKUP(BI$10,Borrador!$C$10:$BK$10,Borrador!$C$11:$BK$70,"",0,1),""),"")</f>
        <v>sin iniciar</v>
      </c>
      <c r="BJ52" s="12" t="str" cm="1">
        <f t="array" ref="BJ52">IFERROR(_xlfn.XLOOKUP($I52,Borrador!$I$11:$I$70,_xlfn.XLOOKUP(BJ$10,Borrador!$C$10:$BK$10,Borrador!$C$11:$BK$70,"",0,1),""),"")</f>
        <v>No aplica</v>
      </c>
      <c r="BK52" s="12" cm="1">
        <f t="array" ref="BK52">IFERROR(_xlfn.XLOOKUP($I52,Borrador!$I$11:$I$70,_xlfn.XLOOKUP(BK$10,Borrador!$C$10:$BK$10,Borrador!$C$11:$BK$70,"",0,1),""),"")</f>
        <v>0</v>
      </c>
      <c r="BL52" s="12" cm="1">
        <f t="array" ref="BL52">IFERROR(_xlfn.XLOOKUP($I52,Borrador!$I$11:$I$70,_xlfn.XLOOKUP(BL$10,Borrador!$C$10:$BK$10,Borrador!$C$11:$BK$70,"",0,1),""),"")</f>
        <v>0</v>
      </c>
      <c r="BM52" s="12">
        <f>IFERROR(_xlfn.XLOOKUP($I52,Borrador!$I$11:$I$70,Borrador!$BE$11:$BE$70,""),"")</f>
        <v>0</v>
      </c>
      <c r="BN52" s="12">
        <f>IFERROR(_xlfn.XLOOKUP($I52,Borrador!$I$11:$I$70,Borrador!$BF$11:$BF$70,""),"")</f>
        <v>0</v>
      </c>
      <c r="BO52" s="12">
        <f>IFERROR(_xlfn.XLOOKUP($I52,Borrador!$I$11:$I$70,Borrador!$BG$11:$BG$70,""),"")</f>
        <v>0</v>
      </c>
      <c r="BP52" s="12" t="str" cm="1">
        <f t="array" ref="BP52">IFERROR(_xlfn.XLOOKUP($I52,Borrador!$I$11:$I$70,_xlfn.XLOOKUP(BP$10,Borrador!$C$10:$BK$10,Borrador!$C$11:$BK$70,"",0,1),""),"")</f>
        <v>sin iniciar</v>
      </c>
      <c r="BQ52" s="12">
        <f>IFERROR(_xlfn.XLOOKUP($I52,Borrador!$I$11:$I$70,Borrador!$BB$11:$BB$70,""),"")</f>
        <v>0</v>
      </c>
      <c r="BR52" s="12">
        <f>IFERROR(_xlfn.XLOOKUP($I52,Borrador!$I$11:$I$70,Borrador!$BC$11:$BC$70,""),"")</f>
        <v>0</v>
      </c>
      <c r="BS52" s="12">
        <f>IFERROR(_xlfn.XLOOKUP($I52,Borrador!$I$11:$I$70,Borrador!$BD$11:$BD$70,""),"")</f>
        <v>0</v>
      </c>
      <c r="BT52" s="11">
        <f>IFERROR(_xlfn.XLOOKUP($I52,Borrador!$I$11:$I$70,Borrador!$BH$11:$BH$70,""),"")</f>
        <v>0</v>
      </c>
      <c r="BU52" s="11">
        <f>IFERROR(_xlfn.XLOOKUP($I52,Borrador!$I$11:$I$70,Borrador!$BI$11:$BI$70,""),"")</f>
        <v>0</v>
      </c>
      <c r="BV52" s="34" t="str">
        <f>IFERROR(_xlfn.XLOOKUP($I52,Borrador!$I$11:$I$70,Borrador!$BJ$11:$BJ$70,""),"")</f>
        <v>2027-2</v>
      </c>
      <c r="BW52" s="12">
        <f>IFERROR(_xlfn.XLOOKUP($I52,Borrador!$I$11:$I$70,Borrador!$BK$11:$BK$70,""),"")</f>
        <v>0</v>
      </c>
    </row>
    <row r="53" spans="3:75" ht="69.599999999999994" customHeight="1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IFERROR(_xlfn.XLOOKUP($I53,Borrador!$I$11:$I$70,_xlfn.XLOOKUP(J$10,Borrador!$C$10:$BK$10,Borrador!$C$11:$BK$70,"",0,1),""),"")</f>
        <v>finalizado</v>
      </c>
      <c r="K53" s="12" t="str" cm="1">
        <f t="array" ref="K53">IFERROR(_xlfn.XLOOKUP($I53,Borrador!$I$11:$I$70,_xlfn.XLOOKUP(K$10,Borrador!$C$10:$BK$10,Borrador!$C$11:$BK$70,"",0,1),""),"")</f>
        <v>finalizado</v>
      </c>
      <c r="L53" s="12" t="str" cm="1">
        <f t="array" ref="L53">IFERROR(_xlfn.XLOOKUP($I53,Borrador!$I$11:$I$70,_xlfn.XLOOKUP(L$10,Borrador!$C$10:$BK$10,Borrador!$C$11:$BK$70,"",0,1),""),"")</f>
        <v>finalizado</v>
      </c>
      <c r="M53" s="38" cm="1">
        <f t="array" ref="M53">IFERROR(_xlfn.XLOOKUP($I53,Borrador!$I$11:$I$70,_xlfn.XLOOKUP(M$10,Borrador!$C$10:$BK$10,Borrador!$C$11:$BK$70,"",0,1),""),"")</f>
        <v>46111</v>
      </c>
      <c r="N53" s="39" cm="1">
        <f t="array" ref="N53">IFERROR(_xlfn.XLOOKUP($I53,Borrador!$I$11:$I$70,_xlfn.XLOOKUP(N$10,Borrador!$C$10:$BK$10,Borrador!$C$11:$BK$70,"",0,1),""),"")</f>
        <v>46142</v>
      </c>
      <c r="O53" s="12" cm="1">
        <f t="array" ref="O53">IFERROR(_xlfn.XLOOKUP($I53,Borrador!$I$11:$I$70,_xlfn.XLOOKUP(O$10,Borrador!$C$10:$BK$10,Borrador!$C$11:$BK$70,"",0,1),""),"")</f>
        <v>0</v>
      </c>
      <c r="P53" s="12" t="str" cm="1">
        <f t="array" ref="P53">IFERROR(_xlfn.XLOOKUP($I53,Borrador!$I$11:$I$70,_xlfn.XLOOKUP(P$10,Borrador!$C$10:$BK$10,Borrador!$C$11:$BK$70,"",0,1),""),"")</f>
        <v>Si</v>
      </c>
      <c r="Q53" s="12" cm="1">
        <f t="array" ref="Q53">IFERROR(_xlfn.XLOOKUP($I53,Borrador!$I$11:$I$70,_xlfn.XLOOKUP(Q$10,Borrador!$C$10:$BK$10,Borrador!$C$11:$BK$70,"",0,1),""),"")</f>
        <v>0</v>
      </c>
      <c r="R53" s="12" t="str" cm="1">
        <f t="array" ref="R53">IFERROR(_xlfn.XLOOKUP($I53,Borrador!$I$11:$I$70,_xlfn.XLOOKUP(R$10,Borrador!$C$10:$BK$10,Borrador!$C$11:$BK$70,"",0,1),""),"")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IFERROR(_xlfn.XLOOKUP($I53,Borrador!$I$11:$I$70,_xlfn.XLOOKUP(W$10,Borrador!$C$10:$BK$10,Borrador!$C$11:$BK$70,"",0,1),""),"")</f>
        <v>finalizado</v>
      </c>
      <c r="X53" s="76" cm="1">
        <f t="array" ref="X53">IFERROR(_xlfn.XLOOKUP($I53,Borrador!$I$11:$I$70,_xlfn.XLOOKUP(X$10,Borrador!$C$10:$BK$10,Borrador!$C$11:$BK$70,"",0,1),""),"")</f>
        <v>0</v>
      </c>
      <c r="Y53" s="76" t="str" cm="1">
        <f t="array" ref="Y53">IFERROR(_xlfn.XLOOKUP($I53,Borrador!$I$11:$I$70,_xlfn.XLOOKUP(Y$10,Borrador!$C$10:$BK$10,Borrador!$C$11:$BK$70,"",0,1),""),"")</f>
        <v>Devuelto</v>
      </c>
      <c r="Z53" s="76" t="str" cm="1">
        <f t="array" ref="Z53">IFERROR(_xlfn.XLOOKUP($I53,Borrador!$I$11:$I$70,_xlfn.XLOOKUP(Z$10,Borrador!$C$10:$BK$10,Borrador!$C$11:$BK$70,"",0,1),""),"")</f>
        <v/>
      </c>
      <c r="AA53" s="76" t="str" cm="1">
        <f t="array" ref="AA53">IFERROR(_xlfn.XLOOKUP($I53,Borrador!$I$11:$I$70,_xlfn.XLOOKUP(AA$10,Borrador!$C$10:$BK$10,Borrador!$C$11:$BK$70,"",0,1),""),"")</f>
        <v>Renovación de Registro Calificado</v>
      </c>
      <c r="AB53" s="12" t="str" cm="1">
        <f t="array" ref="AB53">IFERROR(_xlfn.XLOOKUP($I53,Borrador!$I$11:$I$70,_xlfn.XLOOKUP(AB$10,Borrador!$C$10:$BK$10,Borrador!$C$11:$BK$70,"",0,1),""),"")</f>
        <v>En elaboración de documentación</v>
      </c>
      <c r="AC53" s="54" t="str" cm="1">
        <f t="array" ref="AC53">IFERROR(_xlfn.XLOOKUP($I53,Borrador!$I$11:$I$70,_xlfn.XLOOKUP(AC$10,Borrador!$C$10:$BK$10,Borrador!$C$11:$BK$70,"",0,1),""),"")</f>
        <v>Diciembre de 2026</v>
      </c>
      <c r="AD53" s="12" t="str" cm="1">
        <f t="array" ref="AD53">IFERROR(_xlfn.XLOOKUP($I53,Borrador!$I$11:$I$70,_xlfn.XLOOKUP(AD$10,Borrador!$C$10:$BK$10,Borrador!$C$11:$BK$70,"",0,1),""),"")</f>
        <v>Se tramita en noviembre de 2026</v>
      </c>
      <c r="AE53" s="12"/>
      <c r="AF53" s="12" t="str" cm="1">
        <f t="array" ref="AF53">IFERROR(_xlfn.XLOOKUP($I53,Borrador!$I$11:$I$70,_xlfn.XLOOKUP(AF$10,Borrador!$C$10:$BK$10,Borrador!$C$11:$BK$70,"",0,1),""),"")</f>
        <v>Sí</v>
      </c>
      <c r="AG53" s="12" t="str" cm="1">
        <f t="array" ref="AG53">IFERROR(_xlfn.XLOOKUP($I53,Borrador!$I$11:$I$70,_xlfn.XLOOKUP(AG$10,Borrador!$C$10:$BK$10,Borrador!$C$11:$BK$70,"",0,1),""),"")</f>
        <v>Sí</v>
      </c>
      <c r="AH53" s="12" t="str" cm="1">
        <f t="array" ref="AH53">IFERROR(_xlfn.XLOOKUP($I53,Borrador!$I$11:$I$70,_xlfn.XLOOKUP(AH$10,Borrador!$C$10:$BK$10,Borrador!$C$11:$BK$70,"",0,1),""),"")</f>
        <v>Pendiente</v>
      </c>
      <c r="AI53" s="12" t="str" cm="1">
        <f t="array" ref="AI53">IFERROR(_xlfn.XLOOKUP($I53,Borrador!$I$11:$I$70,_xlfn.XLOOKUP(AI$10,Borrador!$C$10:$BK$10,Borrador!$C$11:$BK$70,"",0,1),""),"")</f>
        <v/>
      </c>
      <c r="AJ53" s="12"/>
      <c r="AK53" s="12"/>
      <c r="AL53" s="11" cm="1">
        <f t="array" ref="AL53">IFERROR(_xlfn.XLOOKUP($I53,Borrador!$I$11:$I$70,_xlfn.XLOOKUP(AL$10,Borrador!$C$10:$BK$10,Borrador!$C$11:$BK$70,"",0,1),""),"")</f>
        <v>0</v>
      </c>
      <c r="AM53" s="11" cm="1">
        <f t="array" ref="AM53">IFERROR(_xlfn.XLOOKUP($I53,Borrador!$I$11:$I$70,_xlfn.XLOOKUP(AM$10,Borrador!$C$10:$BK$10,Borrador!$C$11:$BK$70,"",0,1),""),"")</f>
        <v>0</v>
      </c>
      <c r="AN53" s="11" cm="1">
        <f t="array" ref="AN53">IFERROR(_xlfn.XLOOKUP($I53,Borrador!$I$11:$I$70,_xlfn.XLOOKUP(AN$10,Borrador!$C$10:$BK$10,Borrador!$C$11:$BK$70,"",0,1),""),"")</f>
        <v>0</v>
      </c>
      <c r="AO53" s="11" cm="1">
        <f t="array" ref="AO53">IFERROR(_xlfn.XLOOKUP($I53,Borrador!$I$11:$I$70,_xlfn.XLOOKUP(AO$10,Borrador!$C$10:$BK$10,Borrador!$C$11:$BK$70,"",0,1),""),"")</f>
        <v>0</v>
      </c>
      <c r="AP53" s="11" cm="1">
        <f t="array" ref="AP53">IFERROR(_xlfn.XLOOKUP($I53,Borrador!$I$11:$I$70,_xlfn.XLOOKUP(AP$10,Borrador!$C$10:$BK$10,Borrador!$C$11:$BK$70,"",0,1),""),"")</f>
        <v>0</v>
      </c>
      <c r="AQ53" s="11" cm="1">
        <f t="array" ref="AQ53">IFERROR(_xlfn.XLOOKUP($I53,Borrador!$I$11:$I$70,_xlfn.XLOOKUP(AQ$10,Borrador!$C$10:$BK$10,Borrador!$C$11:$BK$70,"",0,1),""),"")</f>
        <v>0</v>
      </c>
      <c r="AR53" s="12" t="str" cm="1">
        <f t="array" ref="AR53">IFERROR(_xlfn.XLOOKUP($I53,Borrador!$I$11:$I$70,_xlfn.XLOOKUP(AR$10,Borrador!$C$10:$BK$10,Borrador!$C$11:$BK$70,"",0,1),""),"")</f>
        <v/>
      </c>
      <c r="AS53" s="12" t="str" cm="1">
        <f t="array" ref="AS53">IFERROR(_xlfn.XLOOKUP($I53,Borrador!$I$11:$I$70,_xlfn.XLOOKUP(AS$10,Borrador!$C$10:$BK$10,Borrador!$C$11:$BK$70,"",0,1),""),"")</f>
        <v/>
      </c>
      <c r="AT53" s="12" t="str" cm="1">
        <f t="array" ref="AT53">IFERROR(_xlfn.XLOOKUP($I53,Borrador!$I$11:$I$70,_xlfn.XLOOKUP(AT$10,Borrador!$C$10:$BK$10,Borrador!$C$11:$BK$70,"",0,1),""),"")</f>
        <v/>
      </c>
      <c r="AU53" s="12" t="str" cm="1">
        <f t="array" ref="AU53">IFERROR(_xlfn.XLOOKUP($I53,Borrador!$I$11:$I$70,_xlfn.XLOOKUP(AU$10,Borrador!$C$10:$BK$10,Borrador!$C$11:$BK$70,"",0,1),""),"")</f>
        <v>sin iniciar</v>
      </c>
      <c r="AV53" s="12" t="str" cm="1">
        <f t="array" ref="AV53">IFERROR(_xlfn.XLOOKUP($I53,Borrador!$I$11:$I$70,_xlfn.XLOOKUP(AV$10,Borrador!$C$10:$BK$10,Borrador!$C$11:$BK$70,"",0,1),""),"")</f>
        <v>sin iniciar</v>
      </c>
      <c r="AW53" s="12">
        <f>IFERROR(_xlfn.XLOOKUP($I53,Borrador!$I$11:$I$70,Borrador!$AP$11:$AP$70,""),"")</f>
        <v>0</v>
      </c>
      <c r="AX53" s="12">
        <f>IFERROR(_xlfn.XLOOKUP($I53,Borrador!$I$11:$I$70,Borrador!$AQ$11:$AQ$70,""),"")</f>
        <v>0</v>
      </c>
      <c r="AY53" s="12">
        <f>IFERROR(_xlfn.XLOOKUP($I53,Borrador!$I$11:$I$70,Borrador!$AR$11:$AR$70,""),"")</f>
        <v>0</v>
      </c>
      <c r="AZ53" s="11" cm="1">
        <f t="array" ref="AZ53">IFERROR(_xlfn.XLOOKUP($I53,Borrador!$I$11:$I$70,_xlfn.XLOOKUP(AZ$10,Borrador!$C$10:$BK$10,Borrador!$C$11:$BK$70,"",0,1),""),"")</f>
        <v>0</v>
      </c>
      <c r="BA53" s="11" cm="1">
        <f t="array" ref="BA53">IFERROR(_xlfn.XLOOKUP($I53,Borrador!$I$11:$I$70,_xlfn.XLOOKUP(BA$10,Borrador!$C$10:$BK$10,Borrador!$C$11:$BK$70,"",0,1),""),"")</f>
        <v>1</v>
      </c>
      <c r="BB53" s="11">
        <f>IFERROR(_xlfn.XLOOKUP($I53,Borrador!$I$11:$I$70,Borrador!$AY$11:$AY$70,""),"")</f>
        <v>0</v>
      </c>
      <c r="BC53" s="11">
        <f>IFERROR(_xlfn.XLOOKUP($I53,Borrador!$I$11:$I$70,Borrador!$AZ$11:$AZ$70,""),"")</f>
        <v>0</v>
      </c>
      <c r="BD53" s="12" t="str" cm="1">
        <f t="array" ref="BD53">IFERROR(_xlfn.XLOOKUP($I53,Borrador!$I$11:$I$70,_xlfn.XLOOKUP(BD$10,Borrador!$C$10:$BK$10,Borrador!$C$11:$BK$70,"",0,1),""),"")</f>
        <v>sin iniciar</v>
      </c>
      <c r="BE53" s="12" t="str" cm="1">
        <f t="array" ref="BE53">IFERROR(_xlfn.XLOOKUP($I53,Borrador!$I$11:$I$70,_xlfn.XLOOKUP(BE$10,Borrador!$C$10:$BK$10,Borrador!$C$11:$BK$70,"",0,1),""),"")</f>
        <v>sin iniciar</v>
      </c>
      <c r="BF53" s="12" t="str" cm="1">
        <f t="array" ref="BF53">IFERROR(_xlfn.XLOOKUP($I53,Borrador!$I$11:$I$70,_xlfn.XLOOKUP(BF$10,Borrador!$C$10:$BK$10,Borrador!$C$11:$BK$70,"",0,1),""),"")</f>
        <v>sin iniciar</v>
      </c>
      <c r="BG53" s="12" cm="1">
        <f t="array" ref="BG53">IFERROR(_xlfn.XLOOKUP($I53,Borrador!$I$11:$I$70,_xlfn.XLOOKUP(BG$10,Borrador!$C$10:$BK$10,Borrador!$C$11:$BK$70,"",0,1),""),"")</f>
        <v>0</v>
      </c>
      <c r="BH53" s="12" cm="1">
        <f t="array" ref="BH53">IFERROR(_xlfn.XLOOKUP($I53,Borrador!$I$11:$I$70,_xlfn.XLOOKUP(BH$10,Borrador!$C$10:$BK$10,Borrador!$C$11:$BK$70,"",0,1),""),"")</f>
        <v>0</v>
      </c>
      <c r="BI53" s="12" t="str" cm="1">
        <f t="array" ref="BI53">IFERROR(_xlfn.XLOOKUP($I53,Borrador!$I$11:$I$70,_xlfn.XLOOKUP(BI$10,Borrador!$C$10:$BK$10,Borrador!$C$11:$BK$70,"",0,1),""),"")</f>
        <v>sin iniciar</v>
      </c>
      <c r="BJ53" s="12" t="str" cm="1">
        <f t="array" ref="BJ53">IFERROR(_xlfn.XLOOKUP($I53,Borrador!$I$11:$I$70,_xlfn.XLOOKUP(BJ$10,Borrador!$C$10:$BK$10,Borrador!$C$11:$BK$70,"",0,1),""),"")</f>
        <v>No aplica</v>
      </c>
      <c r="BK53" s="12" cm="1">
        <f t="array" ref="BK53">IFERROR(_xlfn.XLOOKUP($I53,Borrador!$I$11:$I$70,_xlfn.XLOOKUP(BK$10,Borrador!$C$10:$BK$10,Borrador!$C$11:$BK$70,"",0,1),""),"")</f>
        <v>0</v>
      </c>
      <c r="BL53" s="12" cm="1">
        <f t="array" ref="BL53">IFERROR(_xlfn.XLOOKUP($I53,Borrador!$I$11:$I$70,_xlfn.XLOOKUP(BL$10,Borrador!$C$10:$BK$10,Borrador!$C$11:$BK$70,"",0,1),""),"")</f>
        <v>0</v>
      </c>
      <c r="BM53" s="12">
        <f>IFERROR(_xlfn.XLOOKUP($I53,Borrador!$I$11:$I$70,Borrador!$BE$11:$BE$70,""),"")</f>
        <v>0</v>
      </c>
      <c r="BN53" s="12">
        <f>IFERROR(_xlfn.XLOOKUP($I53,Borrador!$I$11:$I$70,Borrador!$BF$11:$BF$70,""),"")</f>
        <v>0</v>
      </c>
      <c r="BO53" s="12">
        <f>IFERROR(_xlfn.XLOOKUP($I53,Borrador!$I$11:$I$70,Borrador!$BG$11:$BG$70,""),"")</f>
        <v>0</v>
      </c>
      <c r="BP53" s="12" t="str" cm="1">
        <f t="array" ref="BP53">IFERROR(_xlfn.XLOOKUP($I53,Borrador!$I$11:$I$70,_xlfn.XLOOKUP(BP$10,Borrador!$C$10:$BK$10,Borrador!$C$11:$BK$70,"",0,1),""),"")</f>
        <v>sin iniciar</v>
      </c>
      <c r="BQ53" s="12">
        <f>IFERROR(_xlfn.XLOOKUP($I53,Borrador!$I$11:$I$70,Borrador!$BB$11:$BB$70,""),"")</f>
        <v>0</v>
      </c>
      <c r="BR53" s="12">
        <f>IFERROR(_xlfn.XLOOKUP($I53,Borrador!$I$11:$I$70,Borrador!$BC$11:$BC$70,""),"")</f>
        <v>0</v>
      </c>
      <c r="BS53" s="12">
        <f>IFERROR(_xlfn.XLOOKUP($I53,Borrador!$I$11:$I$70,Borrador!$BD$11:$BD$70,""),"")</f>
        <v>0</v>
      </c>
      <c r="BT53" s="11">
        <f>IFERROR(_xlfn.XLOOKUP($I53,Borrador!$I$11:$I$70,Borrador!$BH$11:$BH$70,""),"")</f>
        <v>0</v>
      </c>
      <c r="BU53" s="11">
        <f>IFERROR(_xlfn.XLOOKUP($I53,Borrador!$I$11:$I$70,Borrador!$BI$11:$BI$70,""),"")</f>
        <v>0</v>
      </c>
      <c r="BV53" s="34" t="str">
        <f>IFERROR(_xlfn.XLOOKUP($I53,Borrador!$I$11:$I$70,Borrador!$BJ$11:$BJ$70,""),"")</f>
        <v>2027-2</v>
      </c>
      <c r="BW53" s="12">
        <f>IFERROR(_xlfn.XLOOKUP($I53,Borrador!$I$11:$I$70,Borrador!$BK$11:$BK$70,""),"")</f>
        <v>0</v>
      </c>
    </row>
    <row r="54" spans="3:75" ht="69.599999999999994" customHeight="1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IFERROR(_xlfn.XLOOKUP($I54,Borrador!$I$11:$I$70,_xlfn.XLOOKUP(J$10,Borrador!$C$10:$BK$10,Borrador!$C$11:$BK$70,"",0,1),""),"")</f>
        <v>finalizado</v>
      </c>
      <c r="K54" s="12" t="str" cm="1">
        <f t="array" ref="K54">IFERROR(_xlfn.XLOOKUP($I54,Borrador!$I$11:$I$70,_xlfn.XLOOKUP(K$10,Borrador!$C$10:$BK$10,Borrador!$C$11:$BK$70,"",0,1),""),"")</f>
        <v>finalizado</v>
      </c>
      <c r="L54" s="12" t="str" cm="1">
        <f t="array" ref="L54">IFERROR(_xlfn.XLOOKUP($I54,Borrador!$I$11:$I$70,_xlfn.XLOOKUP(L$10,Borrador!$C$10:$BK$10,Borrador!$C$11:$BK$70,"",0,1),""),"")</f>
        <v>finalizado</v>
      </c>
      <c r="M54" s="38" cm="1">
        <f t="array" ref="M54">IFERROR(_xlfn.XLOOKUP($I54,Borrador!$I$11:$I$70,_xlfn.XLOOKUP(M$10,Borrador!$C$10:$BK$10,Borrador!$C$11:$BK$70,"",0,1),""),"")</f>
        <v>46172</v>
      </c>
      <c r="N54" s="39" cm="1">
        <f t="array" ref="N54">IFERROR(_xlfn.XLOOKUP($I54,Borrador!$I$11:$I$70,_xlfn.XLOOKUP(N$10,Borrador!$C$10:$BK$10,Borrador!$C$11:$BK$70,"",0,1),""),"")</f>
        <v>46203</v>
      </c>
      <c r="O54" s="12" cm="1">
        <f t="array" ref="O54">IFERROR(_xlfn.XLOOKUP($I54,Borrador!$I$11:$I$70,_xlfn.XLOOKUP(O$10,Borrador!$C$10:$BK$10,Borrador!$C$11:$BK$70,"",0,1),""),"")</f>
        <v>0</v>
      </c>
      <c r="P54" s="12" cm="1">
        <f t="array" ref="P54">IFERROR(_xlfn.XLOOKUP($I54,Borrador!$I$11:$I$70,_xlfn.XLOOKUP(P$10,Borrador!$C$10:$BK$10,Borrador!$C$11:$BK$70,"",0,1),""),"")</f>
        <v>0</v>
      </c>
      <c r="Q54" s="12" t="str" cm="1">
        <f t="array" ref="Q54">IFERROR(_xlfn.XLOOKUP($I54,Borrador!$I$11:$I$70,_xlfn.XLOOKUP(Q$10,Borrador!$C$10:$BK$10,Borrador!$C$11:$BK$70,"",0,1),""),"")</f>
        <v>No aplica</v>
      </c>
      <c r="R54" s="12" t="str" cm="1">
        <f t="array" ref="R54">IFERROR(_xlfn.XLOOKUP($I54,Borrador!$I$11:$I$70,_xlfn.XLOOKUP(R$10,Borrador!$C$10:$BK$10,Borrador!$C$11:$BK$70,"",0,1),""),"")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IFERROR(_xlfn.XLOOKUP($I54,Borrador!$I$11:$I$70,_xlfn.XLOOKUP(W$10,Borrador!$C$10:$BK$10,Borrador!$C$11:$BK$70,"",0,1),""),"")</f>
        <v>finalizado</v>
      </c>
      <c r="X54" s="76" cm="1">
        <f t="array" ref="X54">IFERROR(_xlfn.XLOOKUP($I54,Borrador!$I$11:$I$70,_xlfn.XLOOKUP(X$10,Borrador!$C$10:$BK$10,Borrador!$C$11:$BK$70,"",0,1),""),"")</f>
        <v>0</v>
      </c>
      <c r="Y54" s="76" t="str" cm="1">
        <f t="array" ref="Y54">IFERROR(_xlfn.XLOOKUP($I54,Borrador!$I$11:$I$70,_xlfn.XLOOKUP(Y$10,Borrador!$C$10:$BK$10,Borrador!$C$11:$BK$70,"",0,1),""),"")</f>
        <v>Finalizado</v>
      </c>
      <c r="Z54" s="76" t="str" cm="1">
        <f t="array" ref="Z54">IFERROR(_xlfn.XLOOKUP($I54,Borrador!$I$11:$I$70,_xlfn.XLOOKUP(Z$10,Borrador!$C$10:$BK$10,Borrador!$C$11:$BK$70,"",0,1),""),"")</f>
        <v/>
      </c>
      <c r="AA54" s="76" t="str" cm="1">
        <f t="array" ref="AA54">IFERROR(_xlfn.XLOOKUP($I54,Borrador!$I$11:$I$70,_xlfn.XLOOKUP(AA$10,Borrador!$C$10:$BK$10,Borrador!$C$11:$BK$70,"",0,1),""),"")</f>
        <v>Modificación de Registro Calificado</v>
      </c>
      <c r="AB54" s="12" t="str" cm="1">
        <f t="array" ref="AB54">IFERROR(_xlfn.XLOOKUP($I54,Borrador!$I$11:$I$70,_xlfn.XLOOKUP(AB$10,Borrador!$C$10:$BK$10,Borrador!$C$11:$BK$70,"",0,1),""),"")</f>
        <v>Pendiente iniciar elaboración de documentos</v>
      </c>
      <c r="AC54" s="54" t="str" cm="1">
        <f t="array" ref="AC54">IFERROR(_xlfn.XLOOKUP($I54,Borrador!$I$11:$I$70,_xlfn.XLOOKUP(AC$10,Borrador!$C$10:$BK$10,Borrador!$C$11:$BK$70,"",0,1),""),"")</f>
        <v>Agosto de 2026</v>
      </c>
      <c r="AD54" s="12" t="str" cm="1">
        <f t="array" ref="AD54">IFERROR(_xlfn.XLOOKUP($I54,Borrador!$I$11:$I$70,_xlfn.XLOOKUP(AD$10,Borrador!$C$10:$BK$10,Borrador!$C$11:$BK$70,"",0,1),""),"")</f>
        <v>Se tramita en julio de 2026 aproximadamente</v>
      </c>
      <c r="AE54" s="12"/>
      <c r="AF54" s="12" t="str" cm="1">
        <f t="array" ref="AF54">IFERROR(_xlfn.XLOOKUP($I54,Borrador!$I$11:$I$70,_xlfn.XLOOKUP(AF$10,Borrador!$C$10:$BK$10,Borrador!$C$11:$BK$70,"",0,1),""),"")</f>
        <v>Sí</v>
      </c>
      <c r="AG54" s="12" t="str" cm="1">
        <f t="array" ref="AG54">IFERROR(_xlfn.XLOOKUP($I54,Borrador!$I$11:$I$70,_xlfn.XLOOKUP(AG$10,Borrador!$C$10:$BK$10,Borrador!$C$11:$BK$70,"",0,1),""),"")</f>
        <v>No</v>
      </c>
      <c r="AH54" s="12" t="str" cm="1">
        <f t="array" ref="AH54">IFERROR(_xlfn.XLOOKUP($I54,Borrador!$I$11:$I$70,_xlfn.XLOOKUP(AH$10,Borrador!$C$10:$BK$10,Borrador!$C$11:$BK$70,"",0,1),""),"")</f>
        <v>No aplica</v>
      </c>
      <c r="AI54" s="12" t="str" cm="1">
        <f t="array" ref="AI54">IFERROR(_xlfn.XLOOKUP($I54,Borrador!$I$11:$I$70,_xlfn.XLOOKUP(AI$10,Borrador!$C$10:$BK$10,Borrador!$C$11:$BK$70,"",0,1),""),"")</f>
        <v/>
      </c>
      <c r="AJ54" s="12"/>
      <c r="AK54" s="12"/>
      <c r="AL54" s="11" t="str" cm="1">
        <f t="array" ref="AL54">IFERROR(_xlfn.XLOOKUP($I54,Borrador!$I$11:$I$70,_xlfn.XLOOKUP(AL$10,Borrador!$C$10:$BK$10,Borrador!$C$11:$BK$70,"",0,1),""),"")</f>
        <v>No aplica</v>
      </c>
      <c r="AM54" s="11" t="str" cm="1">
        <f t="array" ref="AM54">IFERROR(_xlfn.XLOOKUP($I54,Borrador!$I$11:$I$70,_xlfn.XLOOKUP(AM$10,Borrador!$C$10:$BK$10,Borrador!$C$11:$BK$70,"",0,1),""),"")</f>
        <v>No aplica</v>
      </c>
      <c r="AN54" s="11" t="str" cm="1">
        <f t="array" ref="AN54">IFERROR(_xlfn.XLOOKUP($I54,Borrador!$I$11:$I$70,_xlfn.XLOOKUP(AN$10,Borrador!$C$10:$BK$10,Borrador!$C$11:$BK$70,"",0,1),""),"")</f>
        <v>No aplica</v>
      </c>
      <c r="AO54" s="11" cm="1">
        <f t="array" ref="AO54">IFERROR(_xlfn.XLOOKUP($I54,Borrador!$I$11:$I$70,_xlfn.XLOOKUP(AO$10,Borrador!$C$10:$BK$10,Borrador!$C$11:$BK$70,"",0,1),""),"")</f>
        <v>0</v>
      </c>
      <c r="AP54" s="11" cm="1">
        <f t="array" ref="AP54">IFERROR(_xlfn.XLOOKUP($I54,Borrador!$I$11:$I$70,_xlfn.XLOOKUP(AP$10,Borrador!$C$10:$BK$10,Borrador!$C$11:$BK$70,"",0,1),""),"")</f>
        <v>0</v>
      </c>
      <c r="AQ54" s="11" t="str" cm="1">
        <f t="array" ref="AQ54">IFERROR(_xlfn.XLOOKUP($I54,Borrador!$I$11:$I$70,_xlfn.XLOOKUP(AQ$10,Borrador!$C$10:$BK$10,Borrador!$C$11:$BK$70,"",0,1),""),"")</f>
        <v>No aplica</v>
      </c>
      <c r="AR54" s="12" t="str" cm="1">
        <f t="array" ref="AR54">IFERROR(_xlfn.XLOOKUP($I54,Borrador!$I$11:$I$70,_xlfn.XLOOKUP(AR$10,Borrador!$C$10:$BK$10,Borrador!$C$11:$BK$70,"",0,1),""),"")</f>
        <v/>
      </c>
      <c r="AS54" s="12" t="str" cm="1">
        <f t="array" ref="AS54">IFERROR(_xlfn.XLOOKUP($I54,Borrador!$I$11:$I$70,_xlfn.XLOOKUP(AS$10,Borrador!$C$10:$BK$10,Borrador!$C$11:$BK$70,"",0,1),""),"")</f>
        <v/>
      </c>
      <c r="AT54" s="12" t="str" cm="1">
        <f t="array" ref="AT54">IFERROR(_xlfn.XLOOKUP($I54,Borrador!$I$11:$I$70,_xlfn.XLOOKUP(AT$10,Borrador!$C$10:$BK$10,Borrador!$C$11:$BK$70,"",0,1),""),"")</f>
        <v/>
      </c>
      <c r="AU54" s="12" t="str" cm="1">
        <f t="array" ref="AU54">IFERROR(_xlfn.XLOOKUP($I54,Borrador!$I$11:$I$70,_xlfn.XLOOKUP(AU$10,Borrador!$C$10:$BK$10,Borrador!$C$11:$BK$70,"",0,1),""),"")</f>
        <v>No aplica</v>
      </c>
      <c r="AV54" s="12" t="str" cm="1">
        <f t="array" ref="AV54">IFERROR(_xlfn.XLOOKUP($I54,Borrador!$I$11:$I$70,_xlfn.XLOOKUP(AV$10,Borrador!$C$10:$BK$10,Borrador!$C$11:$BK$70,"",0,1),""),"")</f>
        <v>No aplica</v>
      </c>
      <c r="AW54" s="12" t="str">
        <f>IFERROR(_xlfn.XLOOKUP($I54,Borrador!$I$11:$I$70,Borrador!$AP$11:$AP$70,""),"")</f>
        <v>No aplica</v>
      </c>
      <c r="AX54" s="12" t="str">
        <f>IFERROR(_xlfn.XLOOKUP($I54,Borrador!$I$11:$I$70,Borrador!$AQ$11:$AQ$70,""),"")</f>
        <v>No aplica</v>
      </c>
      <c r="AY54" s="12" t="str">
        <f>IFERROR(_xlfn.XLOOKUP($I54,Borrador!$I$11:$I$70,Borrador!$AR$11:$AR$70,""),"")</f>
        <v>No aplica</v>
      </c>
      <c r="AZ54" s="11" t="str" cm="1">
        <f t="array" ref="AZ54">IFERROR(_xlfn.XLOOKUP($I54,Borrador!$I$11:$I$70,_xlfn.XLOOKUP(AZ$10,Borrador!$C$10:$BK$10,Borrador!$C$11:$BK$70,"",0,1),""),"")</f>
        <v>No aplica</v>
      </c>
      <c r="BA54" s="11" t="str" cm="1">
        <f t="array" ref="BA54">IFERROR(_xlfn.XLOOKUP($I54,Borrador!$I$11:$I$70,_xlfn.XLOOKUP(BA$10,Borrador!$C$10:$BK$10,Borrador!$C$11:$BK$70,"",0,1),""),"")</f>
        <v>No aplica</v>
      </c>
      <c r="BB54" s="11">
        <f>IFERROR(_xlfn.XLOOKUP($I54,Borrador!$I$11:$I$70,Borrador!$AY$11:$AY$70,""),"")</f>
        <v>0</v>
      </c>
      <c r="BC54" s="11">
        <f>IFERROR(_xlfn.XLOOKUP($I54,Borrador!$I$11:$I$70,Borrador!$AZ$11:$AZ$70,""),"")</f>
        <v>0</v>
      </c>
      <c r="BD54" s="12" t="str" cm="1">
        <f t="array" ref="BD54">IFERROR(_xlfn.XLOOKUP($I54,Borrador!$I$11:$I$70,_xlfn.XLOOKUP(BD$10,Borrador!$C$10:$BK$10,Borrador!$C$11:$BK$70,"",0,1),""),"")</f>
        <v>No aplica</v>
      </c>
      <c r="BE54" s="12" t="str" cm="1">
        <f t="array" ref="BE54">IFERROR(_xlfn.XLOOKUP($I54,Borrador!$I$11:$I$70,_xlfn.XLOOKUP(BE$10,Borrador!$C$10:$BK$10,Borrador!$C$11:$BK$70,"",0,1),""),"")</f>
        <v>No aplica</v>
      </c>
      <c r="BF54" s="12" t="str" cm="1">
        <f t="array" ref="BF54">IFERROR(_xlfn.XLOOKUP($I54,Borrador!$I$11:$I$70,_xlfn.XLOOKUP(BF$10,Borrador!$C$10:$BK$10,Borrador!$C$11:$BK$70,"",0,1),""),"")</f>
        <v>No aplica</v>
      </c>
      <c r="BG54" s="12" t="str" cm="1">
        <f t="array" ref="BG54">IFERROR(_xlfn.XLOOKUP($I54,Borrador!$I$11:$I$70,_xlfn.XLOOKUP(BG$10,Borrador!$C$10:$BK$10,Borrador!$C$11:$BK$70,"",0,1),""),"")</f>
        <v>No aplica</v>
      </c>
      <c r="BH54" s="12" t="str" cm="1">
        <f t="array" ref="BH54">IFERROR(_xlfn.XLOOKUP($I54,Borrador!$I$11:$I$70,_xlfn.XLOOKUP(BH$10,Borrador!$C$10:$BK$10,Borrador!$C$11:$BK$70,"",0,1),""),"")</f>
        <v>No aplica</v>
      </c>
      <c r="BI54" s="12" t="str" cm="1">
        <f t="array" ref="BI54">IFERROR(_xlfn.XLOOKUP($I54,Borrador!$I$11:$I$70,_xlfn.XLOOKUP(BI$10,Borrador!$C$10:$BK$10,Borrador!$C$11:$BK$70,"",0,1),""),"")</f>
        <v>sin iniciar</v>
      </c>
      <c r="BJ54" s="12" t="str" cm="1">
        <f t="array" ref="BJ54">IFERROR(_xlfn.XLOOKUP($I54,Borrador!$I$11:$I$70,_xlfn.XLOOKUP(BJ$10,Borrador!$C$10:$BK$10,Borrador!$C$11:$BK$70,"",0,1),""),"")</f>
        <v>No aplica</v>
      </c>
      <c r="BK54" s="12" cm="1">
        <f t="array" ref="BK54">IFERROR(_xlfn.XLOOKUP($I54,Borrador!$I$11:$I$70,_xlfn.XLOOKUP(BK$10,Borrador!$C$10:$BK$10,Borrador!$C$11:$BK$70,"",0,1),""),"")</f>
        <v>0</v>
      </c>
      <c r="BL54" s="12" cm="1">
        <f t="array" ref="BL54">IFERROR(_xlfn.XLOOKUP($I54,Borrador!$I$11:$I$70,_xlfn.XLOOKUP(BL$10,Borrador!$C$10:$BK$10,Borrador!$C$11:$BK$70,"",0,1),""),"")</f>
        <v>0</v>
      </c>
      <c r="BM54" s="12">
        <f>IFERROR(_xlfn.XLOOKUP($I54,Borrador!$I$11:$I$70,Borrador!$BE$11:$BE$70,""),"")</f>
        <v>0</v>
      </c>
      <c r="BN54" s="12">
        <f>IFERROR(_xlfn.XLOOKUP($I54,Borrador!$I$11:$I$70,Borrador!$BF$11:$BF$70,""),"")</f>
        <v>0</v>
      </c>
      <c r="BO54" s="12">
        <f>IFERROR(_xlfn.XLOOKUP($I54,Borrador!$I$11:$I$70,Borrador!$BG$11:$BG$70,""),"")</f>
        <v>0</v>
      </c>
      <c r="BP54" s="12" t="str" cm="1">
        <f t="array" ref="BP54">IFERROR(_xlfn.XLOOKUP($I54,Borrador!$I$11:$I$70,_xlfn.XLOOKUP(BP$10,Borrador!$C$10:$BK$10,Borrador!$C$11:$BK$70,"",0,1),""),"")</f>
        <v>sin iniciar</v>
      </c>
      <c r="BQ54" s="12">
        <f>IFERROR(_xlfn.XLOOKUP($I54,Borrador!$I$11:$I$70,Borrador!$BB$11:$BB$70,""),"")</f>
        <v>0</v>
      </c>
      <c r="BR54" s="12">
        <f>IFERROR(_xlfn.XLOOKUP($I54,Borrador!$I$11:$I$70,Borrador!$BC$11:$BC$70,""),"")</f>
        <v>0</v>
      </c>
      <c r="BS54" s="12">
        <f>IFERROR(_xlfn.XLOOKUP($I54,Borrador!$I$11:$I$70,Borrador!$BD$11:$BD$70,""),"")</f>
        <v>0</v>
      </c>
      <c r="BT54" s="11">
        <f>IFERROR(_xlfn.XLOOKUP($I54,Borrador!$I$11:$I$70,Borrador!$BH$11:$BH$70,""),"")</f>
        <v>0</v>
      </c>
      <c r="BU54" s="11">
        <f>IFERROR(_xlfn.XLOOKUP($I54,Borrador!$I$11:$I$70,Borrador!$BI$11:$BI$70,""),"")</f>
        <v>0</v>
      </c>
      <c r="BV54" s="34" t="str">
        <f>IFERROR(_xlfn.XLOOKUP($I54,Borrador!$I$11:$I$70,Borrador!$BJ$11:$BJ$70,""),"")</f>
        <v>2027-2</v>
      </c>
      <c r="BW54" s="12">
        <f>IFERROR(_xlfn.XLOOKUP($I54,Borrador!$I$11:$I$70,Borrador!$BK$11:$BK$70,""),"")</f>
        <v>0</v>
      </c>
    </row>
    <row r="55" spans="3:75" ht="52.35" customHeight="1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IFERROR(_xlfn.XLOOKUP($I55,Borrador!$I$11:$I$70,_xlfn.XLOOKUP(J$10,Borrador!$C$10:$BK$10,Borrador!$C$11:$BK$70,"",0,1),""),"")</f>
        <v>finalizado</v>
      </c>
      <c r="K55" s="12" t="str" cm="1">
        <f t="array" ref="K55">IFERROR(_xlfn.XLOOKUP($I55,Borrador!$I$11:$I$70,_xlfn.XLOOKUP(K$10,Borrador!$C$10:$BK$10,Borrador!$C$11:$BK$70,"",0,1),""),"")</f>
        <v>finalizado</v>
      </c>
      <c r="L55" s="12" t="str" cm="1">
        <f t="array" ref="L55">IFERROR(_xlfn.XLOOKUP($I55,Borrador!$I$11:$I$70,_xlfn.XLOOKUP(L$10,Borrador!$C$10:$BK$10,Borrador!$C$11:$BK$70,"",0,1),""),"")</f>
        <v>finalizado</v>
      </c>
      <c r="M55" s="38" t="str" cm="1">
        <f t="array" ref="M55">IFERROR(_xlfn.XLOOKUP($I55,Borrador!$I$11:$I$70,_xlfn.XLOOKUP(M$10,Borrador!$C$10:$BK$10,Borrador!$C$11:$BK$70,"",0,1),""),"")</f>
        <v>ok</v>
      </c>
      <c r="N55" s="39" t="str" cm="1">
        <f t="array" ref="N55">IFERROR(_xlfn.XLOOKUP($I55,Borrador!$I$11:$I$70,_xlfn.XLOOKUP(N$10,Borrador!$C$10:$BK$10,Borrador!$C$11:$BK$70,"",0,1),""),"")</f>
        <v>ok</v>
      </c>
      <c r="O55" s="12" cm="1">
        <f t="array" ref="O55">IFERROR(_xlfn.XLOOKUP($I55,Borrador!$I$11:$I$70,_xlfn.XLOOKUP(O$10,Borrador!$C$10:$BK$10,Borrador!$C$11:$BK$70,"",0,1),""),"")</f>
        <v>0</v>
      </c>
      <c r="P55" s="12" t="str" cm="1">
        <f t="array" ref="P55">IFERROR(_xlfn.XLOOKUP($I55,Borrador!$I$11:$I$70,_xlfn.XLOOKUP(P$10,Borrador!$C$10:$BK$10,Borrador!$C$11:$BK$70,"",0,1),""),"")</f>
        <v>Si</v>
      </c>
      <c r="Q55" s="12" cm="1">
        <f t="array" ref="Q55">IFERROR(_xlfn.XLOOKUP($I55,Borrador!$I$11:$I$70,_xlfn.XLOOKUP(Q$10,Borrador!$C$10:$BK$10,Borrador!$C$11:$BK$70,"",0,1),""),"")</f>
        <v>0</v>
      </c>
      <c r="R55" s="12" t="str" cm="1">
        <f t="array" ref="R55">IFERROR(_xlfn.XLOOKUP($I55,Borrador!$I$11:$I$70,_xlfn.XLOOKUP(R$10,Borrador!$C$10:$BK$10,Borrador!$C$11:$BK$70,"",0,1),""),"")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IFERROR(_xlfn.XLOOKUP($I55,Borrador!$I$11:$I$70,_xlfn.XLOOKUP(W$10,Borrador!$C$10:$BK$10,Borrador!$C$11:$BK$70,"",0,1),""),"")</f>
        <v>finalizado</v>
      </c>
      <c r="X55" s="76" cm="1">
        <f t="array" ref="X55">IFERROR(_xlfn.XLOOKUP($I55,Borrador!$I$11:$I$70,_xlfn.XLOOKUP(X$10,Borrador!$C$10:$BK$10,Borrador!$C$11:$BK$70,"",0,1),""),"")</f>
        <v>0</v>
      </c>
      <c r="Y55" s="76" t="str" cm="1">
        <f t="array" ref="Y55">IFERROR(_xlfn.XLOOKUP($I55,Borrador!$I$11:$I$70,_xlfn.XLOOKUP(Y$10,Borrador!$C$10:$BK$10,Borrador!$C$11:$BK$70,"",0,1),""),"")</f>
        <v>Finalizado</v>
      </c>
      <c r="Z55" s="76" t="str" cm="1">
        <f t="array" ref="Z55">IFERROR(_xlfn.XLOOKUP($I55,Borrador!$I$11:$I$70,_xlfn.XLOOKUP(Z$10,Borrador!$C$10:$BK$10,Borrador!$C$11:$BK$70,"",0,1),""),"")</f>
        <v/>
      </c>
      <c r="AA55" s="76" t="str" cm="1">
        <f t="array" ref="AA55">IFERROR(_xlfn.XLOOKUP($I55,Borrador!$I$11:$I$70,_xlfn.XLOOKUP(AA$10,Borrador!$C$10:$BK$10,Borrador!$C$11:$BK$70,"",0,1),""),"")</f>
        <v>No aplica</v>
      </c>
      <c r="AB55" s="12" t="str" cm="1">
        <f t="array" ref="AB55">IFERROR(_xlfn.XLOOKUP($I55,Borrador!$I$11:$I$70,_xlfn.XLOOKUP(AB$10,Borrador!$C$10:$BK$10,Borrador!$C$11:$BK$70,"",0,1),""),"")</f>
        <v>No aplica</v>
      </c>
      <c r="AC55" s="54" t="str" cm="1">
        <f t="array" ref="AC55">IFERROR(_xlfn.XLOOKUP($I55,Borrador!$I$11:$I$70,_xlfn.XLOOKUP(AC$10,Borrador!$C$10:$BK$10,Borrador!$C$11:$BK$70,"",0,1),""),"")</f>
        <v>No aplica</v>
      </c>
      <c r="AD55" s="12" t="str" cm="1">
        <f t="array" ref="AD55">IFERROR(_xlfn.XLOOKUP($I55,Borrador!$I$11:$I$70,_xlfn.XLOOKUP(AD$10,Borrador!$C$10:$BK$10,Borrador!$C$11:$BK$70,"",0,1),""),"")</f>
        <v>No aplica</v>
      </c>
      <c r="AE55" s="12"/>
      <c r="AF55" s="12" t="str" cm="1">
        <f t="array" ref="AF55">IFERROR(_xlfn.XLOOKUP($I55,Borrador!$I$11:$I$70,_xlfn.XLOOKUP(AF$10,Borrador!$C$10:$BK$10,Borrador!$C$11:$BK$70,"",0,1),""),"")</f>
        <v>No aplica</v>
      </c>
      <c r="AG55" s="12" t="str" cm="1">
        <f t="array" ref="AG55">IFERROR(_xlfn.XLOOKUP($I55,Borrador!$I$11:$I$70,_xlfn.XLOOKUP(AG$10,Borrador!$C$10:$BK$10,Borrador!$C$11:$BK$70,"",0,1),""),"")</f>
        <v>No</v>
      </c>
      <c r="AH55" s="12" t="str" cm="1">
        <f t="array" ref="AH55">IFERROR(_xlfn.XLOOKUP($I55,Borrador!$I$11:$I$70,_xlfn.XLOOKUP(AH$10,Borrador!$C$10:$BK$10,Borrador!$C$11:$BK$70,"",0,1),""),"")</f>
        <v>No aplica</v>
      </c>
      <c r="AI55" s="12" t="str" cm="1">
        <f t="array" ref="AI55">IFERROR(_xlfn.XLOOKUP($I55,Borrador!$I$11:$I$70,_xlfn.XLOOKUP(AI$10,Borrador!$C$10:$BK$10,Borrador!$C$11:$BK$70,"",0,1),""),"")</f>
        <v/>
      </c>
      <c r="AJ55" s="12"/>
      <c r="AK55" s="12"/>
      <c r="AL55" s="11" cm="1">
        <f t="array" ref="AL55">IFERROR(_xlfn.XLOOKUP($I55,Borrador!$I$11:$I$70,_xlfn.XLOOKUP(AL$10,Borrador!$C$10:$BK$10,Borrador!$C$11:$BK$70,"",0,1),""),"")</f>
        <v>0</v>
      </c>
      <c r="AM55" s="11" cm="1">
        <f t="array" ref="AM55">IFERROR(_xlfn.XLOOKUP($I55,Borrador!$I$11:$I$70,_xlfn.XLOOKUP(AM$10,Borrador!$C$10:$BK$10,Borrador!$C$11:$BK$70,"",0,1),""),"")</f>
        <v>0</v>
      </c>
      <c r="AN55" s="11" cm="1">
        <f t="array" ref="AN55">IFERROR(_xlfn.XLOOKUP($I55,Borrador!$I$11:$I$70,_xlfn.XLOOKUP(AN$10,Borrador!$C$10:$BK$10,Borrador!$C$11:$BK$70,"",0,1),""),"")</f>
        <v>0</v>
      </c>
      <c r="AO55" s="11" cm="1">
        <f t="array" ref="AO55">IFERROR(_xlfn.XLOOKUP($I55,Borrador!$I$11:$I$70,_xlfn.XLOOKUP(AO$10,Borrador!$C$10:$BK$10,Borrador!$C$11:$BK$70,"",0,1),""),"")</f>
        <v>0</v>
      </c>
      <c r="AP55" s="11" cm="1">
        <f t="array" ref="AP55">IFERROR(_xlfn.XLOOKUP($I55,Borrador!$I$11:$I$70,_xlfn.XLOOKUP(AP$10,Borrador!$C$10:$BK$10,Borrador!$C$11:$BK$70,"",0,1),""),"")</f>
        <v>0</v>
      </c>
      <c r="AQ55" s="11" t="str" cm="1">
        <f t="array" ref="AQ55">IFERROR(_xlfn.XLOOKUP($I55,Borrador!$I$11:$I$70,_xlfn.XLOOKUP(AQ$10,Borrador!$C$10:$BK$10,Borrador!$C$11:$BK$70,"",0,1),""),"")</f>
        <v>No aplica</v>
      </c>
      <c r="AR55" s="12" t="str" cm="1">
        <f t="array" ref="AR55">IFERROR(_xlfn.XLOOKUP($I55,Borrador!$I$11:$I$70,_xlfn.XLOOKUP(AR$10,Borrador!$C$10:$BK$10,Borrador!$C$11:$BK$70,"",0,1),""),"")</f>
        <v/>
      </c>
      <c r="AS55" s="12" t="str" cm="1">
        <f t="array" ref="AS55">IFERROR(_xlfn.XLOOKUP($I55,Borrador!$I$11:$I$70,_xlfn.XLOOKUP(AS$10,Borrador!$C$10:$BK$10,Borrador!$C$11:$BK$70,"",0,1),""),"")</f>
        <v/>
      </c>
      <c r="AT55" s="12" t="str" cm="1">
        <f t="array" ref="AT55">IFERROR(_xlfn.XLOOKUP($I55,Borrador!$I$11:$I$70,_xlfn.XLOOKUP(AT$10,Borrador!$C$10:$BK$10,Borrador!$C$11:$BK$70,"",0,1),""),"")</f>
        <v/>
      </c>
      <c r="AU55" s="12" t="str" cm="1">
        <f t="array" ref="AU55">IFERROR(_xlfn.XLOOKUP($I55,Borrador!$I$11:$I$70,_xlfn.XLOOKUP(AU$10,Borrador!$C$10:$BK$10,Borrador!$C$11:$BK$70,"",0,1),""),"")</f>
        <v>No aplica</v>
      </c>
      <c r="AV55" s="12" t="str" cm="1">
        <f t="array" ref="AV55">IFERROR(_xlfn.XLOOKUP($I55,Borrador!$I$11:$I$70,_xlfn.XLOOKUP(AV$10,Borrador!$C$10:$BK$10,Borrador!$C$11:$BK$70,"",0,1),""),"")</f>
        <v>No aplica</v>
      </c>
      <c r="AW55" s="12" t="str">
        <f>IFERROR(_xlfn.XLOOKUP($I55,Borrador!$I$11:$I$70,Borrador!$AP$11:$AP$70,""),"")</f>
        <v>No aplica</v>
      </c>
      <c r="AX55" s="12" t="str">
        <f>IFERROR(_xlfn.XLOOKUP($I55,Borrador!$I$11:$I$70,Borrador!$AQ$11:$AQ$70,""),"")</f>
        <v>No aplica</v>
      </c>
      <c r="AY55" s="12" t="str">
        <f>IFERROR(_xlfn.XLOOKUP($I55,Borrador!$I$11:$I$70,Borrador!$AR$11:$AR$70,""),"")</f>
        <v>No aplica</v>
      </c>
      <c r="AZ55" s="11" t="str" cm="1">
        <f t="array" ref="AZ55">IFERROR(_xlfn.XLOOKUP($I55,Borrador!$I$11:$I$70,_xlfn.XLOOKUP(AZ$10,Borrador!$C$10:$BK$10,Borrador!$C$11:$BK$70,"",0,1),""),"")</f>
        <v>No aplica</v>
      </c>
      <c r="BA55" s="11" cm="1">
        <f t="array" ref="BA55">IFERROR(_xlfn.XLOOKUP($I55,Borrador!$I$11:$I$70,_xlfn.XLOOKUP(BA$10,Borrador!$C$10:$BK$10,Borrador!$C$11:$BK$70,"",0,1),""),"")</f>
        <v>1</v>
      </c>
      <c r="BB55" s="11">
        <f>IFERROR(_xlfn.XLOOKUP($I55,Borrador!$I$11:$I$70,Borrador!$AY$11:$AY$70,""),"")</f>
        <v>0</v>
      </c>
      <c r="BC55" s="11">
        <f>IFERROR(_xlfn.XLOOKUP($I55,Borrador!$I$11:$I$70,Borrador!$AZ$11:$AZ$70,""),"")</f>
        <v>0</v>
      </c>
      <c r="BD55" s="12" t="str" cm="1">
        <f t="array" ref="BD55">IFERROR(_xlfn.XLOOKUP($I55,Borrador!$I$11:$I$70,_xlfn.XLOOKUP(BD$10,Borrador!$C$10:$BK$10,Borrador!$C$11:$BK$70,"",0,1),""),"")</f>
        <v>finalizado</v>
      </c>
      <c r="BE55" s="12" t="str" cm="1">
        <f t="array" ref="BE55">IFERROR(_xlfn.XLOOKUP($I55,Borrador!$I$11:$I$70,_xlfn.XLOOKUP(BE$10,Borrador!$C$10:$BK$10,Borrador!$C$11:$BK$70,"",0,1),""),"")</f>
        <v>finalizado</v>
      </c>
      <c r="BF55" s="12" t="str" cm="1">
        <f t="array" ref="BF55">IFERROR(_xlfn.XLOOKUP($I55,Borrador!$I$11:$I$70,_xlfn.XLOOKUP(BF$10,Borrador!$C$10:$BK$10,Borrador!$C$11:$BK$70,"",0,1),""),"")</f>
        <v>finalizado</v>
      </c>
      <c r="BG55" s="12" cm="1">
        <f t="array" ref="BG55">IFERROR(_xlfn.XLOOKUP($I55,Borrador!$I$11:$I$70,_xlfn.XLOOKUP(BG$10,Borrador!$C$10:$BK$10,Borrador!$C$11:$BK$70,"",0,1),""),"")</f>
        <v>0</v>
      </c>
      <c r="BH55" s="12" cm="1">
        <f t="array" ref="BH55">IFERROR(_xlfn.XLOOKUP($I55,Borrador!$I$11:$I$70,_xlfn.XLOOKUP(BH$10,Borrador!$C$10:$BK$10,Borrador!$C$11:$BK$70,"",0,1),""),"")</f>
        <v>0</v>
      </c>
      <c r="BI55" s="12" t="str" cm="1">
        <f t="array" ref="BI55">IFERROR(_xlfn.XLOOKUP($I55,Borrador!$I$11:$I$70,_xlfn.XLOOKUP(BI$10,Borrador!$C$10:$BK$10,Borrador!$C$11:$BK$70,"",0,1),""),"")</f>
        <v>sin iniciar</v>
      </c>
      <c r="BJ55" s="12" cm="1">
        <f t="array" ref="BJ55">IFERROR(_xlfn.XLOOKUP($I55,Borrador!$I$11:$I$70,_xlfn.XLOOKUP(BJ$10,Borrador!$C$10:$BK$10,Borrador!$C$11:$BK$70,"",0,1),""),"")</f>
        <v>1</v>
      </c>
      <c r="BK55" s="12" cm="1">
        <f t="array" ref="BK55">IFERROR(_xlfn.XLOOKUP($I55,Borrador!$I$11:$I$70,_xlfn.XLOOKUP(BK$10,Borrador!$C$10:$BK$10,Borrador!$C$11:$BK$70,"",0,1),""),"")</f>
        <v>0</v>
      </c>
      <c r="BL55" s="12" t="str" cm="1">
        <f t="array" ref="BL55">IFERROR(_xlfn.XLOOKUP($I55,Borrador!$I$11:$I$70,_xlfn.XLOOKUP(BL$10,Borrador!$C$10:$BK$10,Borrador!$C$11:$BK$70,"",0,1),""),"")</f>
        <v>Si</v>
      </c>
      <c r="BM55" s="12">
        <f>IFERROR(_xlfn.XLOOKUP($I55,Borrador!$I$11:$I$70,Borrador!$BE$11:$BE$70,""),"")</f>
        <v>0</v>
      </c>
      <c r="BN55" s="12">
        <f>IFERROR(_xlfn.XLOOKUP($I55,Borrador!$I$11:$I$70,Borrador!$BF$11:$BF$70,""),"")</f>
        <v>0</v>
      </c>
      <c r="BO55" s="12">
        <f>IFERROR(_xlfn.XLOOKUP($I55,Borrador!$I$11:$I$70,Borrador!$BG$11:$BG$70,""),"")</f>
        <v>1</v>
      </c>
      <c r="BP55" s="12" t="str" cm="1">
        <f t="array" ref="BP55">IFERROR(_xlfn.XLOOKUP($I55,Borrador!$I$11:$I$70,_xlfn.XLOOKUP(BP$10,Borrador!$C$10:$BK$10,Borrador!$C$11:$BK$70,"",0,1),""),"")</f>
        <v>sin iniciar</v>
      </c>
      <c r="BQ55" s="12">
        <f>IFERROR(_xlfn.XLOOKUP($I55,Borrador!$I$11:$I$70,Borrador!$BB$11:$BB$70,""),"")</f>
        <v>0</v>
      </c>
      <c r="BR55" s="12" t="str">
        <f>IFERROR(_xlfn.XLOOKUP($I55,Borrador!$I$11:$I$70,Borrador!$BC$11:$BC$70,""),"")</f>
        <v>Si</v>
      </c>
      <c r="BS55" s="12">
        <f>IFERROR(_xlfn.XLOOKUP($I55,Borrador!$I$11:$I$70,Borrador!$BD$11:$BD$70,""),"")</f>
        <v>0</v>
      </c>
      <c r="BT55" s="11">
        <f>IFERROR(_xlfn.XLOOKUP($I55,Borrador!$I$11:$I$70,Borrador!$BH$11:$BH$70,""),"")</f>
        <v>0</v>
      </c>
      <c r="BU55" s="11">
        <f>IFERROR(_xlfn.XLOOKUP($I55,Borrador!$I$11:$I$70,Borrador!$BI$11:$BI$70,""),"")</f>
        <v>0</v>
      </c>
      <c r="BV55" s="34" t="str">
        <f>IFERROR(_xlfn.XLOOKUP($I55,Borrador!$I$11:$I$70,Borrador!$BJ$11:$BJ$70,""),"")</f>
        <v>Ya está en oferta</v>
      </c>
      <c r="BW55" s="12">
        <f>IFERROR(_xlfn.XLOOKUP($I55,Borrador!$I$11:$I$70,Borrador!$BK$11:$BK$70,""),"")</f>
        <v>0</v>
      </c>
    </row>
    <row r="56" spans="3:75" ht="52.35" customHeight="1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IFERROR(_xlfn.XLOOKUP($I56,Borrador!$I$11:$I$70,_xlfn.XLOOKUP(J$10,Borrador!$C$10:$BK$10,Borrador!$C$11:$BK$70,"",0,1),""),"")</f>
        <v>finalizado</v>
      </c>
      <c r="K56" s="12" t="str" cm="1">
        <f t="array" ref="K56">IFERROR(_xlfn.XLOOKUP($I56,Borrador!$I$11:$I$70,_xlfn.XLOOKUP(K$10,Borrador!$C$10:$BK$10,Borrador!$C$11:$BK$70,"",0,1),""),"")</f>
        <v>finalizado</v>
      </c>
      <c r="L56" s="12" t="str" cm="1">
        <f t="array" ref="L56">IFERROR(_xlfn.XLOOKUP($I56,Borrador!$I$11:$I$70,_xlfn.XLOOKUP(L$10,Borrador!$C$10:$BK$10,Borrador!$C$11:$BK$70,"",0,1),""),"")</f>
        <v>finalizado</v>
      </c>
      <c r="M56" s="38" t="str" cm="1">
        <f t="array" ref="M56">IFERROR(_xlfn.XLOOKUP($I56,Borrador!$I$11:$I$70,_xlfn.XLOOKUP(M$10,Borrador!$C$10:$BK$10,Borrador!$C$11:$BK$70,"",0,1),""),"")</f>
        <v>ok</v>
      </c>
      <c r="N56" s="39" t="str" cm="1">
        <f t="array" ref="N56">IFERROR(_xlfn.XLOOKUP($I56,Borrador!$I$11:$I$70,_xlfn.XLOOKUP(N$10,Borrador!$C$10:$BK$10,Borrador!$C$11:$BK$70,"",0,1),""),"")</f>
        <v>ok</v>
      </c>
      <c r="O56" s="12" cm="1">
        <f t="array" ref="O56">IFERROR(_xlfn.XLOOKUP($I56,Borrador!$I$11:$I$70,_xlfn.XLOOKUP(O$10,Borrador!$C$10:$BK$10,Borrador!$C$11:$BK$70,"",0,1),""),"")</f>
        <v>0</v>
      </c>
      <c r="P56" s="12" t="str" cm="1">
        <f t="array" ref="P56">IFERROR(_xlfn.XLOOKUP($I56,Borrador!$I$11:$I$70,_xlfn.XLOOKUP(P$10,Borrador!$C$10:$BK$10,Borrador!$C$11:$BK$70,"",0,1),""),"")</f>
        <v>Si</v>
      </c>
      <c r="Q56" s="12" cm="1">
        <f t="array" ref="Q56">IFERROR(_xlfn.XLOOKUP($I56,Borrador!$I$11:$I$70,_xlfn.XLOOKUP(Q$10,Borrador!$C$10:$BK$10,Borrador!$C$11:$BK$70,"",0,1),""),"")</f>
        <v>2</v>
      </c>
      <c r="R56" s="12" t="str" cm="1">
        <f t="array" ref="R56">IFERROR(_xlfn.XLOOKUP($I56,Borrador!$I$11:$I$70,_xlfn.XLOOKUP(R$10,Borrador!$C$10:$BK$10,Borrador!$C$11:$BK$70,"",0,1),""),"")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IFERROR(_xlfn.XLOOKUP($I56,Borrador!$I$11:$I$70,_xlfn.XLOOKUP(W$10,Borrador!$C$10:$BK$10,Borrador!$C$11:$BK$70,"",0,1),""),"")</f>
        <v>finalizado</v>
      </c>
      <c r="X56" s="76" cm="1">
        <f t="array" ref="X56">IFERROR(_xlfn.XLOOKUP($I56,Borrador!$I$11:$I$70,_xlfn.XLOOKUP(X$10,Borrador!$C$10:$BK$10,Borrador!$C$11:$BK$70,"",0,1),""),"")</f>
        <v>0</v>
      </c>
      <c r="Y56" s="76" t="str" cm="1">
        <f t="array" ref="Y56">IFERROR(_xlfn.XLOOKUP($I56,Borrador!$I$11:$I$70,_xlfn.XLOOKUP(Y$10,Borrador!$C$10:$BK$10,Borrador!$C$11:$BK$70,"",0,1),""),"")</f>
        <v>Finalizado</v>
      </c>
      <c r="Z56" s="76" t="str" cm="1">
        <f t="array" ref="Z56">IFERROR(_xlfn.XLOOKUP($I56,Borrador!$I$11:$I$70,_xlfn.XLOOKUP(Z$10,Borrador!$C$10:$BK$10,Borrador!$C$11:$BK$70,"",0,1),""),"")</f>
        <v/>
      </c>
      <c r="AA56" s="76" t="str" cm="1">
        <f t="array" ref="AA56">IFERROR(_xlfn.XLOOKUP($I56,Borrador!$I$11:$I$70,_xlfn.XLOOKUP(AA$10,Borrador!$C$10:$BK$10,Borrador!$C$11:$BK$70,"",0,1),""),"")</f>
        <v>Renovación de Registro Calificado</v>
      </c>
      <c r="AB56" s="12" t="str" cm="1">
        <f t="array" ref="AB56">IFERROR(_xlfn.XLOOKUP($I56,Borrador!$I$11:$I$70,_xlfn.XLOOKUP(AB$10,Borrador!$C$10:$BK$10,Borrador!$C$11:$BK$70,"",0,1),""),"")</f>
        <v>Con resolución RC</v>
      </c>
      <c r="AC56" s="54" t="str" cm="1">
        <f t="array" ref="AC56">IFERROR(_xlfn.XLOOKUP($I56,Borrador!$I$11:$I$70,_xlfn.XLOOKUP(AC$10,Borrador!$C$10:$BK$10,Borrador!$C$11:$BK$70,"",0,1),""),"")</f>
        <v>Julio de 2024</v>
      </c>
      <c r="AD56" s="12" t="str" cm="1">
        <f t="array" ref="AD56">IFERROR(_xlfn.XLOOKUP($I56,Borrador!$I$11:$I$70,_xlfn.XLOOKUP(AD$10,Borrador!$C$10:$BK$10,Borrador!$C$11:$BK$70,"",0,1),""),"")</f>
        <v>Junio de 2024</v>
      </c>
      <c r="AE56" s="12"/>
      <c r="AF56" s="12" t="str" cm="1">
        <f t="array" ref="AF56">IFERROR(_xlfn.XLOOKUP($I56,Borrador!$I$11:$I$70,_xlfn.XLOOKUP(AF$10,Borrador!$C$10:$BK$10,Borrador!$C$11:$BK$70,"",0,1),""),"")</f>
        <v>Sí</v>
      </c>
      <c r="AG56" s="12" t="str" cm="1">
        <f t="array" ref="AG56">IFERROR(_xlfn.XLOOKUP($I56,Borrador!$I$11:$I$70,_xlfn.XLOOKUP(AG$10,Borrador!$C$10:$BK$10,Borrador!$C$11:$BK$70,"",0,1),""),"")</f>
        <v>Sí</v>
      </c>
      <c r="AH56" s="12" t="str" cm="1">
        <f t="array" ref="AH56">IFERROR(_xlfn.XLOOKUP($I56,Borrador!$I$11:$I$70,_xlfn.XLOOKUP(AH$10,Borrador!$C$10:$BK$10,Borrador!$C$11:$BK$70,"",0,1),""),"")</f>
        <v>Sí</v>
      </c>
      <c r="AI56" s="12" t="str" cm="1">
        <f t="array" ref="AI56">IFERROR(_xlfn.XLOOKUP($I56,Borrador!$I$11:$I$70,_xlfn.XLOOKUP(AI$10,Borrador!$C$10:$BK$10,Borrador!$C$11:$BK$70,"",0,1),""),"")</f>
        <v/>
      </c>
      <c r="AJ56" s="12"/>
      <c r="AK56" s="12"/>
      <c r="AL56" s="11" cm="1">
        <f t="array" ref="AL56">IFERROR(_xlfn.XLOOKUP($I56,Borrador!$I$11:$I$70,_xlfn.XLOOKUP(AL$10,Borrador!$C$10:$BK$10,Borrador!$C$11:$BK$70,"",0,1),""),"")</f>
        <v>0</v>
      </c>
      <c r="AM56" s="11" cm="1">
        <f t="array" ref="AM56">IFERROR(_xlfn.XLOOKUP($I56,Borrador!$I$11:$I$70,_xlfn.XLOOKUP(AM$10,Borrador!$C$10:$BK$10,Borrador!$C$11:$BK$70,"",0,1),""),"")</f>
        <v>2</v>
      </c>
      <c r="AN56" s="11" cm="1">
        <f t="array" ref="AN56">IFERROR(_xlfn.XLOOKUP($I56,Borrador!$I$11:$I$70,_xlfn.XLOOKUP(AN$10,Borrador!$C$10:$BK$10,Borrador!$C$11:$BK$70,"",0,1),""),"")</f>
        <v>2</v>
      </c>
      <c r="AO56" s="11" cm="1">
        <f t="array" ref="AO56">IFERROR(_xlfn.XLOOKUP($I56,Borrador!$I$11:$I$70,_xlfn.XLOOKUP(AO$10,Borrador!$C$10:$BK$10,Borrador!$C$11:$BK$70,"",0,1),""),"")</f>
        <v>0</v>
      </c>
      <c r="AP56" s="11" cm="1">
        <f t="array" ref="AP56">IFERROR(_xlfn.XLOOKUP($I56,Borrador!$I$11:$I$70,_xlfn.XLOOKUP(AP$10,Borrador!$C$10:$BK$10,Borrador!$C$11:$BK$70,"",0,1),""),"")</f>
        <v>0</v>
      </c>
      <c r="AQ56" s="11" t="str" cm="1">
        <f t="array" ref="AQ56">IFERROR(_xlfn.XLOOKUP($I56,Borrador!$I$11:$I$70,_xlfn.XLOOKUP(AQ$10,Borrador!$C$10:$BK$10,Borrador!$C$11:$BK$70,"",0,1),""),"")</f>
        <v>No aplica</v>
      </c>
      <c r="AR56" s="12" t="str" cm="1">
        <f t="array" ref="AR56">IFERROR(_xlfn.XLOOKUP($I56,Borrador!$I$11:$I$70,_xlfn.XLOOKUP(AR$10,Borrador!$C$10:$BK$10,Borrador!$C$11:$BK$70,"",0,1),""),"")</f>
        <v/>
      </c>
      <c r="AS56" s="12" t="str" cm="1">
        <f t="array" ref="AS56">IFERROR(_xlfn.XLOOKUP($I56,Borrador!$I$11:$I$70,_xlfn.XLOOKUP(AS$10,Borrador!$C$10:$BK$10,Borrador!$C$11:$BK$70,"",0,1),""),"")</f>
        <v/>
      </c>
      <c r="AT56" s="12" t="str" cm="1">
        <f t="array" ref="AT56">IFERROR(_xlfn.XLOOKUP($I56,Borrador!$I$11:$I$70,_xlfn.XLOOKUP(AT$10,Borrador!$C$10:$BK$10,Borrador!$C$11:$BK$70,"",0,1),""),"")</f>
        <v/>
      </c>
      <c r="AU56" s="12" t="str" cm="1">
        <f t="array" ref="AU56">IFERROR(_xlfn.XLOOKUP($I56,Borrador!$I$11:$I$70,_xlfn.XLOOKUP(AU$10,Borrador!$C$10:$BK$10,Borrador!$C$11:$BK$70,"",0,1),""),"")</f>
        <v>No aplica</v>
      </c>
      <c r="AV56" s="12" t="str" cm="1">
        <f t="array" ref="AV56">IFERROR(_xlfn.XLOOKUP($I56,Borrador!$I$11:$I$70,_xlfn.XLOOKUP(AV$10,Borrador!$C$10:$BK$10,Borrador!$C$11:$BK$70,"",0,1),""),"")</f>
        <v>No aplica</v>
      </c>
      <c r="AW56" s="12" t="str">
        <f>IFERROR(_xlfn.XLOOKUP($I56,Borrador!$I$11:$I$70,Borrador!$AP$11:$AP$70,""),"")</f>
        <v>No aplica</v>
      </c>
      <c r="AX56" s="12" t="str">
        <f>IFERROR(_xlfn.XLOOKUP($I56,Borrador!$I$11:$I$70,Borrador!$AQ$11:$AQ$70,""),"")</f>
        <v>No aplica</v>
      </c>
      <c r="AY56" s="12" t="str">
        <f>IFERROR(_xlfn.XLOOKUP($I56,Borrador!$I$11:$I$70,Borrador!$AR$11:$AR$70,""),"")</f>
        <v>No aplica</v>
      </c>
      <c r="AZ56" s="11" t="str" cm="1">
        <f t="array" ref="AZ56">IFERROR(_xlfn.XLOOKUP($I56,Borrador!$I$11:$I$70,_xlfn.XLOOKUP(AZ$10,Borrador!$C$10:$BK$10,Borrador!$C$11:$BK$70,"",0,1),""),"")</f>
        <v>No aplica</v>
      </c>
      <c r="BA56" s="11" cm="1">
        <f t="array" ref="BA56">IFERROR(_xlfn.XLOOKUP($I56,Borrador!$I$11:$I$70,_xlfn.XLOOKUP(BA$10,Borrador!$C$10:$BK$10,Borrador!$C$11:$BK$70,"",0,1),""),"")</f>
        <v>1</v>
      </c>
      <c r="BB56" s="11">
        <f>IFERROR(_xlfn.XLOOKUP($I56,Borrador!$I$11:$I$70,Borrador!$AY$11:$AY$70,""),"")</f>
        <v>0</v>
      </c>
      <c r="BC56" s="11">
        <f>IFERROR(_xlfn.XLOOKUP($I56,Borrador!$I$11:$I$70,Borrador!$AZ$11:$AZ$70,""),"")</f>
        <v>0</v>
      </c>
      <c r="BD56" s="12" t="str" cm="1">
        <f t="array" ref="BD56">IFERROR(_xlfn.XLOOKUP($I56,Borrador!$I$11:$I$70,_xlfn.XLOOKUP(BD$10,Borrador!$C$10:$BK$10,Borrador!$C$11:$BK$70,"",0,1),""),"")</f>
        <v>en proceso</v>
      </c>
      <c r="BE56" s="12" t="str" cm="1">
        <f t="array" ref="BE56">IFERROR(_xlfn.XLOOKUP($I56,Borrador!$I$11:$I$70,_xlfn.XLOOKUP(BE$10,Borrador!$C$10:$BK$10,Borrador!$C$11:$BK$70,"",0,1),""),"")</f>
        <v>finalizado</v>
      </c>
      <c r="BF56" s="12" t="str" cm="1">
        <f t="array" ref="BF56">IFERROR(_xlfn.XLOOKUP($I56,Borrador!$I$11:$I$70,_xlfn.XLOOKUP(BF$10,Borrador!$C$10:$BK$10,Borrador!$C$11:$BK$70,"",0,1),""),"")</f>
        <v>finalizado</v>
      </c>
      <c r="BG56" s="12" cm="1">
        <f t="array" ref="BG56">IFERROR(_xlfn.XLOOKUP($I56,Borrador!$I$11:$I$70,_xlfn.XLOOKUP(BG$10,Borrador!$C$10:$BK$10,Borrador!$C$11:$BK$70,"",0,1),""),"")</f>
        <v>2</v>
      </c>
      <c r="BH56" s="12" cm="1">
        <f t="array" ref="BH56">IFERROR(_xlfn.XLOOKUP($I56,Borrador!$I$11:$I$70,_xlfn.XLOOKUP(BH$10,Borrador!$C$10:$BK$10,Borrador!$C$11:$BK$70,"",0,1),""),"")</f>
        <v>2</v>
      </c>
      <c r="BI56" s="12" t="str" cm="1">
        <f t="array" ref="BI56">IFERROR(_xlfn.XLOOKUP($I56,Borrador!$I$11:$I$70,_xlfn.XLOOKUP(BI$10,Borrador!$C$10:$BK$10,Borrador!$C$11:$BK$70,"",0,1),""),"")</f>
        <v>sin iniciar</v>
      </c>
      <c r="BJ56" s="12" cm="1">
        <f t="array" ref="BJ56">IFERROR(_xlfn.XLOOKUP($I56,Borrador!$I$11:$I$70,_xlfn.XLOOKUP(BJ$10,Borrador!$C$10:$BK$10,Borrador!$C$11:$BK$70,"",0,1),""),"")</f>
        <v>1</v>
      </c>
      <c r="BK56" s="12" cm="1">
        <f t="array" ref="BK56">IFERROR(_xlfn.XLOOKUP($I56,Borrador!$I$11:$I$70,_xlfn.XLOOKUP(BK$10,Borrador!$C$10:$BK$10,Borrador!$C$11:$BK$70,"",0,1),""),"")</f>
        <v>0</v>
      </c>
      <c r="BL56" s="12" t="str" cm="1">
        <f t="array" ref="BL56">IFERROR(_xlfn.XLOOKUP($I56,Borrador!$I$11:$I$70,_xlfn.XLOOKUP(BL$10,Borrador!$C$10:$BK$10,Borrador!$C$11:$BK$70,"",0,1),""),"")</f>
        <v>Si</v>
      </c>
      <c r="BM56" s="12">
        <f>IFERROR(_xlfn.XLOOKUP($I56,Borrador!$I$11:$I$70,Borrador!$BE$11:$BE$70,""),"")</f>
        <v>0</v>
      </c>
      <c r="BN56" s="12">
        <f>IFERROR(_xlfn.XLOOKUP($I56,Borrador!$I$11:$I$70,Borrador!$BF$11:$BF$70,""),"")</f>
        <v>0</v>
      </c>
      <c r="BO56" s="12">
        <f>IFERROR(_xlfn.XLOOKUP($I56,Borrador!$I$11:$I$70,Borrador!$BG$11:$BG$70,""),"")</f>
        <v>1</v>
      </c>
      <c r="BP56" s="12" t="str" cm="1">
        <f t="array" ref="BP56">IFERROR(_xlfn.XLOOKUP($I56,Borrador!$I$11:$I$70,_xlfn.XLOOKUP(BP$10,Borrador!$C$10:$BK$10,Borrador!$C$11:$BK$70,"",0,1),""),"")</f>
        <v>sin iniciar</v>
      </c>
      <c r="BQ56" s="12">
        <f>IFERROR(_xlfn.XLOOKUP($I56,Borrador!$I$11:$I$70,Borrador!$BB$11:$BB$70,""),"")</f>
        <v>0</v>
      </c>
      <c r="BR56" s="12" t="str">
        <f>IFERROR(_xlfn.XLOOKUP($I56,Borrador!$I$11:$I$70,Borrador!$BC$11:$BC$70,""),"")</f>
        <v>Si</v>
      </c>
      <c r="BS56" s="12">
        <f>IFERROR(_xlfn.XLOOKUP($I56,Borrador!$I$11:$I$70,Borrador!$BD$11:$BD$70,""),"")</f>
        <v>0</v>
      </c>
      <c r="BT56" s="11">
        <f>IFERROR(_xlfn.XLOOKUP($I56,Borrador!$I$11:$I$70,Borrador!$BH$11:$BH$70,""),"")</f>
        <v>0</v>
      </c>
      <c r="BU56" s="11">
        <f>IFERROR(_xlfn.XLOOKUP($I56,Borrador!$I$11:$I$70,Borrador!$BI$11:$BI$70,""),"")</f>
        <v>0</v>
      </c>
      <c r="BV56" s="34" t="str">
        <f>IFERROR(_xlfn.XLOOKUP($I56,Borrador!$I$11:$I$70,Borrador!$BJ$11:$BJ$70,""),"")</f>
        <v>Ya está en oferta</v>
      </c>
      <c r="BW56" s="12">
        <f>IFERROR(_xlfn.XLOOKUP($I56,Borrador!$I$11:$I$70,Borrador!$BK$11:$BK$70,""),"")</f>
        <v>0</v>
      </c>
    </row>
    <row r="57" spans="3:75" ht="52.35" customHeight="1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IFERROR(_xlfn.XLOOKUP($I57,Borrador!$I$11:$I$70,_xlfn.XLOOKUP(J$10,Borrador!$C$10:$BK$10,Borrador!$C$11:$BK$70,"",0,1),""),"")</f>
        <v>finalizado</v>
      </c>
      <c r="K57" s="12" t="str" cm="1">
        <f t="array" ref="K57">IFERROR(_xlfn.XLOOKUP($I57,Borrador!$I$11:$I$70,_xlfn.XLOOKUP(K$10,Borrador!$C$10:$BK$10,Borrador!$C$11:$BK$70,"",0,1),""),"")</f>
        <v>finalizado</v>
      </c>
      <c r="L57" s="12" t="str" cm="1">
        <f t="array" ref="L57">IFERROR(_xlfn.XLOOKUP($I57,Borrador!$I$11:$I$70,_xlfn.XLOOKUP(L$10,Borrador!$C$10:$BK$10,Borrador!$C$11:$BK$70,"",0,1),""),"")</f>
        <v>finalizado</v>
      </c>
      <c r="M57" s="38" t="str" cm="1">
        <f t="array" ref="M57">IFERROR(_xlfn.XLOOKUP($I57,Borrador!$I$11:$I$70,_xlfn.XLOOKUP(M$10,Borrador!$C$10:$BK$10,Borrador!$C$11:$BK$70,"",0,1),""),"")</f>
        <v>ok</v>
      </c>
      <c r="N57" s="39" t="str" cm="1">
        <f t="array" ref="N57">IFERROR(_xlfn.XLOOKUP($I57,Borrador!$I$11:$I$70,_xlfn.XLOOKUP(N$10,Borrador!$C$10:$BK$10,Borrador!$C$11:$BK$70,"",0,1),""),"")</f>
        <v>ok</v>
      </c>
      <c r="O57" s="12" cm="1">
        <f t="array" ref="O57">IFERROR(_xlfn.XLOOKUP($I57,Borrador!$I$11:$I$70,_xlfn.XLOOKUP(O$10,Borrador!$C$10:$BK$10,Borrador!$C$11:$BK$70,"",0,1),""),"")</f>
        <v>0</v>
      </c>
      <c r="P57" s="12" cm="1">
        <f t="array" ref="P57">IFERROR(_xlfn.XLOOKUP($I57,Borrador!$I$11:$I$70,_xlfn.XLOOKUP(P$10,Borrador!$C$10:$BK$10,Borrador!$C$11:$BK$70,"",0,1),""),"")</f>
        <v>0</v>
      </c>
      <c r="Q57" s="12" t="str" cm="1">
        <f t="array" ref="Q57">IFERROR(_xlfn.XLOOKUP($I57,Borrador!$I$11:$I$70,_xlfn.XLOOKUP(Q$10,Borrador!$C$10:$BK$10,Borrador!$C$11:$BK$70,"",0,1),""),"")</f>
        <v>No aplica</v>
      </c>
      <c r="R57" s="12" t="str" cm="1">
        <f t="array" ref="R57">IFERROR(_xlfn.XLOOKUP($I57,Borrador!$I$11:$I$70,_xlfn.XLOOKUP(R$10,Borrador!$C$10:$BK$10,Borrador!$C$11:$BK$70,"",0,1),""),"")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IFERROR(_xlfn.XLOOKUP($I57,Borrador!$I$11:$I$70,_xlfn.XLOOKUP(W$10,Borrador!$C$10:$BK$10,Borrador!$C$11:$BK$70,"",0,1),""),"")</f>
        <v>finalizado</v>
      </c>
      <c r="X57" s="76" cm="1">
        <f t="array" ref="X57">IFERROR(_xlfn.XLOOKUP($I57,Borrador!$I$11:$I$70,_xlfn.XLOOKUP(X$10,Borrador!$C$10:$BK$10,Borrador!$C$11:$BK$70,"",0,1),""),"")</f>
        <v>0</v>
      </c>
      <c r="Y57" s="76" t="str" cm="1">
        <f t="array" ref="Y57">IFERROR(_xlfn.XLOOKUP($I57,Borrador!$I$11:$I$70,_xlfn.XLOOKUP(Y$10,Borrador!$C$10:$BK$10,Borrador!$C$11:$BK$70,"",0,1),""),"")</f>
        <v>Finalizado</v>
      </c>
      <c r="Z57" s="76" t="str" cm="1">
        <f t="array" ref="Z57">IFERROR(_xlfn.XLOOKUP($I57,Borrador!$I$11:$I$70,_xlfn.XLOOKUP(Z$10,Borrador!$C$10:$BK$10,Borrador!$C$11:$BK$70,"",0,1),""),"")</f>
        <v/>
      </c>
      <c r="AA57" s="76" t="str" cm="1">
        <f t="array" ref="AA57">IFERROR(_xlfn.XLOOKUP($I57,Borrador!$I$11:$I$70,_xlfn.XLOOKUP(AA$10,Borrador!$C$10:$BK$10,Borrador!$C$11:$BK$70,"",0,1),""),"")</f>
        <v>Renovación de Registro Calificado</v>
      </c>
      <c r="AB57" s="12" t="str" cm="1">
        <f t="array" ref="AB57">IFERROR(_xlfn.XLOOKUP($I57,Borrador!$I$11:$I$70,_xlfn.XLOOKUP(AB$10,Borrador!$C$10:$BK$10,Borrador!$C$11:$BK$70,"",0,1),""),"")</f>
        <v>En evaluación de sala</v>
      </c>
      <c r="AC57" s="54" t="str" cm="1">
        <f t="array" ref="AC57">IFERROR(_xlfn.XLOOKUP($I57,Borrador!$I$11:$I$70,_xlfn.XLOOKUP(AC$10,Borrador!$C$10:$BK$10,Borrador!$C$11:$BK$70,"",0,1),""),"")</f>
        <v>Junio de 2025</v>
      </c>
      <c r="AD57" s="12" t="str" cm="1">
        <f t="array" ref="AD57">IFERROR(_xlfn.XLOOKUP($I57,Borrador!$I$11:$I$70,_xlfn.XLOOKUP(AD$10,Borrador!$C$10:$BK$10,Borrador!$C$11:$BK$70,"",0,1),""),"")</f>
        <v>Mayo de 2024</v>
      </c>
      <c r="AE57" s="12"/>
      <c r="AF57" s="12" t="str" cm="1">
        <f t="array" ref="AF57">IFERROR(_xlfn.XLOOKUP($I57,Borrador!$I$11:$I$70,_xlfn.XLOOKUP(AF$10,Borrador!$C$10:$BK$10,Borrador!$C$11:$BK$70,"",0,1),""),"")</f>
        <v>Sí</v>
      </c>
      <c r="AG57" s="12" t="str" cm="1">
        <f t="array" ref="AG57">IFERROR(_xlfn.XLOOKUP($I57,Borrador!$I$11:$I$70,_xlfn.XLOOKUP(AG$10,Borrador!$C$10:$BK$10,Borrador!$C$11:$BK$70,"",0,1),""),"")</f>
        <v>Sí</v>
      </c>
      <c r="AH57" s="12" t="str" cm="1">
        <f t="array" ref="AH57">IFERROR(_xlfn.XLOOKUP($I57,Borrador!$I$11:$I$70,_xlfn.XLOOKUP(AH$10,Borrador!$C$10:$BK$10,Borrador!$C$11:$BK$70,"",0,1),""),"")</f>
        <v>Sí</v>
      </c>
      <c r="AI57" s="12" t="str" cm="1">
        <f t="array" ref="AI57">IFERROR(_xlfn.XLOOKUP($I57,Borrador!$I$11:$I$70,_xlfn.XLOOKUP(AI$10,Borrador!$C$10:$BK$10,Borrador!$C$11:$BK$70,"",0,1),""),"")</f>
        <v/>
      </c>
      <c r="AJ57" s="12"/>
      <c r="AK57" s="12"/>
      <c r="AL57" s="11" t="str" cm="1">
        <f t="array" ref="AL57">IFERROR(_xlfn.XLOOKUP($I57,Borrador!$I$11:$I$70,_xlfn.XLOOKUP(AL$10,Borrador!$C$10:$BK$10,Borrador!$C$11:$BK$70,"",0,1),""),"")</f>
        <v>No aplica</v>
      </c>
      <c r="AM57" s="11" t="str" cm="1">
        <f t="array" ref="AM57">IFERROR(_xlfn.XLOOKUP($I57,Borrador!$I$11:$I$70,_xlfn.XLOOKUP(AM$10,Borrador!$C$10:$BK$10,Borrador!$C$11:$BK$70,"",0,1),""),"")</f>
        <v>No aplica</v>
      </c>
      <c r="AN57" s="11" t="str" cm="1">
        <f t="array" ref="AN57">IFERROR(_xlfn.XLOOKUP($I57,Borrador!$I$11:$I$70,_xlfn.XLOOKUP(AN$10,Borrador!$C$10:$BK$10,Borrador!$C$11:$BK$70,"",0,1),""),"")</f>
        <v>No aplica</v>
      </c>
      <c r="AO57" s="11" cm="1">
        <f t="array" ref="AO57">IFERROR(_xlfn.XLOOKUP($I57,Borrador!$I$11:$I$70,_xlfn.XLOOKUP(AO$10,Borrador!$C$10:$BK$10,Borrador!$C$11:$BK$70,"",0,1),""),"")</f>
        <v>0</v>
      </c>
      <c r="AP57" s="11" cm="1">
        <f t="array" ref="AP57">IFERROR(_xlfn.XLOOKUP($I57,Borrador!$I$11:$I$70,_xlfn.XLOOKUP(AP$10,Borrador!$C$10:$BK$10,Borrador!$C$11:$BK$70,"",0,1),""),"")</f>
        <v>0</v>
      </c>
      <c r="AQ57" s="11" t="str" cm="1">
        <f t="array" ref="AQ57">IFERROR(_xlfn.XLOOKUP($I57,Borrador!$I$11:$I$70,_xlfn.XLOOKUP(AQ$10,Borrador!$C$10:$BK$10,Borrador!$C$11:$BK$70,"",0,1),""),"")</f>
        <v>No aplica</v>
      </c>
      <c r="AR57" s="12" t="str" cm="1">
        <f t="array" ref="AR57">IFERROR(_xlfn.XLOOKUP($I57,Borrador!$I$11:$I$70,_xlfn.XLOOKUP(AR$10,Borrador!$C$10:$BK$10,Borrador!$C$11:$BK$70,"",0,1),""),"")</f>
        <v/>
      </c>
      <c r="AS57" s="12" t="str" cm="1">
        <f t="array" ref="AS57">IFERROR(_xlfn.XLOOKUP($I57,Borrador!$I$11:$I$70,_xlfn.XLOOKUP(AS$10,Borrador!$C$10:$BK$10,Borrador!$C$11:$BK$70,"",0,1),""),"")</f>
        <v/>
      </c>
      <c r="AT57" s="12" t="str" cm="1">
        <f t="array" ref="AT57">IFERROR(_xlfn.XLOOKUP($I57,Borrador!$I$11:$I$70,_xlfn.XLOOKUP(AT$10,Borrador!$C$10:$BK$10,Borrador!$C$11:$BK$70,"",0,1),""),"")</f>
        <v/>
      </c>
      <c r="AU57" s="12" t="str" cm="1">
        <f t="array" ref="AU57">IFERROR(_xlfn.XLOOKUP($I57,Borrador!$I$11:$I$70,_xlfn.XLOOKUP(AU$10,Borrador!$C$10:$BK$10,Borrador!$C$11:$BK$70,"",0,1),""),"")</f>
        <v>No aplica</v>
      </c>
      <c r="AV57" s="12" t="str" cm="1">
        <f t="array" ref="AV57">IFERROR(_xlfn.XLOOKUP($I57,Borrador!$I$11:$I$70,_xlfn.XLOOKUP(AV$10,Borrador!$C$10:$BK$10,Borrador!$C$11:$BK$70,"",0,1),""),"")</f>
        <v>No aplica</v>
      </c>
      <c r="AW57" s="12" t="str">
        <f>IFERROR(_xlfn.XLOOKUP($I57,Borrador!$I$11:$I$70,Borrador!$AP$11:$AP$70,""),"")</f>
        <v>No aplica</v>
      </c>
      <c r="AX57" s="12" t="str">
        <f>IFERROR(_xlfn.XLOOKUP($I57,Borrador!$I$11:$I$70,Borrador!$AQ$11:$AQ$70,""),"")</f>
        <v>No aplica</v>
      </c>
      <c r="AY57" s="12" t="str">
        <f>IFERROR(_xlfn.XLOOKUP($I57,Borrador!$I$11:$I$70,Borrador!$AR$11:$AR$70,""),"")</f>
        <v>No aplica</v>
      </c>
      <c r="AZ57" s="11" t="str" cm="1">
        <f t="array" ref="AZ57">IFERROR(_xlfn.XLOOKUP($I57,Borrador!$I$11:$I$70,_xlfn.XLOOKUP(AZ$10,Borrador!$C$10:$BK$10,Borrador!$C$11:$BK$70,"",0,1),""),"")</f>
        <v>No aplica</v>
      </c>
      <c r="BA57" s="11" t="str" cm="1">
        <f t="array" ref="BA57">IFERROR(_xlfn.XLOOKUP($I57,Borrador!$I$11:$I$70,_xlfn.XLOOKUP(BA$10,Borrador!$C$10:$BK$10,Borrador!$C$11:$BK$70,"",0,1),""),"")</f>
        <v>No aplica</v>
      </c>
      <c r="BB57" s="11">
        <f>IFERROR(_xlfn.XLOOKUP($I57,Borrador!$I$11:$I$70,Borrador!$AY$11:$AY$70,""),"")</f>
        <v>0</v>
      </c>
      <c r="BC57" s="11">
        <f>IFERROR(_xlfn.XLOOKUP($I57,Borrador!$I$11:$I$70,Borrador!$AZ$11:$AZ$70,""),"")</f>
        <v>0</v>
      </c>
      <c r="BD57" s="12" t="str" cm="1">
        <f t="array" ref="BD57">IFERROR(_xlfn.XLOOKUP($I57,Borrador!$I$11:$I$70,_xlfn.XLOOKUP(BD$10,Borrador!$C$10:$BK$10,Borrador!$C$11:$BK$70,"",0,1),""),"")</f>
        <v>No aplica</v>
      </c>
      <c r="BE57" s="12" t="str" cm="1">
        <f t="array" ref="BE57">IFERROR(_xlfn.XLOOKUP($I57,Borrador!$I$11:$I$70,_xlfn.XLOOKUP(BE$10,Borrador!$C$10:$BK$10,Borrador!$C$11:$BK$70,"",0,1),""),"")</f>
        <v>No aplica</v>
      </c>
      <c r="BF57" s="12" t="str" cm="1">
        <f t="array" ref="BF57">IFERROR(_xlfn.XLOOKUP($I57,Borrador!$I$11:$I$70,_xlfn.XLOOKUP(BF$10,Borrador!$C$10:$BK$10,Borrador!$C$11:$BK$70,"",0,1),""),"")</f>
        <v>No aplica</v>
      </c>
      <c r="BG57" s="12" t="str" cm="1">
        <f t="array" ref="BG57">IFERROR(_xlfn.XLOOKUP($I57,Borrador!$I$11:$I$70,_xlfn.XLOOKUP(BG$10,Borrador!$C$10:$BK$10,Borrador!$C$11:$BK$70,"",0,1),""),"")</f>
        <v>No aplica</v>
      </c>
      <c r="BH57" s="12" t="str" cm="1">
        <f t="array" ref="BH57">IFERROR(_xlfn.XLOOKUP($I57,Borrador!$I$11:$I$70,_xlfn.XLOOKUP(BH$10,Borrador!$C$10:$BK$10,Borrador!$C$11:$BK$70,"",0,1),""),"")</f>
        <v>No aplica</v>
      </c>
      <c r="BI57" s="12" t="str" cm="1">
        <f t="array" ref="BI57">IFERROR(_xlfn.XLOOKUP($I57,Borrador!$I$11:$I$70,_xlfn.XLOOKUP(BI$10,Borrador!$C$10:$BK$10,Borrador!$C$11:$BK$70,"",0,1),""),"")</f>
        <v>sin iniciar</v>
      </c>
      <c r="BJ57" s="12" t="str" cm="1">
        <f t="array" ref="BJ57">IFERROR(_xlfn.XLOOKUP($I57,Borrador!$I$11:$I$70,_xlfn.XLOOKUP(BJ$10,Borrador!$C$10:$BK$10,Borrador!$C$11:$BK$70,"",0,1),""),"")</f>
        <v>No aplica</v>
      </c>
      <c r="BK57" s="12" cm="1">
        <f t="array" ref="BK57">IFERROR(_xlfn.XLOOKUP($I57,Borrador!$I$11:$I$70,_xlfn.XLOOKUP(BK$10,Borrador!$C$10:$BK$10,Borrador!$C$11:$BK$70,"",0,1),""),"")</f>
        <v>0</v>
      </c>
      <c r="BL57" s="12" cm="1">
        <f t="array" ref="BL57">IFERROR(_xlfn.XLOOKUP($I57,Borrador!$I$11:$I$70,_xlfn.XLOOKUP(BL$10,Borrador!$C$10:$BK$10,Borrador!$C$11:$BK$70,"",0,1),""),"")</f>
        <v>0</v>
      </c>
      <c r="BM57" s="12">
        <f>IFERROR(_xlfn.XLOOKUP($I57,Borrador!$I$11:$I$70,Borrador!$BE$11:$BE$70,""),"")</f>
        <v>0</v>
      </c>
      <c r="BN57" s="12">
        <f>IFERROR(_xlfn.XLOOKUP($I57,Borrador!$I$11:$I$70,Borrador!$BF$11:$BF$70,""),"")</f>
        <v>0</v>
      </c>
      <c r="BO57" s="12">
        <f>IFERROR(_xlfn.XLOOKUP($I57,Borrador!$I$11:$I$70,Borrador!$BG$11:$BG$70,""),"")</f>
        <v>0</v>
      </c>
      <c r="BP57" s="12" t="str" cm="1">
        <f t="array" ref="BP57">IFERROR(_xlfn.XLOOKUP($I57,Borrador!$I$11:$I$70,_xlfn.XLOOKUP(BP$10,Borrador!$C$10:$BK$10,Borrador!$C$11:$BK$70,"",0,1),""),"")</f>
        <v>sin iniciar</v>
      </c>
      <c r="BQ57" s="12">
        <f>IFERROR(_xlfn.XLOOKUP($I57,Borrador!$I$11:$I$70,Borrador!$BB$11:$BB$70,""),"")</f>
        <v>0</v>
      </c>
      <c r="BR57" s="12">
        <f>IFERROR(_xlfn.XLOOKUP($I57,Borrador!$I$11:$I$70,Borrador!$BC$11:$BC$70,""),"")</f>
        <v>0</v>
      </c>
      <c r="BS57" s="12">
        <f>IFERROR(_xlfn.XLOOKUP($I57,Borrador!$I$11:$I$70,Borrador!$BD$11:$BD$70,""),"")</f>
        <v>0</v>
      </c>
      <c r="BT57" s="11">
        <f>IFERROR(_xlfn.XLOOKUP($I57,Borrador!$I$11:$I$70,Borrador!$BH$11:$BH$70,""),"")</f>
        <v>0</v>
      </c>
      <c r="BU57" s="11">
        <f>IFERROR(_xlfn.XLOOKUP($I57,Borrador!$I$11:$I$70,Borrador!$BI$11:$BI$70,""),"")</f>
        <v>0</v>
      </c>
      <c r="BV57" s="34" t="str">
        <f>IFERROR(_xlfn.XLOOKUP($I57,Borrador!$I$11:$I$70,Borrador!$BJ$11:$BJ$70,""),"")</f>
        <v>2027-2</v>
      </c>
      <c r="BW57" s="12">
        <f>IFERROR(_xlfn.XLOOKUP($I57,Borrador!$I$11:$I$70,Borrador!$BK$11:$BK$70,""),"")</f>
        <v>0</v>
      </c>
    </row>
    <row r="58" spans="3:75" ht="69.599999999999994" customHeight="1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IFERROR(_xlfn.XLOOKUP($I58,Borrador!$I$11:$I$70,_xlfn.XLOOKUP(J$10,Borrador!$C$10:$BK$10,Borrador!$C$11:$BK$70,"",0,1),""),"")</f>
        <v>finalizado</v>
      </c>
      <c r="K58" s="12" t="str" cm="1">
        <f t="array" ref="K58">IFERROR(_xlfn.XLOOKUP($I58,Borrador!$I$11:$I$70,_xlfn.XLOOKUP(K$10,Borrador!$C$10:$BK$10,Borrador!$C$11:$BK$70,"",0,1),""),"")</f>
        <v>finalizado</v>
      </c>
      <c r="L58" s="12" t="str" cm="1">
        <f t="array" ref="L58">IFERROR(_xlfn.XLOOKUP($I58,Borrador!$I$11:$I$70,_xlfn.XLOOKUP(L$10,Borrador!$C$10:$BK$10,Borrador!$C$11:$BK$70,"",0,1),""),"")</f>
        <v>finalizado</v>
      </c>
      <c r="M58" s="38" t="str" cm="1">
        <f t="array" ref="M58">IFERROR(_xlfn.XLOOKUP($I58,Borrador!$I$11:$I$70,_xlfn.XLOOKUP(M$10,Borrador!$C$10:$BK$10,Borrador!$C$11:$BK$70,"",0,1),""),"")</f>
        <v>ok</v>
      </c>
      <c r="N58" s="39" t="str" cm="1">
        <f t="array" ref="N58">IFERROR(_xlfn.XLOOKUP($I58,Borrador!$I$11:$I$70,_xlfn.XLOOKUP(N$10,Borrador!$C$10:$BK$10,Borrador!$C$11:$BK$70,"",0,1),""),"")</f>
        <v>ok</v>
      </c>
      <c r="O58" s="12" cm="1">
        <f t="array" ref="O58">IFERROR(_xlfn.XLOOKUP($I58,Borrador!$I$11:$I$70,_xlfn.XLOOKUP(O$10,Borrador!$C$10:$BK$10,Borrador!$C$11:$BK$70,"",0,1),""),"")</f>
        <v>0</v>
      </c>
      <c r="P58" s="12" cm="1">
        <f t="array" ref="P58">IFERROR(_xlfn.XLOOKUP($I58,Borrador!$I$11:$I$70,_xlfn.XLOOKUP(P$10,Borrador!$C$10:$BK$10,Borrador!$C$11:$BK$70,"",0,1),""),"")</f>
        <v>0</v>
      </c>
      <c r="Q58" s="12" t="str" cm="1">
        <f t="array" ref="Q58">IFERROR(_xlfn.XLOOKUP($I58,Borrador!$I$11:$I$70,_xlfn.XLOOKUP(Q$10,Borrador!$C$10:$BK$10,Borrador!$C$11:$BK$70,"",0,1),""),"")</f>
        <v>No aplica</v>
      </c>
      <c r="R58" s="12" t="str" cm="1">
        <f t="array" ref="R58">IFERROR(_xlfn.XLOOKUP($I58,Borrador!$I$11:$I$70,_xlfn.XLOOKUP(R$10,Borrador!$C$10:$BK$10,Borrador!$C$11:$BK$70,"",0,1),""),"")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IFERROR(_xlfn.XLOOKUP($I58,Borrador!$I$11:$I$70,_xlfn.XLOOKUP(W$10,Borrador!$C$10:$BK$10,Borrador!$C$11:$BK$70,"",0,1),""),"")</f>
        <v>finalizado</v>
      </c>
      <c r="X58" s="76" cm="1">
        <f t="array" ref="X58">IFERROR(_xlfn.XLOOKUP($I58,Borrador!$I$11:$I$70,_xlfn.XLOOKUP(X$10,Borrador!$C$10:$BK$10,Borrador!$C$11:$BK$70,"",0,1),""),"")</f>
        <v>0</v>
      </c>
      <c r="Y58" s="76" t="str" cm="1">
        <f t="array" ref="Y58">IFERROR(_xlfn.XLOOKUP($I58,Borrador!$I$11:$I$70,_xlfn.XLOOKUP(Y$10,Borrador!$C$10:$BK$10,Borrador!$C$11:$BK$70,"",0,1),""),"")</f>
        <v>sin iniciar</v>
      </c>
      <c r="Z58" s="76" t="str" cm="1">
        <f t="array" ref="Z58">IFERROR(_xlfn.XLOOKUP($I58,Borrador!$I$11:$I$70,_xlfn.XLOOKUP(Z$10,Borrador!$C$10:$BK$10,Borrador!$C$11:$BK$70,"",0,1),""),"")</f>
        <v/>
      </c>
      <c r="AA58" s="76" t="str" cm="1">
        <f t="array" ref="AA58">IFERROR(_xlfn.XLOOKUP($I58,Borrador!$I$11:$I$70,_xlfn.XLOOKUP(AA$10,Borrador!$C$10:$BK$10,Borrador!$C$11:$BK$70,"",0,1),""),"")</f>
        <v>Renovación de Registro Calificado</v>
      </c>
      <c r="AB58" s="12" t="str" cm="1">
        <f t="array" ref="AB58">IFERROR(_xlfn.XLOOKUP($I58,Borrador!$I$11:$I$70,_xlfn.XLOOKUP(AB$10,Borrador!$C$10:$BK$10,Borrador!$C$11:$BK$70,"",0,1),""),"")</f>
        <v>Aprobado por el MEN</v>
      </c>
      <c r="AC58" s="54" t="str" cm="1">
        <f t="array" ref="AC58">IFERROR(_xlfn.XLOOKUP($I58,Borrador!$I$11:$I$70,_xlfn.XLOOKUP(AC$10,Borrador!$C$10:$BK$10,Borrador!$C$11:$BK$70,"",0,1),""),"")</f>
        <v>Diciembre de 2024</v>
      </c>
      <c r="AD58" s="12" t="str" cm="1">
        <f t="array" ref="AD58">IFERROR(_xlfn.XLOOKUP($I58,Borrador!$I$11:$I$70,_xlfn.XLOOKUP(AD$10,Borrador!$C$10:$BK$10,Borrador!$C$11:$BK$70,"",0,1),""),"")</f>
        <v>Noviembre de 2024</v>
      </c>
      <c r="AE58" s="12"/>
      <c r="AF58" s="12" t="str" cm="1">
        <f t="array" ref="AF58">IFERROR(_xlfn.XLOOKUP($I58,Borrador!$I$11:$I$70,_xlfn.XLOOKUP(AF$10,Borrador!$C$10:$BK$10,Borrador!$C$11:$BK$70,"",0,1),""),"")</f>
        <v>Sí</v>
      </c>
      <c r="AG58" s="12" t="str" cm="1">
        <f t="array" ref="AG58">IFERROR(_xlfn.XLOOKUP($I58,Borrador!$I$11:$I$70,_xlfn.XLOOKUP(AG$10,Borrador!$C$10:$BK$10,Borrador!$C$11:$BK$70,"",0,1),""),"")</f>
        <v>Sí</v>
      </c>
      <c r="AH58" s="12" t="str" cm="1">
        <f t="array" ref="AH58">IFERROR(_xlfn.XLOOKUP($I58,Borrador!$I$11:$I$70,_xlfn.XLOOKUP(AH$10,Borrador!$C$10:$BK$10,Borrador!$C$11:$BK$70,"",0,1),""),"")</f>
        <v>Sí</v>
      </c>
      <c r="AI58" s="12" t="str" cm="1">
        <f t="array" ref="AI58">IFERROR(_xlfn.XLOOKUP($I58,Borrador!$I$11:$I$70,_xlfn.XLOOKUP(AI$10,Borrador!$C$10:$BK$10,Borrador!$C$11:$BK$70,"",0,1),""),"")</f>
        <v/>
      </c>
      <c r="AJ58" s="12"/>
      <c r="AK58" s="12"/>
      <c r="AL58" s="11" t="str" cm="1">
        <f t="array" ref="AL58">IFERROR(_xlfn.XLOOKUP($I58,Borrador!$I$11:$I$70,_xlfn.XLOOKUP(AL$10,Borrador!$C$10:$BK$10,Borrador!$C$11:$BK$70,"",0,1),""),"")</f>
        <v>No aplica</v>
      </c>
      <c r="AM58" s="11" t="str" cm="1">
        <f t="array" ref="AM58">IFERROR(_xlfn.XLOOKUP($I58,Borrador!$I$11:$I$70,_xlfn.XLOOKUP(AM$10,Borrador!$C$10:$BK$10,Borrador!$C$11:$BK$70,"",0,1),""),"")</f>
        <v>No aplica</v>
      </c>
      <c r="AN58" s="11" t="str" cm="1">
        <f t="array" ref="AN58">IFERROR(_xlfn.XLOOKUP($I58,Borrador!$I$11:$I$70,_xlfn.XLOOKUP(AN$10,Borrador!$C$10:$BK$10,Borrador!$C$11:$BK$70,"",0,1),""),"")</f>
        <v>No aplica</v>
      </c>
      <c r="AO58" s="11" cm="1">
        <f t="array" ref="AO58">IFERROR(_xlfn.XLOOKUP($I58,Borrador!$I$11:$I$70,_xlfn.XLOOKUP(AO$10,Borrador!$C$10:$BK$10,Borrador!$C$11:$BK$70,"",0,1),""),"")</f>
        <v>0</v>
      </c>
      <c r="AP58" s="11" cm="1">
        <f t="array" ref="AP58">IFERROR(_xlfn.XLOOKUP($I58,Borrador!$I$11:$I$70,_xlfn.XLOOKUP(AP$10,Borrador!$C$10:$BK$10,Borrador!$C$11:$BK$70,"",0,1),""),"")</f>
        <v>0</v>
      </c>
      <c r="AQ58" s="11" t="str" cm="1">
        <f t="array" ref="AQ58">IFERROR(_xlfn.XLOOKUP($I58,Borrador!$I$11:$I$70,_xlfn.XLOOKUP(AQ$10,Borrador!$C$10:$BK$10,Borrador!$C$11:$BK$70,"",0,1),""),"")</f>
        <v>No aplica</v>
      </c>
      <c r="AR58" s="12" t="str" cm="1">
        <f t="array" ref="AR58">IFERROR(_xlfn.XLOOKUP($I58,Borrador!$I$11:$I$70,_xlfn.XLOOKUP(AR$10,Borrador!$C$10:$BK$10,Borrador!$C$11:$BK$70,"",0,1),""),"")</f>
        <v/>
      </c>
      <c r="AS58" s="12" t="str" cm="1">
        <f t="array" ref="AS58">IFERROR(_xlfn.XLOOKUP($I58,Borrador!$I$11:$I$70,_xlfn.XLOOKUP(AS$10,Borrador!$C$10:$BK$10,Borrador!$C$11:$BK$70,"",0,1),""),"")</f>
        <v/>
      </c>
      <c r="AT58" s="12" t="str" cm="1">
        <f t="array" ref="AT58">IFERROR(_xlfn.XLOOKUP($I58,Borrador!$I$11:$I$70,_xlfn.XLOOKUP(AT$10,Borrador!$C$10:$BK$10,Borrador!$C$11:$BK$70,"",0,1),""),"")</f>
        <v/>
      </c>
      <c r="AU58" s="12" t="str" cm="1">
        <f t="array" ref="AU58">IFERROR(_xlfn.XLOOKUP($I58,Borrador!$I$11:$I$70,_xlfn.XLOOKUP(AU$10,Borrador!$C$10:$BK$10,Borrador!$C$11:$BK$70,"",0,1),""),"")</f>
        <v>No aplica</v>
      </c>
      <c r="AV58" s="12" t="str" cm="1">
        <f t="array" ref="AV58">IFERROR(_xlfn.XLOOKUP($I58,Borrador!$I$11:$I$70,_xlfn.XLOOKUP(AV$10,Borrador!$C$10:$BK$10,Borrador!$C$11:$BK$70,"",0,1),""),"")</f>
        <v>No aplica</v>
      </c>
      <c r="AW58" s="12" t="str">
        <f>IFERROR(_xlfn.XLOOKUP($I58,Borrador!$I$11:$I$70,Borrador!$AP$11:$AP$70,""),"")</f>
        <v>No aplica</v>
      </c>
      <c r="AX58" s="12" t="str">
        <f>IFERROR(_xlfn.XLOOKUP($I58,Borrador!$I$11:$I$70,Borrador!$AQ$11:$AQ$70,""),"")</f>
        <v>No aplica</v>
      </c>
      <c r="AY58" s="12" t="str">
        <f>IFERROR(_xlfn.XLOOKUP($I58,Borrador!$I$11:$I$70,Borrador!$AR$11:$AR$70,""),"")</f>
        <v>No aplica</v>
      </c>
      <c r="AZ58" s="11" t="str" cm="1">
        <f t="array" ref="AZ58">IFERROR(_xlfn.XLOOKUP($I58,Borrador!$I$11:$I$70,_xlfn.XLOOKUP(AZ$10,Borrador!$C$10:$BK$10,Borrador!$C$11:$BK$70,"",0,1),""),"")</f>
        <v>No aplica</v>
      </c>
      <c r="BA58" s="11" t="str" cm="1">
        <f t="array" ref="BA58">IFERROR(_xlfn.XLOOKUP($I58,Borrador!$I$11:$I$70,_xlfn.XLOOKUP(BA$10,Borrador!$C$10:$BK$10,Borrador!$C$11:$BK$70,"",0,1),""),"")</f>
        <v>No aplica</v>
      </c>
      <c r="BB58" s="11">
        <f>IFERROR(_xlfn.XLOOKUP($I58,Borrador!$I$11:$I$70,Borrador!$AY$11:$AY$70,""),"")</f>
        <v>0</v>
      </c>
      <c r="BC58" s="11">
        <f>IFERROR(_xlfn.XLOOKUP($I58,Borrador!$I$11:$I$70,Borrador!$AZ$11:$AZ$70,""),"")</f>
        <v>0</v>
      </c>
      <c r="BD58" s="12" t="str" cm="1">
        <f t="array" ref="BD58">IFERROR(_xlfn.XLOOKUP($I58,Borrador!$I$11:$I$70,_xlfn.XLOOKUP(BD$10,Borrador!$C$10:$BK$10,Borrador!$C$11:$BK$70,"",0,1),""),"")</f>
        <v>No aplica</v>
      </c>
      <c r="BE58" s="12" t="str" cm="1">
        <f t="array" ref="BE58">IFERROR(_xlfn.XLOOKUP($I58,Borrador!$I$11:$I$70,_xlfn.XLOOKUP(BE$10,Borrador!$C$10:$BK$10,Borrador!$C$11:$BK$70,"",0,1),""),"")</f>
        <v>No aplica</v>
      </c>
      <c r="BF58" s="12" t="str" cm="1">
        <f t="array" ref="BF58">IFERROR(_xlfn.XLOOKUP($I58,Borrador!$I$11:$I$70,_xlfn.XLOOKUP(BF$10,Borrador!$C$10:$BK$10,Borrador!$C$11:$BK$70,"",0,1),""),"")</f>
        <v>No aplica</v>
      </c>
      <c r="BG58" s="12" t="str" cm="1">
        <f t="array" ref="BG58">IFERROR(_xlfn.XLOOKUP($I58,Borrador!$I$11:$I$70,_xlfn.XLOOKUP(BG$10,Borrador!$C$10:$BK$10,Borrador!$C$11:$BK$70,"",0,1),""),"")</f>
        <v>No aplica</v>
      </c>
      <c r="BH58" s="12" t="str" cm="1">
        <f t="array" ref="BH58">IFERROR(_xlfn.XLOOKUP($I58,Borrador!$I$11:$I$70,_xlfn.XLOOKUP(BH$10,Borrador!$C$10:$BK$10,Borrador!$C$11:$BK$70,"",0,1),""),"")</f>
        <v>No aplica</v>
      </c>
      <c r="BI58" s="12" t="str" cm="1">
        <f t="array" ref="BI58">IFERROR(_xlfn.XLOOKUP($I58,Borrador!$I$11:$I$70,_xlfn.XLOOKUP(BI$10,Borrador!$C$10:$BK$10,Borrador!$C$11:$BK$70,"",0,1),""),"")</f>
        <v>sin iniciar</v>
      </c>
      <c r="BJ58" s="12" t="str" cm="1">
        <f t="array" ref="BJ58">IFERROR(_xlfn.XLOOKUP($I58,Borrador!$I$11:$I$70,_xlfn.XLOOKUP(BJ$10,Borrador!$C$10:$BK$10,Borrador!$C$11:$BK$70,"",0,1),""),"")</f>
        <v>No aplica</v>
      </c>
      <c r="BK58" s="12" cm="1">
        <f t="array" ref="BK58">IFERROR(_xlfn.XLOOKUP($I58,Borrador!$I$11:$I$70,_xlfn.XLOOKUP(BK$10,Borrador!$C$10:$BK$10,Borrador!$C$11:$BK$70,"",0,1),""),"")</f>
        <v>0</v>
      </c>
      <c r="BL58" s="12" t="str" cm="1">
        <f t="array" ref="BL58">IFERROR(_xlfn.XLOOKUP($I58,Borrador!$I$11:$I$70,_xlfn.XLOOKUP(BL$10,Borrador!$C$10:$BK$10,Borrador!$C$11:$BK$70,"",0,1),""),"")</f>
        <v>Si</v>
      </c>
      <c r="BM58" s="12">
        <f>IFERROR(_xlfn.XLOOKUP($I58,Borrador!$I$11:$I$70,Borrador!$BE$11:$BE$70,""),"")</f>
        <v>0</v>
      </c>
      <c r="BN58" s="12">
        <f>IFERROR(_xlfn.XLOOKUP($I58,Borrador!$I$11:$I$70,Borrador!$BF$11:$BF$70,""),"")</f>
        <v>0</v>
      </c>
      <c r="BO58" s="12">
        <f>IFERROR(_xlfn.XLOOKUP($I58,Borrador!$I$11:$I$70,Borrador!$BG$11:$BG$70,""),"")</f>
        <v>1</v>
      </c>
      <c r="BP58" s="12" t="str" cm="1">
        <f t="array" ref="BP58">IFERROR(_xlfn.XLOOKUP($I58,Borrador!$I$11:$I$70,_xlfn.XLOOKUP(BP$10,Borrador!$C$10:$BK$10,Borrador!$C$11:$BK$70,"",0,1),""),"")</f>
        <v>sin iniciar</v>
      </c>
      <c r="BQ58" s="12">
        <f>IFERROR(_xlfn.XLOOKUP($I58,Borrador!$I$11:$I$70,Borrador!$BB$11:$BB$70,""),"")</f>
        <v>0</v>
      </c>
      <c r="BR58" s="12" t="str">
        <f>IFERROR(_xlfn.XLOOKUP($I58,Borrador!$I$11:$I$70,Borrador!$BC$11:$BC$70,""),"")</f>
        <v>Si</v>
      </c>
      <c r="BS58" s="12">
        <f>IFERROR(_xlfn.XLOOKUP($I58,Borrador!$I$11:$I$70,Borrador!$BD$11:$BD$70,""),"")</f>
        <v>0</v>
      </c>
      <c r="BT58" s="11">
        <f>IFERROR(_xlfn.XLOOKUP($I58,Borrador!$I$11:$I$70,Borrador!$BH$11:$BH$70,""),"")</f>
        <v>0</v>
      </c>
      <c r="BU58" s="11">
        <f>IFERROR(_xlfn.XLOOKUP($I58,Borrador!$I$11:$I$70,Borrador!$BI$11:$BI$70,""),"")</f>
        <v>0</v>
      </c>
      <c r="BV58" s="34" t="str">
        <f>IFERROR(_xlfn.XLOOKUP($I58,Borrador!$I$11:$I$70,Borrador!$BJ$11:$BJ$70,""),"")</f>
        <v>Ya está en oferta</v>
      </c>
      <c r="BW58" s="12">
        <f>IFERROR(_xlfn.XLOOKUP($I58,Borrador!$I$11:$I$70,Borrador!$BK$11:$BK$70,""),"")</f>
        <v>0</v>
      </c>
    </row>
    <row r="59" spans="3:75" ht="52.35" customHeight="1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IFERROR(_xlfn.XLOOKUP($I59,Borrador!$I$11:$I$70,_xlfn.XLOOKUP(J$10,Borrador!$C$10:$BK$10,Borrador!$C$11:$BK$70,"",0,1),""),"")</f>
        <v>finalizado</v>
      </c>
      <c r="K59" s="12" t="str" cm="1">
        <f t="array" ref="K59">IFERROR(_xlfn.XLOOKUP($I59,Borrador!$I$11:$I$70,_xlfn.XLOOKUP(K$10,Borrador!$C$10:$BK$10,Borrador!$C$11:$BK$70,"",0,1),""),"")</f>
        <v>finalizado</v>
      </c>
      <c r="L59" s="12" t="str" cm="1">
        <f t="array" ref="L59">IFERROR(_xlfn.XLOOKUP($I59,Borrador!$I$11:$I$70,_xlfn.XLOOKUP(L$10,Borrador!$C$10:$BK$10,Borrador!$C$11:$BK$70,"",0,1),""),"")</f>
        <v>finalizado</v>
      </c>
      <c r="M59" s="38" t="str" cm="1">
        <f t="array" ref="M59">IFERROR(_xlfn.XLOOKUP($I59,Borrador!$I$11:$I$70,_xlfn.XLOOKUP(M$10,Borrador!$C$10:$BK$10,Borrador!$C$11:$BK$70,"",0,1),""),"")</f>
        <v>ok</v>
      </c>
      <c r="N59" s="39" t="str" cm="1">
        <f t="array" ref="N59">IFERROR(_xlfn.XLOOKUP($I59,Borrador!$I$11:$I$70,_xlfn.XLOOKUP(N$10,Borrador!$C$10:$BK$10,Borrador!$C$11:$BK$70,"",0,1),""),"")</f>
        <v>ok</v>
      </c>
      <c r="O59" s="12" cm="1">
        <f t="array" ref="O59">IFERROR(_xlfn.XLOOKUP($I59,Borrador!$I$11:$I$70,_xlfn.XLOOKUP(O$10,Borrador!$C$10:$BK$10,Borrador!$C$11:$BK$70,"",0,1),""),"")</f>
        <v>0</v>
      </c>
      <c r="P59" s="12" cm="1">
        <f t="array" ref="P59">IFERROR(_xlfn.XLOOKUP($I59,Borrador!$I$11:$I$70,_xlfn.XLOOKUP(P$10,Borrador!$C$10:$BK$10,Borrador!$C$11:$BK$70,"",0,1),""),"")</f>
        <v>0</v>
      </c>
      <c r="Q59" s="12" t="str" cm="1">
        <f t="array" ref="Q59">IFERROR(_xlfn.XLOOKUP($I59,Borrador!$I$11:$I$70,_xlfn.XLOOKUP(Q$10,Borrador!$C$10:$BK$10,Borrador!$C$11:$BK$70,"",0,1),""),"")</f>
        <v>No aplica</v>
      </c>
      <c r="R59" s="12" t="str" cm="1">
        <f t="array" ref="R59">IFERROR(_xlfn.XLOOKUP($I59,Borrador!$I$11:$I$70,_xlfn.XLOOKUP(R$10,Borrador!$C$10:$BK$10,Borrador!$C$11:$BK$70,"",0,1),""),"")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IFERROR(_xlfn.XLOOKUP($I59,Borrador!$I$11:$I$70,_xlfn.XLOOKUP(W$10,Borrador!$C$10:$BK$10,Borrador!$C$11:$BK$70,"",0,1),""),"")</f>
        <v>finalizado</v>
      </c>
      <c r="X59" s="76" cm="1">
        <f t="array" ref="X59">IFERROR(_xlfn.XLOOKUP($I59,Borrador!$I$11:$I$70,_xlfn.XLOOKUP(X$10,Borrador!$C$10:$BK$10,Borrador!$C$11:$BK$70,"",0,1),""),"")</f>
        <v>0</v>
      </c>
      <c r="Y59" s="76" t="str" cm="1">
        <f t="array" ref="Y59">IFERROR(_xlfn.XLOOKUP($I59,Borrador!$I$11:$I$70,_xlfn.XLOOKUP(Y$10,Borrador!$C$10:$BK$10,Borrador!$C$11:$BK$70,"",0,1),""),"")</f>
        <v>sin iniciar</v>
      </c>
      <c r="Z59" s="76" t="str" cm="1">
        <f t="array" ref="Z59">IFERROR(_xlfn.XLOOKUP($I59,Borrador!$I$11:$I$70,_xlfn.XLOOKUP(Z$10,Borrador!$C$10:$BK$10,Borrador!$C$11:$BK$70,"",0,1),""),"")</f>
        <v/>
      </c>
      <c r="AA59" s="76" t="str" cm="1">
        <f t="array" ref="AA59">IFERROR(_xlfn.XLOOKUP($I59,Borrador!$I$11:$I$70,_xlfn.XLOOKUP(AA$10,Borrador!$C$10:$BK$10,Borrador!$C$11:$BK$70,"",0,1),""),"")</f>
        <v>Renovación de Registro Calificado</v>
      </c>
      <c r="AB59" s="12" t="str" cm="1">
        <f t="array" ref="AB59">IFERROR(_xlfn.XLOOKUP($I59,Borrador!$I$11:$I$70,_xlfn.XLOOKUP(AB$10,Borrador!$C$10:$BK$10,Borrador!$C$11:$BK$70,"",0,1),""),"")</f>
        <v>En evaluación de sala</v>
      </c>
      <c r="AC59" s="54" t="str" cm="1">
        <f t="array" ref="AC59">IFERROR(_xlfn.XLOOKUP($I59,Borrador!$I$11:$I$70,_xlfn.XLOOKUP(AC$10,Borrador!$C$10:$BK$10,Borrador!$C$11:$BK$70,"",0,1),""),"")</f>
        <v>Diciembre de 2024</v>
      </c>
      <c r="AD59" s="12" t="str" cm="1">
        <f t="array" ref="AD59">IFERROR(_xlfn.XLOOKUP($I59,Borrador!$I$11:$I$70,_xlfn.XLOOKUP(AD$10,Borrador!$C$10:$BK$10,Borrador!$C$11:$BK$70,"",0,1),""),"")</f>
        <v>Noviembre de 2024</v>
      </c>
      <c r="AE59" s="12"/>
      <c r="AF59" s="12" t="str" cm="1">
        <f t="array" ref="AF59">IFERROR(_xlfn.XLOOKUP($I59,Borrador!$I$11:$I$70,_xlfn.XLOOKUP(AF$10,Borrador!$C$10:$BK$10,Borrador!$C$11:$BK$70,"",0,1),""),"")</f>
        <v>Sí</v>
      </c>
      <c r="AG59" s="12" t="str" cm="1">
        <f t="array" ref="AG59">IFERROR(_xlfn.XLOOKUP($I59,Borrador!$I$11:$I$70,_xlfn.XLOOKUP(AG$10,Borrador!$C$10:$BK$10,Borrador!$C$11:$BK$70,"",0,1),""),"")</f>
        <v>Sí</v>
      </c>
      <c r="AH59" s="12" t="str" cm="1">
        <f t="array" ref="AH59">IFERROR(_xlfn.XLOOKUP($I59,Borrador!$I$11:$I$70,_xlfn.XLOOKUP(AH$10,Borrador!$C$10:$BK$10,Borrador!$C$11:$BK$70,"",0,1),""),"")</f>
        <v>Pendiente</v>
      </c>
      <c r="AI59" s="12" t="str" cm="1">
        <f t="array" ref="AI59">IFERROR(_xlfn.XLOOKUP($I59,Borrador!$I$11:$I$70,_xlfn.XLOOKUP(AI$10,Borrador!$C$10:$BK$10,Borrador!$C$11:$BK$70,"",0,1),""),"")</f>
        <v/>
      </c>
      <c r="AJ59" s="12"/>
      <c r="AK59" s="12"/>
      <c r="AL59" s="11" t="str" cm="1">
        <f t="array" ref="AL59">IFERROR(_xlfn.XLOOKUP($I59,Borrador!$I$11:$I$70,_xlfn.XLOOKUP(AL$10,Borrador!$C$10:$BK$10,Borrador!$C$11:$BK$70,"",0,1),""),"")</f>
        <v>No aplica</v>
      </c>
      <c r="AM59" s="11" t="str" cm="1">
        <f t="array" ref="AM59">IFERROR(_xlfn.XLOOKUP($I59,Borrador!$I$11:$I$70,_xlfn.XLOOKUP(AM$10,Borrador!$C$10:$BK$10,Borrador!$C$11:$BK$70,"",0,1),""),"")</f>
        <v>No aplica</v>
      </c>
      <c r="AN59" s="11" t="str" cm="1">
        <f t="array" ref="AN59">IFERROR(_xlfn.XLOOKUP($I59,Borrador!$I$11:$I$70,_xlfn.XLOOKUP(AN$10,Borrador!$C$10:$BK$10,Borrador!$C$11:$BK$70,"",0,1),""),"")</f>
        <v>No aplica</v>
      </c>
      <c r="AO59" s="11" cm="1">
        <f t="array" ref="AO59">IFERROR(_xlfn.XLOOKUP($I59,Borrador!$I$11:$I$70,_xlfn.XLOOKUP(AO$10,Borrador!$C$10:$BK$10,Borrador!$C$11:$BK$70,"",0,1),""),"")</f>
        <v>0</v>
      </c>
      <c r="AP59" s="11" cm="1">
        <f t="array" ref="AP59">IFERROR(_xlfn.XLOOKUP($I59,Borrador!$I$11:$I$70,_xlfn.XLOOKUP(AP$10,Borrador!$C$10:$BK$10,Borrador!$C$11:$BK$70,"",0,1),""),"")</f>
        <v>0</v>
      </c>
      <c r="AQ59" s="11" t="str" cm="1">
        <f t="array" ref="AQ59">IFERROR(_xlfn.XLOOKUP($I59,Borrador!$I$11:$I$70,_xlfn.XLOOKUP(AQ$10,Borrador!$C$10:$BK$10,Borrador!$C$11:$BK$70,"",0,1),""),"")</f>
        <v>No aplica</v>
      </c>
      <c r="AR59" s="12" t="str" cm="1">
        <f t="array" ref="AR59">IFERROR(_xlfn.XLOOKUP($I59,Borrador!$I$11:$I$70,_xlfn.XLOOKUP(AR$10,Borrador!$C$10:$BK$10,Borrador!$C$11:$BK$70,"",0,1),""),"")</f>
        <v/>
      </c>
      <c r="AS59" s="12" t="str" cm="1">
        <f t="array" ref="AS59">IFERROR(_xlfn.XLOOKUP($I59,Borrador!$I$11:$I$70,_xlfn.XLOOKUP(AS$10,Borrador!$C$10:$BK$10,Borrador!$C$11:$BK$70,"",0,1),""),"")</f>
        <v/>
      </c>
      <c r="AT59" s="12" t="str" cm="1">
        <f t="array" ref="AT59">IFERROR(_xlfn.XLOOKUP($I59,Borrador!$I$11:$I$70,_xlfn.XLOOKUP(AT$10,Borrador!$C$10:$BK$10,Borrador!$C$11:$BK$70,"",0,1),""),"")</f>
        <v/>
      </c>
      <c r="AU59" s="12" t="str" cm="1">
        <f t="array" ref="AU59">IFERROR(_xlfn.XLOOKUP($I59,Borrador!$I$11:$I$70,_xlfn.XLOOKUP(AU$10,Borrador!$C$10:$BK$10,Borrador!$C$11:$BK$70,"",0,1),""),"")</f>
        <v>No aplica</v>
      </c>
      <c r="AV59" s="12" t="str" cm="1">
        <f t="array" ref="AV59">IFERROR(_xlfn.XLOOKUP($I59,Borrador!$I$11:$I$70,_xlfn.XLOOKUP(AV$10,Borrador!$C$10:$BK$10,Borrador!$C$11:$BK$70,"",0,1),""),"")</f>
        <v>No aplica</v>
      </c>
      <c r="AW59" s="12" t="str">
        <f>IFERROR(_xlfn.XLOOKUP($I59,Borrador!$I$11:$I$70,Borrador!$AP$11:$AP$70,""),"")</f>
        <v>No aplica</v>
      </c>
      <c r="AX59" s="12" t="str">
        <f>IFERROR(_xlfn.XLOOKUP($I59,Borrador!$I$11:$I$70,Borrador!$AQ$11:$AQ$70,""),"")</f>
        <v>No aplica</v>
      </c>
      <c r="AY59" s="12" t="str">
        <f>IFERROR(_xlfn.XLOOKUP($I59,Borrador!$I$11:$I$70,Borrador!$AR$11:$AR$70,""),"")</f>
        <v>No aplica</v>
      </c>
      <c r="AZ59" s="11" t="str" cm="1">
        <f t="array" ref="AZ59">IFERROR(_xlfn.XLOOKUP($I59,Borrador!$I$11:$I$70,_xlfn.XLOOKUP(AZ$10,Borrador!$C$10:$BK$10,Borrador!$C$11:$BK$70,"",0,1),""),"")</f>
        <v>No aplica</v>
      </c>
      <c r="BA59" s="11" t="str" cm="1">
        <f t="array" ref="BA59">IFERROR(_xlfn.XLOOKUP($I59,Borrador!$I$11:$I$70,_xlfn.XLOOKUP(BA$10,Borrador!$C$10:$BK$10,Borrador!$C$11:$BK$70,"",0,1),""),"")</f>
        <v>No aplica</v>
      </c>
      <c r="BB59" s="11">
        <f>IFERROR(_xlfn.XLOOKUP($I59,Borrador!$I$11:$I$70,Borrador!$AY$11:$AY$70,""),"")</f>
        <v>0</v>
      </c>
      <c r="BC59" s="11">
        <f>IFERROR(_xlfn.XLOOKUP($I59,Borrador!$I$11:$I$70,Borrador!$AZ$11:$AZ$70,""),"")</f>
        <v>0</v>
      </c>
      <c r="BD59" s="12" t="str" cm="1">
        <f t="array" ref="BD59">IFERROR(_xlfn.XLOOKUP($I59,Borrador!$I$11:$I$70,_xlfn.XLOOKUP(BD$10,Borrador!$C$10:$BK$10,Borrador!$C$11:$BK$70,"",0,1),""),"")</f>
        <v>No aplica</v>
      </c>
      <c r="BE59" s="12" t="str" cm="1">
        <f t="array" ref="BE59">IFERROR(_xlfn.XLOOKUP($I59,Borrador!$I$11:$I$70,_xlfn.XLOOKUP(BE$10,Borrador!$C$10:$BK$10,Borrador!$C$11:$BK$70,"",0,1),""),"")</f>
        <v>No aplica</v>
      </c>
      <c r="BF59" s="12" t="str" cm="1">
        <f t="array" ref="BF59">IFERROR(_xlfn.XLOOKUP($I59,Borrador!$I$11:$I$70,_xlfn.XLOOKUP(BF$10,Borrador!$C$10:$BK$10,Borrador!$C$11:$BK$70,"",0,1),""),"")</f>
        <v>No aplica</v>
      </c>
      <c r="BG59" s="12" t="str" cm="1">
        <f t="array" ref="BG59">IFERROR(_xlfn.XLOOKUP($I59,Borrador!$I$11:$I$70,_xlfn.XLOOKUP(BG$10,Borrador!$C$10:$BK$10,Borrador!$C$11:$BK$70,"",0,1),""),"")</f>
        <v>No aplica</v>
      </c>
      <c r="BH59" s="12" t="str" cm="1">
        <f t="array" ref="BH59">IFERROR(_xlfn.XLOOKUP($I59,Borrador!$I$11:$I$70,_xlfn.XLOOKUP(BH$10,Borrador!$C$10:$BK$10,Borrador!$C$11:$BK$70,"",0,1),""),"")</f>
        <v>No aplica</v>
      </c>
      <c r="BI59" s="12" t="str" cm="1">
        <f t="array" ref="BI59">IFERROR(_xlfn.XLOOKUP($I59,Borrador!$I$11:$I$70,_xlfn.XLOOKUP(BI$10,Borrador!$C$10:$BK$10,Borrador!$C$11:$BK$70,"",0,1),""),"")</f>
        <v>sin iniciar</v>
      </c>
      <c r="BJ59" s="12" t="str" cm="1">
        <f t="array" ref="BJ59">IFERROR(_xlfn.XLOOKUP($I59,Borrador!$I$11:$I$70,_xlfn.XLOOKUP(BJ$10,Borrador!$C$10:$BK$10,Borrador!$C$11:$BK$70,"",0,1),""),"")</f>
        <v>No aplica</v>
      </c>
      <c r="BK59" s="12" cm="1">
        <f t="array" ref="BK59">IFERROR(_xlfn.XLOOKUP($I59,Borrador!$I$11:$I$70,_xlfn.XLOOKUP(BK$10,Borrador!$C$10:$BK$10,Borrador!$C$11:$BK$70,"",0,1),""),"")</f>
        <v>0</v>
      </c>
      <c r="BL59" s="12" cm="1">
        <f t="array" ref="BL59">IFERROR(_xlfn.XLOOKUP($I59,Borrador!$I$11:$I$70,_xlfn.XLOOKUP(BL$10,Borrador!$C$10:$BK$10,Borrador!$C$11:$BK$70,"",0,1),""),"")</f>
        <v>0</v>
      </c>
      <c r="BM59" s="12">
        <f>IFERROR(_xlfn.XLOOKUP($I59,Borrador!$I$11:$I$70,Borrador!$BE$11:$BE$70,""),"")</f>
        <v>0</v>
      </c>
      <c r="BN59" s="12">
        <f>IFERROR(_xlfn.XLOOKUP($I59,Borrador!$I$11:$I$70,Borrador!$BF$11:$BF$70,""),"")</f>
        <v>0</v>
      </c>
      <c r="BO59" s="12">
        <f>IFERROR(_xlfn.XLOOKUP($I59,Borrador!$I$11:$I$70,Borrador!$BG$11:$BG$70,""),"")</f>
        <v>0</v>
      </c>
      <c r="BP59" s="12" t="str" cm="1">
        <f t="array" ref="BP59">IFERROR(_xlfn.XLOOKUP($I59,Borrador!$I$11:$I$70,_xlfn.XLOOKUP(BP$10,Borrador!$C$10:$BK$10,Borrador!$C$11:$BK$70,"",0,1),""),"")</f>
        <v>sin iniciar</v>
      </c>
      <c r="BQ59" s="12">
        <f>IFERROR(_xlfn.XLOOKUP($I59,Borrador!$I$11:$I$70,Borrador!$BB$11:$BB$70,""),"")</f>
        <v>0</v>
      </c>
      <c r="BR59" s="12">
        <f>IFERROR(_xlfn.XLOOKUP($I59,Borrador!$I$11:$I$70,Borrador!$BC$11:$BC$70,""),"")</f>
        <v>0</v>
      </c>
      <c r="BS59" s="12">
        <f>IFERROR(_xlfn.XLOOKUP($I59,Borrador!$I$11:$I$70,Borrador!$BD$11:$BD$70,""),"")</f>
        <v>0</v>
      </c>
      <c r="BT59" s="11">
        <f>IFERROR(_xlfn.XLOOKUP($I59,Borrador!$I$11:$I$70,Borrador!$BH$11:$BH$70,""),"")</f>
        <v>0</v>
      </c>
      <c r="BU59" s="11">
        <f>IFERROR(_xlfn.XLOOKUP($I59,Borrador!$I$11:$I$70,Borrador!$BI$11:$BI$70,""),"")</f>
        <v>0</v>
      </c>
      <c r="BV59" s="34" t="str">
        <f>IFERROR(_xlfn.XLOOKUP($I59,Borrador!$I$11:$I$70,Borrador!$BJ$11:$BJ$70,""),"")</f>
        <v>2027-2</v>
      </c>
      <c r="BW59" s="12">
        <f>IFERROR(_xlfn.XLOOKUP($I59,Borrador!$I$11:$I$70,Borrador!$BK$11:$BK$70,""),"")</f>
        <v>0</v>
      </c>
    </row>
    <row r="60" spans="3:75" ht="52.35" customHeight="1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IFERROR(_xlfn.XLOOKUP($I60,Borrador!$I$11:$I$70,_xlfn.XLOOKUP(J$10,Borrador!$C$10:$BK$10,Borrador!$C$11:$BK$70,"",0,1),""),"")</f>
        <v>finalizado</v>
      </c>
      <c r="K60" s="12" t="str" cm="1">
        <f t="array" ref="K60">IFERROR(_xlfn.XLOOKUP($I60,Borrador!$I$11:$I$70,_xlfn.XLOOKUP(K$10,Borrador!$C$10:$BK$10,Borrador!$C$11:$BK$70,"",0,1),""),"")</f>
        <v>finalizado</v>
      </c>
      <c r="L60" s="12" t="str" cm="1">
        <f t="array" ref="L60">IFERROR(_xlfn.XLOOKUP($I60,Borrador!$I$11:$I$70,_xlfn.XLOOKUP(L$10,Borrador!$C$10:$BK$10,Borrador!$C$11:$BK$70,"",0,1),""),"")</f>
        <v>finalizado</v>
      </c>
      <c r="M60" s="38" t="str" cm="1">
        <f t="array" ref="M60">IFERROR(_xlfn.XLOOKUP($I60,Borrador!$I$11:$I$70,_xlfn.XLOOKUP(M$10,Borrador!$C$10:$BK$10,Borrador!$C$11:$BK$70,"",0,1),""),"")</f>
        <v>ok</v>
      </c>
      <c r="N60" s="39" t="str" cm="1">
        <f t="array" ref="N60">IFERROR(_xlfn.XLOOKUP($I60,Borrador!$I$11:$I$70,_xlfn.XLOOKUP(N$10,Borrador!$C$10:$BK$10,Borrador!$C$11:$BK$70,"",0,1),""),"")</f>
        <v>ok</v>
      </c>
      <c r="O60" s="12" cm="1">
        <f t="array" ref="O60">IFERROR(_xlfn.XLOOKUP($I60,Borrador!$I$11:$I$70,_xlfn.XLOOKUP(O$10,Borrador!$C$10:$BK$10,Borrador!$C$11:$BK$70,"",0,1),""),"")</f>
        <v>0</v>
      </c>
      <c r="P60" s="12" cm="1">
        <f t="array" ref="P60">IFERROR(_xlfn.XLOOKUP($I60,Borrador!$I$11:$I$70,_xlfn.XLOOKUP(P$10,Borrador!$C$10:$BK$10,Borrador!$C$11:$BK$70,"",0,1),""),"")</f>
        <v>0</v>
      </c>
      <c r="Q60" s="12" t="str" cm="1">
        <f t="array" ref="Q60">IFERROR(_xlfn.XLOOKUP($I60,Borrador!$I$11:$I$70,_xlfn.XLOOKUP(Q$10,Borrador!$C$10:$BK$10,Borrador!$C$11:$BK$70,"",0,1),""),"")</f>
        <v>No aplica</v>
      </c>
      <c r="R60" s="12" t="str" cm="1">
        <f t="array" ref="R60">IFERROR(_xlfn.XLOOKUP($I60,Borrador!$I$11:$I$70,_xlfn.XLOOKUP(R$10,Borrador!$C$10:$BK$10,Borrador!$C$11:$BK$70,"",0,1),""),"")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IFERROR(_xlfn.XLOOKUP($I60,Borrador!$I$11:$I$70,_xlfn.XLOOKUP(W$10,Borrador!$C$10:$BK$10,Borrador!$C$11:$BK$70,"",0,1),""),"")</f>
        <v>finalizado</v>
      </c>
      <c r="X60" s="76" cm="1">
        <f t="array" ref="X60">IFERROR(_xlfn.XLOOKUP($I60,Borrador!$I$11:$I$70,_xlfn.XLOOKUP(X$10,Borrador!$C$10:$BK$10,Borrador!$C$11:$BK$70,"",0,1),""),"")</f>
        <v>0</v>
      </c>
      <c r="Y60" s="76" t="str" cm="1">
        <f t="array" ref="Y60">IFERROR(_xlfn.XLOOKUP($I60,Borrador!$I$11:$I$70,_xlfn.XLOOKUP(Y$10,Borrador!$C$10:$BK$10,Borrador!$C$11:$BK$70,"",0,1),""),"")</f>
        <v>sin iniciar</v>
      </c>
      <c r="Z60" s="76" t="str" cm="1">
        <f t="array" ref="Z60">IFERROR(_xlfn.XLOOKUP($I60,Borrador!$I$11:$I$70,_xlfn.XLOOKUP(Z$10,Borrador!$C$10:$BK$10,Borrador!$C$11:$BK$70,"",0,1),""),"")</f>
        <v/>
      </c>
      <c r="AA60" s="76" t="str" cm="1">
        <f t="array" ref="AA60">IFERROR(_xlfn.XLOOKUP($I60,Borrador!$I$11:$I$70,_xlfn.XLOOKUP(AA$10,Borrador!$C$10:$BK$10,Borrador!$C$11:$BK$70,"",0,1),""),"")</f>
        <v>Renovación de Registro Calificado</v>
      </c>
      <c r="AB60" s="12" t="str" cm="1">
        <f t="array" ref="AB60">IFERROR(_xlfn.XLOOKUP($I60,Borrador!$I$11:$I$70,_xlfn.XLOOKUP(AB$10,Borrador!$C$10:$BK$10,Borrador!$C$11:$BK$70,"",0,1),""),"")</f>
        <v>En visita de pares académicos</v>
      </c>
      <c r="AC60" s="54" t="str" cm="1">
        <f t="array" ref="AC60">IFERROR(_xlfn.XLOOKUP($I60,Borrador!$I$11:$I$70,_xlfn.XLOOKUP(AC$10,Borrador!$C$10:$BK$10,Borrador!$C$11:$BK$70,"",0,1),""),"")</f>
        <v>Octubre de 2025</v>
      </c>
      <c r="AD60" s="12" t="str" cm="1">
        <f t="array" ref="AD60">IFERROR(_xlfn.XLOOKUP($I60,Borrador!$I$11:$I$70,_xlfn.XLOOKUP(AD$10,Borrador!$C$10:$BK$10,Borrador!$C$11:$BK$70,"",0,1),""),"")</f>
        <v>Septiembre de 2025</v>
      </c>
      <c r="AE60" s="12"/>
      <c r="AF60" s="12" t="str" cm="1">
        <f t="array" ref="AF60">IFERROR(_xlfn.XLOOKUP($I60,Borrador!$I$11:$I$70,_xlfn.XLOOKUP(AF$10,Borrador!$C$10:$BK$10,Borrador!$C$11:$BK$70,"",0,1),""),"")</f>
        <v>Sí</v>
      </c>
      <c r="AG60" s="12" t="str" cm="1">
        <f t="array" ref="AG60">IFERROR(_xlfn.XLOOKUP($I60,Borrador!$I$11:$I$70,_xlfn.XLOOKUP(AG$10,Borrador!$C$10:$BK$10,Borrador!$C$11:$BK$70,"",0,1),""),"")</f>
        <v>Sí</v>
      </c>
      <c r="AH60" s="12" t="str" cm="1">
        <f t="array" ref="AH60">IFERROR(_xlfn.XLOOKUP($I60,Borrador!$I$11:$I$70,_xlfn.XLOOKUP(AH$10,Borrador!$C$10:$BK$10,Borrador!$C$11:$BK$70,"",0,1),""),"")</f>
        <v>Pendiente</v>
      </c>
      <c r="AI60" s="12" t="str" cm="1">
        <f t="array" ref="AI60">IFERROR(_xlfn.XLOOKUP($I60,Borrador!$I$11:$I$70,_xlfn.XLOOKUP(AI$10,Borrador!$C$10:$BK$10,Borrador!$C$11:$BK$70,"",0,1),""),"")</f>
        <v/>
      </c>
      <c r="AJ60" s="12"/>
      <c r="AK60" s="12"/>
      <c r="AL60" s="11" t="str" cm="1">
        <f t="array" ref="AL60">IFERROR(_xlfn.XLOOKUP($I60,Borrador!$I$11:$I$70,_xlfn.XLOOKUP(AL$10,Borrador!$C$10:$BK$10,Borrador!$C$11:$BK$70,"",0,1),""),"")</f>
        <v>No aplica</v>
      </c>
      <c r="AM60" s="11" t="str" cm="1">
        <f t="array" ref="AM60">IFERROR(_xlfn.XLOOKUP($I60,Borrador!$I$11:$I$70,_xlfn.XLOOKUP(AM$10,Borrador!$C$10:$BK$10,Borrador!$C$11:$BK$70,"",0,1),""),"")</f>
        <v>No aplica</v>
      </c>
      <c r="AN60" s="11" t="str" cm="1">
        <f t="array" ref="AN60">IFERROR(_xlfn.XLOOKUP($I60,Borrador!$I$11:$I$70,_xlfn.XLOOKUP(AN$10,Borrador!$C$10:$BK$10,Borrador!$C$11:$BK$70,"",0,1),""),"")</f>
        <v>No aplica</v>
      </c>
      <c r="AO60" s="11" cm="1">
        <f t="array" ref="AO60">IFERROR(_xlfn.XLOOKUP($I60,Borrador!$I$11:$I$70,_xlfn.XLOOKUP(AO$10,Borrador!$C$10:$BK$10,Borrador!$C$11:$BK$70,"",0,1),""),"")</f>
        <v>0</v>
      </c>
      <c r="AP60" s="11" cm="1">
        <f t="array" ref="AP60">IFERROR(_xlfn.XLOOKUP($I60,Borrador!$I$11:$I$70,_xlfn.XLOOKUP(AP$10,Borrador!$C$10:$BK$10,Borrador!$C$11:$BK$70,"",0,1),""),"")</f>
        <v>0</v>
      </c>
      <c r="AQ60" s="11" cm="1">
        <f t="array" ref="AQ60">IFERROR(_xlfn.XLOOKUP($I60,Borrador!$I$11:$I$70,_xlfn.XLOOKUP(AQ$10,Borrador!$C$10:$BK$10,Borrador!$C$11:$BK$70,"",0,1),""),"")</f>
        <v>0</v>
      </c>
      <c r="AR60" s="12" t="str" cm="1">
        <f t="array" ref="AR60">IFERROR(_xlfn.XLOOKUP($I60,Borrador!$I$11:$I$70,_xlfn.XLOOKUP(AR$10,Borrador!$C$10:$BK$10,Borrador!$C$11:$BK$70,"",0,1),""),"")</f>
        <v/>
      </c>
      <c r="AS60" s="12" t="str" cm="1">
        <f t="array" ref="AS60">IFERROR(_xlfn.XLOOKUP($I60,Borrador!$I$11:$I$70,_xlfn.XLOOKUP(AS$10,Borrador!$C$10:$BK$10,Borrador!$C$11:$BK$70,"",0,1),""),"")</f>
        <v/>
      </c>
      <c r="AT60" s="12" t="str" cm="1">
        <f t="array" ref="AT60">IFERROR(_xlfn.XLOOKUP($I60,Borrador!$I$11:$I$70,_xlfn.XLOOKUP(AT$10,Borrador!$C$10:$BK$10,Borrador!$C$11:$BK$70,"",0,1),""),"")</f>
        <v/>
      </c>
      <c r="AU60" s="12" t="str" cm="1">
        <f t="array" ref="AU60">IFERROR(_xlfn.XLOOKUP($I60,Borrador!$I$11:$I$70,_xlfn.XLOOKUP(AU$10,Borrador!$C$10:$BK$10,Borrador!$C$11:$BK$70,"",0,1),""),"")</f>
        <v>sin iniciar</v>
      </c>
      <c r="AV60" s="12" t="str" cm="1">
        <f t="array" ref="AV60">IFERROR(_xlfn.XLOOKUP($I60,Borrador!$I$11:$I$70,_xlfn.XLOOKUP(AV$10,Borrador!$C$10:$BK$10,Borrador!$C$11:$BK$70,"",0,1),""),"")</f>
        <v>sin iniciar</v>
      </c>
      <c r="AW60" s="12">
        <f>IFERROR(_xlfn.XLOOKUP($I60,Borrador!$I$11:$I$70,Borrador!$AP$11:$AP$70,""),"")</f>
        <v>0</v>
      </c>
      <c r="AX60" s="12">
        <f>IFERROR(_xlfn.XLOOKUP($I60,Borrador!$I$11:$I$70,Borrador!$AQ$11:$AQ$70,""),"")</f>
        <v>0</v>
      </c>
      <c r="AY60" s="12">
        <f>IFERROR(_xlfn.XLOOKUP($I60,Borrador!$I$11:$I$70,Borrador!$AR$11:$AR$70,""),"")</f>
        <v>0</v>
      </c>
      <c r="AZ60" s="11" cm="1">
        <f t="array" ref="AZ60">IFERROR(_xlfn.XLOOKUP($I60,Borrador!$I$11:$I$70,_xlfn.XLOOKUP(AZ$10,Borrador!$C$10:$BK$10,Borrador!$C$11:$BK$70,"",0,1),""),"")</f>
        <v>0</v>
      </c>
      <c r="BA60" s="11" t="str" cm="1">
        <f t="array" ref="BA60">IFERROR(_xlfn.XLOOKUP($I60,Borrador!$I$11:$I$70,_xlfn.XLOOKUP(BA$10,Borrador!$C$10:$BK$10,Borrador!$C$11:$BK$70,"",0,1),""),"")</f>
        <v>No aplica</v>
      </c>
      <c r="BB60" s="11">
        <f>IFERROR(_xlfn.XLOOKUP($I60,Borrador!$I$11:$I$70,Borrador!$AY$11:$AY$70,""),"")</f>
        <v>0</v>
      </c>
      <c r="BC60" s="11">
        <f>IFERROR(_xlfn.XLOOKUP($I60,Borrador!$I$11:$I$70,Borrador!$AZ$11:$AZ$70,""),"")</f>
        <v>0</v>
      </c>
      <c r="BD60" s="12" t="str" cm="1">
        <f t="array" ref="BD60">IFERROR(_xlfn.XLOOKUP($I60,Borrador!$I$11:$I$70,_xlfn.XLOOKUP(BD$10,Borrador!$C$10:$BK$10,Borrador!$C$11:$BK$70,"",0,1),""),"")</f>
        <v>No aplica</v>
      </c>
      <c r="BE60" s="12" t="str" cm="1">
        <f t="array" ref="BE60">IFERROR(_xlfn.XLOOKUP($I60,Borrador!$I$11:$I$70,_xlfn.XLOOKUP(BE$10,Borrador!$C$10:$BK$10,Borrador!$C$11:$BK$70,"",0,1),""),"")</f>
        <v>No aplica</v>
      </c>
      <c r="BF60" s="12" t="str" cm="1">
        <f t="array" ref="BF60">IFERROR(_xlfn.XLOOKUP($I60,Borrador!$I$11:$I$70,_xlfn.XLOOKUP(BF$10,Borrador!$C$10:$BK$10,Borrador!$C$11:$BK$70,"",0,1),""),"")</f>
        <v>No aplica</v>
      </c>
      <c r="BG60" s="12" t="str" cm="1">
        <f t="array" ref="BG60">IFERROR(_xlfn.XLOOKUP($I60,Borrador!$I$11:$I$70,_xlfn.XLOOKUP(BG$10,Borrador!$C$10:$BK$10,Borrador!$C$11:$BK$70,"",0,1),""),"")</f>
        <v>No aplica</v>
      </c>
      <c r="BH60" s="12" t="str" cm="1">
        <f t="array" ref="BH60">IFERROR(_xlfn.XLOOKUP($I60,Borrador!$I$11:$I$70,_xlfn.XLOOKUP(BH$10,Borrador!$C$10:$BK$10,Borrador!$C$11:$BK$70,"",0,1),""),"")</f>
        <v>No aplica</v>
      </c>
      <c r="BI60" s="12" t="str" cm="1">
        <f t="array" ref="BI60">IFERROR(_xlfn.XLOOKUP($I60,Borrador!$I$11:$I$70,_xlfn.XLOOKUP(BI$10,Borrador!$C$10:$BK$10,Borrador!$C$11:$BK$70,"",0,1),""),"")</f>
        <v>sin iniciar</v>
      </c>
      <c r="BJ60" s="12" t="str" cm="1">
        <f t="array" ref="BJ60">IFERROR(_xlfn.XLOOKUP($I60,Borrador!$I$11:$I$70,_xlfn.XLOOKUP(BJ$10,Borrador!$C$10:$BK$10,Borrador!$C$11:$BK$70,"",0,1),""),"")</f>
        <v>No aplica</v>
      </c>
      <c r="BK60" s="12" cm="1">
        <f t="array" ref="BK60">IFERROR(_xlfn.XLOOKUP($I60,Borrador!$I$11:$I$70,_xlfn.XLOOKUP(BK$10,Borrador!$C$10:$BK$10,Borrador!$C$11:$BK$70,"",0,1),""),"")</f>
        <v>0</v>
      </c>
      <c r="BL60" s="12" cm="1">
        <f t="array" ref="BL60">IFERROR(_xlfn.XLOOKUP($I60,Borrador!$I$11:$I$70,_xlfn.XLOOKUP(BL$10,Borrador!$C$10:$BK$10,Borrador!$C$11:$BK$70,"",0,1),""),"")</f>
        <v>0</v>
      </c>
      <c r="BM60" s="12">
        <f>IFERROR(_xlfn.XLOOKUP($I60,Borrador!$I$11:$I$70,Borrador!$BE$11:$BE$70,""),"")</f>
        <v>0</v>
      </c>
      <c r="BN60" s="12">
        <f>IFERROR(_xlfn.XLOOKUP($I60,Borrador!$I$11:$I$70,Borrador!$BF$11:$BF$70,""),"")</f>
        <v>0</v>
      </c>
      <c r="BO60" s="12">
        <f>IFERROR(_xlfn.XLOOKUP($I60,Borrador!$I$11:$I$70,Borrador!$BG$11:$BG$70,""),"")</f>
        <v>0</v>
      </c>
      <c r="BP60" s="12" t="str" cm="1">
        <f t="array" ref="BP60">IFERROR(_xlfn.XLOOKUP($I60,Borrador!$I$11:$I$70,_xlfn.XLOOKUP(BP$10,Borrador!$C$10:$BK$10,Borrador!$C$11:$BK$70,"",0,1),""),"")</f>
        <v>sin iniciar</v>
      </c>
      <c r="BQ60" s="12">
        <f>IFERROR(_xlfn.XLOOKUP($I60,Borrador!$I$11:$I$70,Borrador!$BB$11:$BB$70,""),"")</f>
        <v>0</v>
      </c>
      <c r="BR60" s="12">
        <f>IFERROR(_xlfn.XLOOKUP($I60,Borrador!$I$11:$I$70,Borrador!$BC$11:$BC$70,""),"")</f>
        <v>0</v>
      </c>
      <c r="BS60" s="12">
        <f>IFERROR(_xlfn.XLOOKUP($I60,Borrador!$I$11:$I$70,Borrador!$BD$11:$BD$70,""),"")</f>
        <v>0</v>
      </c>
      <c r="BT60" s="11">
        <f>IFERROR(_xlfn.XLOOKUP($I60,Borrador!$I$11:$I$70,Borrador!$BH$11:$BH$70,""),"")</f>
        <v>0</v>
      </c>
      <c r="BU60" s="11">
        <f>IFERROR(_xlfn.XLOOKUP($I60,Borrador!$I$11:$I$70,Borrador!$BI$11:$BI$70,""),"")</f>
        <v>0</v>
      </c>
      <c r="BV60" s="34" t="str">
        <f>IFERROR(_xlfn.XLOOKUP($I60,Borrador!$I$11:$I$70,Borrador!$BJ$11:$BJ$70,""),"")</f>
        <v>2027-1</v>
      </c>
      <c r="BW60" s="12">
        <f>IFERROR(_xlfn.XLOOKUP($I60,Borrador!$I$11:$I$70,Borrador!$BK$11:$BK$70,""),"")</f>
        <v>0</v>
      </c>
    </row>
    <row r="61" spans="3:75" ht="52.35" customHeight="1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IFERROR(_xlfn.XLOOKUP($I61,Borrador!$I$11:$I$70,_xlfn.XLOOKUP(J$10,Borrador!$C$10:$BK$10,Borrador!$C$11:$BK$70,"",0,1),""),"")</f>
        <v>finalizado</v>
      </c>
      <c r="K61" s="12" t="str" cm="1">
        <f t="array" ref="K61">IFERROR(_xlfn.XLOOKUP($I61,Borrador!$I$11:$I$70,_xlfn.XLOOKUP(K$10,Borrador!$C$10:$BK$10,Borrador!$C$11:$BK$70,"",0,1),""),"")</f>
        <v>finalizado</v>
      </c>
      <c r="L61" s="12" t="str" cm="1">
        <f t="array" ref="L61">IFERROR(_xlfn.XLOOKUP($I61,Borrador!$I$11:$I$70,_xlfn.XLOOKUP(L$10,Borrador!$C$10:$BK$10,Borrador!$C$11:$BK$70,"",0,1),""),"")</f>
        <v>finalizado</v>
      </c>
      <c r="M61" s="38" t="str" cm="1">
        <f t="array" ref="M61">IFERROR(_xlfn.XLOOKUP($I61,Borrador!$I$11:$I$70,_xlfn.XLOOKUP(M$10,Borrador!$C$10:$BK$10,Borrador!$C$11:$BK$70,"",0,1),""),"")</f>
        <v>ok</v>
      </c>
      <c r="N61" s="39" t="str" cm="1">
        <f t="array" ref="N61">IFERROR(_xlfn.XLOOKUP($I61,Borrador!$I$11:$I$70,_xlfn.XLOOKUP(N$10,Borrador!$C$10:$BK$10,Borrador!$C$11:$BK$70,"",0,1),""),"")</f>
        <v>ok</v>
      </c>
      <c r="O61" s="12" cm="1">
        <f t="array" ref="O61">IFERROR(_xlfn.XLOOKUP($I61,Borrador!$I$11:$I$70,_xlfn.XLOOKUP(O$10,Borrador!$C$10:$BK$10,Borrador!$C$11:$BK$70,"",0,1),""),"")</f>
        <v>0</v>
      </c>
      <c r="P61" s="12" t="str" cm="1">
        <f t="array" ref="P61">IFERROR(_xlfn.XLOOKUP($I61,Borrador!$I$11:$I$70,_xlfn.XLOOKUP(P$10,Borrador!$C$10:$BK$10,Borrador!$C$11:$BK$70,"",0,1),""),"")</f>
        <v>Si</v>
      </c>
      <c r="Q61" s="12" cm="1">
        <f t="array" ref="Q61">IFERROR(_xlfn.XLOOKUP($I61,Borrador!$I$11:$I$70,_xlfn.XLOOKUP(Q$10,Borrador!$C$10:$BK$10,Borrador!$C$11:$BK$70,"",0,1),""),"")</f>
        <v>13</v>
      </c>
      <c r="R61" s="12" t="str" cm="1">
        <f t="array" ref="R61">IFERROR(_xlfn.XLOOKUP($I61,Borrador!$I$11:$I$70,_xlfn.XLOOKUP(R$10,Borrador!$C$10:$BK$10,Borrador!$C$11:$BK$70,"",0,1),""),"")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IFERROR(_xlfn.XLOOKUP($I61,Borrador!$I$11:$I$70,_xlfn.XLOOKUP(W$10,Borrador!$C$10:$BK$10,Borrador!$C$11:$BK$70,"",0,1),""),"")</f>
        <v>finalizado</v>
      </c>
      <c r="X61" s="76" cm="1">
        <f t="array" ref="X61">IFERROR(_xlfn.XLOOKUP($I61,Borrador!$I$11:$I$70,_xlfn.XLOOKUP(X$10,Borrador!$C$10:$BK$10,Borrador!$C$11:$BK$70,"",0,1),""),"")</f>
        <v>0</v>
      </c>
      <c r="Y61" s="76" t="str" cm="1">
        <f t="array" ref="Y61">IFERROR(_xlfn.XLOOKUP($I61,Borrador!$I$11:$I$70,_xlfn.XLOOKUP(Y$10,Borrador!$C$10:$BK$10,Borrador!$C$11:$BK$70,"",0,1),""),"")</f>
        <v>Finalizado</v>
      </c>
      <c r="Z61" s="76" t="str" cm="1">
        <f t="array" ref="Z61">IFERROR(_xlfn.XLOOKUP($I61,Borrador!$I$11:$I$70,_xlfn.XLOOKUP(Z$10,Borrador!$C$10:$BK$10,Borrador!$C$11:$BK$70,"",0,1),""),"")</f>
        <v/>
      </c>
      <c r="AA61" s="76" t="str" cm="1">
        <f t="array" ref="AA61">IFERROR(_xlfn.XLOOKUP($I61,Borrador!$I$11:$I$70,_xlfn.XLOOKUP(AA$10,Borrador!$C$10:$BK$10,Borrador!$C$11:$BK$70,"",0,1),""),"")</f>
        <v>Renovación de Registro Calificado</v>
      </c>
      <c r="AB61" s="12" t="str" cm="1">
        <f t="array" ref="AB61">IFERROR(_xlfn.XLOOKUP($I61,Borrador!$I$11:$I$70,_xlfn.XLOOKUP(AB$10,Borrador!$C$10:$BK$10,Borrador!$C$11:$BK$70,"",0,1),""),"")</f>
        <v>En visita de pares</v>
      </c>
      <c r="AC61" s="54" t="str" cm="1">
        <f t="array" ref="AC61">IFERROR(_xlfn.XLOOKUP($I61,Borrador!$I$11:$I$70,_xlfn.XLOOKUP(AC$10,Borrador!$C$10:$BK$10,Borrador!$C$11:$BK$70,"",0,1),""),"")</f>
        <v>Diciembre de 2025</v>
      </c>
      <c r="AD61" s="12" t="str" cm="1">
        <f t="array" ref="AD61">IFERROR(_xlfn.XLOOKUP($I61,Borrador!$I$11:$I$70,_xlfn.XLOOKUP(AD$10,Borrador!$C$10:$BK$10,Borrador!$C$11:$BK$70,"",0,1),""),"")</f>
        <v>Noviembre de 2025</v>
      </c>
      <c r="AE61" s="12"/>
      <c r="AF61" s="12" t="str" cm="1">
        <f t="array" ref="AF61">IFERROR(_xlfn.XLOOKUP($I61,Borrador!$I$11:$I$70,_xlfn.XLOOKUP(AF$10,Borrador!$C$10:$BK$10,Borrador!$C$11:$BK$70,"",0,1),""),"")</f>
        <v>Sí</v>
      </c>
      <c r="AG61" s="12" t="str" cm="1">
        <f t="array" ref="AG61">IFERROR(_xlfn.XLOOKUP($I61,Borrador!$I$11:$I$70,_xlfn.XLOOKUP(AG$10,Borrador!$C$10:$BK$10,Borrador!$C$11:$BK$70,"",0,1),""),"")</f>
        <v>Sí</v>
      </c>
      <c r="AH61" s="12" t="str" cm="1">
        <f t="array" ref="AH61">IFERROR(_xlfn.XLOOKUP($I61,Borrador!$I$11:$I$70,_xlfn.XLOOKUP(AH$10,Borrador!$C$10:$BK$10,Borrador!$C$11:$BK$70,"",0,1),""),"")</f>
        <v>Pendiente</v>
      </c>
      <c r="AI61" s="12" t="str" cm="1">
        <f t="array" ref="AI61">IFERROR(_xlfn.XLOOKUP($I61,Borrador!$I$11:$I$70,_xlfn.XLOOKUP(AI$10,Borrador!$C$10:$BK$10,Borrador!$C$11:$BK$70,"",0,1),""),"")</f>
        <v/>
      </c>
      <c r="AJ61" s="12"/>
      <c r="AK61" s="12"/>
      <c r="AL61" s="11" cm="1">
        <f t="array" ref="AL61">IFERROR(_xlfn.XLOOKUP($I61,Borrador!$I$11:$I$70,_xlfn.XLOOKUP(AL$10,Borrador!$C$10:$BK$10,Borrador!$C$11:$BK$70,"",0,1),""),"")</f>
        <v>3</v>
      </c>
      <c r="AM61" s="11" cm="1">
        <f t="array" ref="AM61">IFERROR(_xlfn.XLOOKUP($I61,Borrador!$I$11:$I$70,_xlfn.XLOOKUP(AM$10,Borrador!$C$10:$BK$10,Borrador!$C$11:$BK$70,"",0,1),""),"")</f>
        <v>10</v>
      </c>
      <c r="AN61" s="11" cm="1">
        <f t="array" ref="AN61">IFERROR(_xlfn.XLOOKUP($I61,Borrador!$I$11:$I$70,_xlfn.XLOOKUP(AN$10,Borrador!$C$10:$BK$10,Borrador!$C$11:$BK$70,"",0,1),""),"")</f>
        <v>13</v>
      </c>
      <c r="AO61" s="11" cm="1">
        <f t="array" ref="AO61">IFERROR(_xlfn.XLOOKUP($I61,Borrador!$I$11:$I$70,_xlfn.XLOOKUP(AO$10,Borrador!$C$10:$BK$10,Borrador!$C$11:$BK$70,"",0,1),""),"")</f>
        <v>0</v>
      </c>
      <c r="AP61" s="11" cm="1">
        <f t="array" ref="AP61">IFERROR(_xlfn.XLOOKUP($I61,Borrador!$I$11:$I$70,_xlfn.XLOOKUP(AP$10,Borrador!$C$10:$BK$10,Borrador!$C$11:$BK$70,"",0,1),""),"")</f>
        <v>0</v>
      </c>
      <c r="AQ61" s="11" t="str" cm="1">
        <f t="array" ref="AQ61">IFERROR(_xlfn.XLOOKUP($I61,Borrador!$I$11:$I$70,_xlfn.XLOOKUP(AQ$10,Borrador!$C$10:$BK$10,Borrador!$C$11:$BK$70,"",0,1),""),"")</f>
        <v>No aplica</v>
      </c>
      <c r="AR61" s="12" t="str" cm="1">
        <f t="array" ref="AR61">IFERROR(_xlfn.XLOOKUP($I61,Borrador!$I$11:$I$70,_xlfn.XLOOKUP(AR$10,Borrador!$C$10:$BK$10,Borrador!$C$11:$BK$70,"",0,1),""),"")</f>
        <v/>
      </c>
      <c r="AS61" s="12" t="str" cm="1">
        <f t="array" ref="AS61">IFERROR(_xlfn.XLOOKUP($I61,Borrador!$I$11:$I$70,_xlfn.XLOOKUP(AS$10,Borrador!$C$10:$BK$10,Borrador!$C$11:$BK$70,"",0,1),""),"")</f>
        <v/>
      </c>
      <c r="AT61" s="12" t="str" cm="1">
        <f t="array" ref="AT61">IFERROR(_xlfn.XLOOKUP($I61,Borrador!$I$11:$I$70,_xlfn.XLOOKUP(AT$10,Borrador!$C$10:$BK$10,Borrador!$C$11:$BK$70,"",0,1),""),"")</f>
        <v/>
      </c>
      <c r="AU61" s="12" t="str" cm="1">
        <f t="array" ref="AU61">IFERROR(_xlfn.XLOOKUP($I61,Borrador!$I$11:$I$70,_xlfn.XLOOKUP(AU$10,Borrador!$C$10:$BK$10,Borrador!$C$11:$BK$70,"",0,1),""),"")</f>
        <v>No aplica</v>
      </c>
      <c r="AV61" s="12" t="str" cm="1">
        <f t="array" ref="AV61">IFERROR(_xlfn.XLOOKUP($I61,Borrador!$I$11:$I$70,_xlfn.XLOOKUP(AV$10,Borrador!$C$10:$BK$10,Borrador!$C$11:$BK$70,"",0,1),""),"")</f>
        <v>No aplica</v>
      </c>
      <c r="AW61" s="12" t="str">
        <f>IFERROR(_xlfn.XLOOKUP($I61,Borrador!$I$11:$I$70,Borrador!$AP$11:$AP$70,""),"")</f>
        <v>No aplica</v>
      </c>
      <c r="AX61" s="12" t="str">
        <f>IFERROR(_xlfn.XLOOKUP($I61,Borrador!$I$11:$I$70,Borrador!$AQ$11:$AQ$70,""),"")</f>
        <v>No aplica</v>
      </c>
      <c r="AY61" s="12" t="str">
        <f>IFERROR(_xlfn.XLOOKUP($I61,Borrador!$I$11:$I$70,Borrador!$AR$11:$AR$70,""),"")</f>
        <v>No aplica</v>
      </c>
      <c r="AZ61" s="11" t="str" cm="1">
        <f t="array" ref="AZ61">IFERROR(_xlfn.XLOOKUP($I61,Borrador!$I$11:$I$70,_xlfn.XLOOKUP(AZ$10,Borrador!$C$10:$BK$10,Borrador!$C$11:$BK$70,"",0,1),""),"")</f>
        <v>No aplica</v>
      </c>
      <c r="BA61" s="11" cm="1">
        <f t="array" ref="BA61">IFERROR(_xlfn.XLOOKUP($I61,Borrador!$I$11:$I$70,_xlfn.XLOOKUP(BA$10,Borrador!$C$10:$BK$10,Borrador!$C$11:$BK$70,"",0,1),""),"")</f>
        <v>0.1</v>
      </c>
      <c r="BB61" s="11">
        <f>IFERROR(_xlfn.XLOOKUP($I61,Borrador!$I$11:$I$70,Borrador!$AY$11:$AY$70,""),"")</f>
        <v>0</v>
      </c>
      <c r="BC61" s="11">
        <f>IFERROR(_xlfn.XLOOKUP($I61,Borrador!$I$11:$I$70,Borrador!$AZ$11:$AZ$70,""),"")</f>
        <v>0</v>
      </c>
      <c r="BD61" s="12" t="str" cm="1">
        <f t="array" ref="BD61">IFERROR(_xlfn.XLOOKUP($I61,Borrador!$I$11:$I$70,_xlfn.XLOOKUP(BD$10,Borrador!$C$10:$BK$10,Borrador!$C$11:$BK$70,"",0,1),""),"")</f>
        <v>sin iniciar</v>
      </c>
      <c r="BE61" s="12" t="str" cm="1">
        <f t="array" ref="BE61">IFERROR(_xlfn.XLOOKUP($I61,Borrador!$I$11:$I$70,_xlfn.XLOOKUP(BE$10,Borrador!$C$10:$BK$10,Borrador!$C$11:$BK$70,"",0,1),""),"")</f>
        <v>sin iniciar</v>
      </c>
      <c r="BF61" s="12" t="str" cm="1">
        <f t="array" ref="BF61">IFERROR(_xlfn.XLOOKUP($I61,Borrador!$I$11:$I$70,_xlfn.XLOOKUP(BF$10,Borrador!$C$10:$BK$10,Borrador!$C$11:$BK$70,"",0,1),""),"")</f>
        <v>sin iniciar</v>
      </c>
      <c r="BG61" s="12" cm="1">
        <f t="array" ref="BG61">IFERROR(_xlfn.XLOOKUP($I61,Borrador!$I$11:$I$70,_xlfn.XLOOKUP(BG$10,Borrador!$C$10:$BK$10,Borrador!$C$11:$BK$70,"",0,1),""),"")</f>
        <v>13</v>
      </c>
      <c r="BH61" s="12" cm="1">
        <f t="array" ref="BH61">IFERROR(_xlfn.XLOOKUP($I61,Borrador!$I$11:$I$70,_xlfn.XLOOKUP(BH$10,Borrador!$C$10:$BK$10,Borrador!$C$11:$BK$70,"",0,1),""),"")</f>
        <v>0</v>
      </c>
      <c r="BI61" s="12" t="str" cm="1">
        <f t="array" ref="BI61">IFERROR(_xlfn.XLOOKUP($I61,Borrador!$I$11:$I$70,_xlfn.XLOOKUP(BI$10,Borrador!$C$10:$BK$10,Borrador!$C$11:$BK$70,"",0,1),""),"")</f>
        <v>sin iniciar</v>
      </c>
      <c r="BJ61" s="12" cm="1">
        <f t="array" ref="BJ61">IFERROR(_xlfn.XLOOKUP($I61,Borrador!$I$11:$I$70,_xlfn.XLOOKUP(BJ$10,Borrador!$C$10:$BK$10,Borrador!$C$11:$BK$70,"",0,1),""),"")</f>
        <v>0</v>
      </c>
      <c r="BK61" s="12" cm="1">
        <f t="array" ref="BK61">IFERROR(_xlfn.XLOOKUP($I61,Borrador!$I$11:$I$70,_xlfn.XLOOKUP(BK$10,Borrador!$C$10:$BK$10,Borrador!$C$11:$BK$70,"",0,1),""),"")</f>
        <v>0</v>
      </c>
      <c r="BL61" s="12" cm="1">
        <f t="array" ref="BL61">IFERROR(_xlfn.XLOOKUP($I61,Borrador!$I$11:$I$70,_xlfn.XLOOKUP(BL$10,Borrador!$C$10:$BK$10,Borrador!$C$11:$BK$70,"",0,1),""),"")</f>
        <v>0</v>
      </c>
      <c r="BM61" s="12">
        <f>IFERROR(_xlfn.XLOOKUP($I61,Borrador!$I$11:$I$70,Borrador!$BE$11:$BE$70,""),"")</f>
        <v>0</v>
      </c>
      <c r="BN61" s="12">
        <f>IFERROR(_xlfn.XLOOKUP($I61,Borrador!$I$11:$I$70,Borrador!$BF$11:$BF$70,""),"")</f>
        <v>0</v>
      </c>
      <c r="BO61" s="12">
        <f>IFERROR(_xlfn.XLOOKUP($I61,Borrador!$I$11:$I$70,Borrador!$BG$11:$BG$70,""),"")</f>
        <v>0</v>
      </c>
      <c r="BP61" s="12" t="str" cm="1">
        <f t="array" ref="BP61">IFERROR(_xlfn.XLOOKUP($I61,Borrador!$I$11:$I$70,_xlfn.XLOOKUP(BP$10,Borrador!$C$10:$BK$10,Borrador!$C$11:$BK$70,"",0,1),""),"")</f>
        <v>sin iniciar</v>
      </c>
      <c r="BQ61" s="12">
        <f>IFERROR(_xlfn.XLOOKUP($I61,Borrador!$I$11:$I$70,Borrador!$BB$11:$BB$70,""),"")</f>
        <v>0</v>
      </c>
      <c r="BR61" s="12">
        <f>IFERROR(_xlfn.XLOOKUP($I61,Borrador!$I$11:$I$70,Borrador!$BC$11:$BC$70,""),"")</f>
        <v>0</v>
      </c>
      <c r="BS61" s="12">
        <f>IFERROR(_xlfn.XLOOKUP($I61,Borrador!$I$11:$I$70,Borrador!$BD$11:$BD$70,""),"")</f>
        <v>0</v>
      </c>
      <c r="BT61" s="11">
        <f>IFERROR(_xlfn.XLOOKUP($I61,Borrador!$I$11:$I$70,Borrador!$BH$11:$BH$70,""),"")</f>
        <v>0</v>
      </c>
      <c r="BU61" s="11">
        <f>IFERROR(_xlfn.XLOOKUP($I61,Borrador!$I$11:$I$70,Borrador!$BI$11:$BI$70,""),"")</f>
        <v>0</v>
      </c>
      <c r="BV61" s="34" t="str">
        <f>IFERROR(_xlfn.XLOOKUP($I61,Borrador!$I$11:$I$70,Borrador!$BJ$11:$BJ$70,""),"")</f>
        <v>2027-2</v>
      </c>
      <c r="BW61" s="12">
        <f>IFERROR(_xlfn.XLOOKUP($I61,Borrador!$I$11:$I$70,Borrador!$BK$11:$BK$70,""),"")</f>
        <v>0</v>
      </c>
    </row>
    <row r="62" spans="3:75" ht="52.35" customHeight="1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IFERROR(_xlfn.XLOOKUP($I62,Borrador!$I$11:$I$70,_xlfn.XLOOKUP(J$10,Borrador!$C$10:$BK$10,Borrador!$C$11:$BK$70,"",0,1),""),"")</f>
        <v>finalizado</v>
      </c>
      <c r="K62" s="12" t="str" cm="1">
        <f t="array" ref="K62">IFERROR(_xlfn.XLOOKUP($I62,Borrador!$I$11:$I$70,_xlfn.XLOOKUP(K$10,Borrador!$C$10:$BK$10,Borrador!$C$11:$BK$70,"",0,1),""),"")</f>
        <v>finalizado</v>
      </c>
      <c r="L62" s="12" t="str" cm="1">
        <f t="array" ref="L62">IFERROR(_xlfn.XLOOKUP($I62,Borrador!$I$11:$I$70,_xlfn.XLOOKUP(L$10,Borrador!$C$10:$BK$10,Borrador!$C$11:$BK$70,"",0,1),""),"")</f>
        <v>finalizado</v>
      </c>
      <c r="M62" s="38" t="str" cm="1">
        <f t="array" ref="M62">IFERROR(_xlfn.XLOOKUP($I62,Borrador!$I$11:$I$70,_xlfn.XLOOKUP(M$10,Borrador!$C$10:$BK$10,Borrador!$C$11:$BK$70,"",0,1),""),"")</f>
        <v>ok</v>
      </c>
      <c r="N62" s="39" t="str" cm="1">
        <f t="array" ref="N62">IFERROR(_xlfn.XLOOKUP($I62,Borrador!$I$11:$I$70,_xlfn.XLOOKUP(N$10,Borrador!$C$10:$BK$10,Borrador!$C$11:$BK$70,"",0,1),""),"")</f>
        <v>ok</v>
      </c>
      <c r="O62" s="12" cm="1">
        <f t="array" ref="O62">IFERROR(_xlfn.XLOOKUP($I62,Borrador!$I$11:$I$70,_xlfn.XLOOKUP(O$10,Borrador!$C$10:$BK$10,Borrador!$C$11:$BK$70,"",0,1),""),"")</f>
        <v>0</v>
      </c>
      <c r="P62" s="12" cm="1">
        <f t="array" ref="P62">IFERROR(_xlfn.XLOOKUP($I62,Borrador!$I$11:$I$70,_xlfn.XLOOKUP(P$10,Borrador!$C$10:$BK$10,Borrador!$C$11:$BK$70,"",0,1),""),"")</f>
        <v>0</v>
      </c>
      <c r="Q62" s="12" t="str" cm="1">
        <f t="array" ref="Q62">IFERROR(_xlfn.XLOOKUP($I62,Borrador!$I$11:$I$70,_xlfn.XLOOKUP(Q$10,Borrador!$C$10:$BK$10,Borrador!$C$11:$BK$70,"",0,1),""),"")</f>
        <v>No aplica</v>
      </c>
      <c r="R62" s="12" t="str" cm="1">
        <f t="array" ref="R62">IFERROR(_xlfn.XLOOKUP($I62,Borrador!$I$11:$I$70,_xlfn.XLOOKUP(R$10,Borrador!$C$10:$BK$10,Borrador!$C$11:$BK$70,"",0,1),""),"")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IFERROR(_xlfn.XLOOKUP($I62,Borrador!$I$11:$I$70,_xlfn.XLOOKUP(W$10,Borrador!$C$10:$BK$10,Borrador!$C$11:$BK$70,"",0,1),""),"")</f>
        <v>finalizado</v>
      </c>
      <c r="X62" s="76" cm="1">
        <f t="array" ref="X62">IFERROR(_xlfn.XLOOKUP($I62,Borrador!$I$11:$I$70,_xlfn.XLOOKUP(X$10,Borrador!$C$10:$BK$10,Borrador!$C$11:$BK$70,"",0,1),""),"")</f>
        <v>0</v>
      </c>
      <c r="Y62" s="76" t="str" cm="1">
        <f t="array" ref="Y62">IFERROR(_xlfn.XLOOKUP($I62,Borrador!$I$11:$I$70,_xlfn.XLOOKUP(Y$10,Borrador!$C$10:$BK$10,Borrador!$C$11:$BK$70,"",0,1),""),"")</f>
        <v xml:space="preserve">Finalizado </v>
      </c>
      <c r="Z62" s="76" t="str" cm="1">
        <f t="array" ref="Z62">IFERROR(_xlfn.XLOOKUP($I62,Borrador!$I$11:$I$70,_xlfn.XLOOKUP(Z$10,Borrador!$C$10:$BK$10,Borrador!$C$11:$BK$70,"",0,1),""),"")</f>
        <v/>
      </c>
      <c r="AA62" s="76" t="str" cm="1">
        <f t="array" ref="AA62">IFERROR(_xlfn.XLOOKUP($I62,Borrador!$I$11:$I$70,_xlfn.XLOOKUP(AA$10,Borrador!$C$10:$BK$10,Borrador!$C$11:$BK$70,"",0,1),""),"")</f>
        <v>Modificación de Registro Calificado</v>
      </c>
      <c r="AB62" s="12" t="str" cm="1">
        <f t="array" ref="AB62">IFERROR(_xlfn.XLOOKUP($I62,Borrador!$I$11:$I$70,_xlfn.XLOOKUP(AB$10,Borrador!$C$10:$BK$10,Borrador!$C$11:$BK$70,"",0,1),""),"")</f>
        <v>Notificado al MEN</v>
      </c>
      <c r="AC62" s="54" t="str" cm="1">
        <f t="array" ref="AC62">IFERROR(_xlfn.XLOOKUP($I62,Borrador!$I$11:$I$70,_xlfn.XLOOKUP(AC$10,Borrador!$C$10:$BK$10,Borrador!$C$11:$BK$70,"",0,1),""),"")</f>
        <v>Agosto de 2024</v>
      </c>
      <c r="AD62" s="12" t="str" cm="1">
        <f t="array" ref="AD62">IFERROR(_xlfn.XLOOKUP($I62,Borrador!$I$11:$I$70,_xlfn.XLOOKUP(AD$10,Borrador!$C$10:$BK$10,Borrador!$C$11:$BK$70,"",0,1),""),"")</f>
        <v>Agosto de 2024</v>
      </c>
      <c r="AE62" s="12"/>
      <c r="AF62" s="12" t="str" cm="1">
        <f t="array" ref="AF62">IFERROR(_xlfn.XLOOKUP($I62,Borrador!$I$11:$I$70,_xlfn.XLOOKUP(AF$10,Borrador!$C$10:$BK$10,Borrador!$C$11:$BK$70,"",0,1),""),"")</f>
        <v>Sí</v>
      </c>
      <c r="AG62" s="12" t="str" cm="1">
        <f t="array" ref="AG62">IFERROR(_xlfn.XLOOKUP($I62,Borrador!$I$11:$I$70,_xlfn.XLOOKUP(AG$10,Borrador!$C$10:$BK$10,Borrador!$C$11:$BK$70,"",0,1),""),"")</f>
        <v>Sí</v>
      </c>
      <c r="AH62" s="12" t="str" cm="1">
        <f t="array" ref="AH62">IFERROR(_xlfn.XLOOKUP($I62,Borrador!$I$11:$I$70,_xlfn.XLOOKUP(AH$10,Borrador!$C$10:$BK$10,Borrador!$C$11:$BK$70,"",0,1),""),"")</f>
        <v>No aplica</v>
      </c>
      <c r="AI62" s="12" t="str" cm="1">
        <f t="array" ref="AI62">IFERROR(_xlfn.XLOOKUP($I62,Borrador!$I$11:$I$70,_xlfn.XLOOKUP(AI$10,Borrador!$C$10:$BK$10,Borrador!$C$11:$BK$70,"",0,1),""),"")</f>
        <v/>
      </c>
      <c r="AJ62" s="12"/>
      <c r="AK62" s="12"/>
      <c r="AL62" s="11" t="str" cm="1">
        <f t="array" ref="AL62">IFERROR(_xlfn.XLOOKUP($I62,Borrador!$I$11:$I$70,_xlfn.XLOOKUP(AL$10,Borrador!$C$10:$BK$10,Borrador!$C$11:$BK$70,"",0,1),""),"")</f>
        <v>No aplica</v>
      </c>
      <c r="AM62" s="11" t="str" cm="1">
        <f t="array" ref="AM62">IFERROR(_xlfn.XLOOKUP($I62,Borrador!$I$11:$I$70,_xlfn.XLOOKUP(AM$10,Borrador!$C$10:$BK$10,Borrador!$C$11:$BK$70,"",0,1),""),"")</f>
        <v>No aplica</v>
      </c>
      <c r="AN62" s="11" t="str" cm="1">
        <f t="array" ref="AN62">IFERROR(_xlfn.XLOOKUP($I62,Borrador!$I$11:$I$70,_xlfn.XLOOKUP(AN$10,Borrador!$C$10:$BK$10,Borrador!$C$11:$BK$70,"",0,1),""),"")</f>
        <v>No aplica</v>
      </c>
      <c r="AO62" s="11" cm="1">
        <f t="array" ref="AO62">IFERROR(_xlfn.XLOOKUP($I62,Borrador!$I$11:$I$70,_xlfn.XLOOKUP(AO$10,Borrador!$C$10:$BK$10,Borrador!$C$11:$BK$70,"",0,1),""),"")</f>
        <v>0</v>
      </c>
      <c r="AP62" s="11" cm="1">
        <f t="array" ref="AP62">IFERROR(_xlfn.XLOOKUP($I62,Borrador!$I$11:$I$70,_xlfn.XLOOKUP(AP$10,Borrador!$C$10:$BK$10,Borrador!$C$11:$BK$70,"",0,1),""),"")</f>
        <v>0</v>
      </c>
      <c r="AQ62" s="11" t="str" cm="1">
        <f t="array" ref="AQ62">IFERROR(_xlfn.XLOOKUP($I62,Borrador!$I$11:$I$70,_xlfn.XLOOKUP(AQ$10,Borrador!$C$10:$BK$10,Borrador!$C$11:$BK$70,"",0,1),""),"")</f>
        <v>No aplica</v>
      </c>
      <c r="AR62" s="12" t="str" cm="1">
        <f t="array" ref="AR62">IFERROR(_xlfn.XLOOKUP($I62,Borrador!$I$11:$I$70,_xlfn.XLOOKUP(AR$10,Borrador!$C$10:$BK$10,Borrador!$C$11:$BK$70,"",0,1),""),"")</f>
        <v/>
      </c>
      <c r="AS62" s="12" t="str" cm="1">
        <f t="array" ref="AS62">IFERROR(_xlfn.XLOOKUP($I62,Borrador!$I$11:$I$70,_xlfn.XLOOKUP(AS$10,Borrador!$C$10:$BK$10,Borrador!$C$11:$BK$70,"",0,1),""),"")</f>
        <v/>
      </c>
      <c r="AT62" s="12" t="str" cm="1">
        <f t="array" ref="AT62">IFERROR(_xlfn.XLOOKUP($I62,Borrador!$I$11:$I$70,_xlfn.XLOOKUP(AT$10,Borrador!$C$10:$BK$10,Borrador!$C$11:$BK$70,"",0,1),""),"")</f>
        <v/>
      </c>
      <c r="AU62" s="12" t="str" cm="1">
        <f t="array" ref="AU62">IFERROR(_xlfn.XLOOKUP($I62,Borrador!$I$11:$I$70,_xlfn.XLOOKUP(AU$10,Borrador!$C$10:$BK$10,Borrador!$C$11:$BK$70,"",0,1),""),"")</f>
        <v>No aplica</v>
      </c>
      <c r="AV62" s="12" t="str" cm="1">
        <f t="array" ref="AV62">IFERROR(_xlfn.XLOOKUP($I62,Borrador!$I$11:$I$70,_xlfn.XLOOKUP(AV$10,Borrador!$C$10:$BK$10,Borrador!$C$11:$BK$70,"",0,1),""),"")</f>
        <v>No aplica</v>
      </c>
      <c r="AW62" s="12" t="str">
        <f>IFERROR(_xlfn.XLOOKUP($I62,Borrador!$I$11:$I$70,Borrador!$AP$11:$AP$70,""),"")</f>
        <v>No aplica</v>
      </c>
      <c r="AX62" s="12" t="str">
        <f>IFERROR(_xlfn.XLOOKUP($I62,Borrador!$I$11:$I$70,Borrador!$AQ$11:$AQ$70,""),"")</f>
        <v>No aplica</v>
      </c>
      <c r="AY62" s="12" t="str">
        <f>IFERROR(_xlfn.XLOOKUP($I62,Borrador!$I$11:$I$70,Borrador!$AR$11:$AR$70,""),"")</f>
        <v>No aplica</v>
      </c>
      <c r="AZ62" s="11" t="str" cm="1">
        <f t="array" ref="AZ62">IFERROR(_xlfn.XLOOKUP($I62,Borrador!$I$11:$I$70,_xlfn.XLOOKUP(AZ$10,Borrador!$C$10:$BK$10,Borrador!$C$11:$BK$70,"",0,1),""),"")</f>
        <v>No aplica</v>
      </c>
      <c r="BA62" s="11" t="str" cm="1">
        <f t="array" ref="BA62">IFERROR(_xlfn.XLOOKUP($I62,Borrador!$I$11:$I$70,_xlfn.XLOOKUP(BA$10,Borrador!$C$10:$BK$10,Borrador!$C$11:$BK$70,"",0,1),""),"")</f>
        <v>No aplica</v>
      </c>
      <c r="BB62" s="11">
        <f>IFERROR(_xlfn.XLOOKUP($I62,Borrador!$I$11:$I$70,Borrador!$AY$11:$AY$70,""),"")</f>
        <v>0</v>
      </c>
      <c r="BC62" s="11">
        <f>IFERROR(_xlfn.XLOOKUP($I62,Borrador!$I$11:$I$70,Borrador!$AZ$11:$AZ$70,""),"")</f>
        <v>0</v>
      </c>
      <c r="BD62" s="12" t="str" cm="1">
        <f t="array" ref="BD62">IFERROR(_xlfn.XLOOKUP($I62,Borrador!$I$11:$I$70,_xlfn.XLOOKUP(BD$10,Borrador!$C$10:$BK$10,Borrador!$C$11:$BK$70,"",0,1),""),"")</f>
        <v>No aplica</v>
      </c>
      <c r="BE62" s="12" t="str" cm="1">
        <f t="array" ref="BE62">IFERROR(_xlfn.XLOOKUP($I62,Borrador!$I$11:$I$70,_xlfn.XLOOKUP(BE$10,Borrador!$C$10:$BK$10,Borrador!$C$11:$BK$70,"",0,1),""),"")</f>
        <v>No aplica</v>
      </c>
      <c r="BF62" s="12" t="str" cm="1">
        <f t="array" ref="BF62">IFERROR(_xlfn.XLOOKUP($I62,Borrador!$I$11:$I$70,_xlfn.XLOOKUP(BF$10,Borrador!$C$10:$BK$10,Borrador!$C$11:$BK$70,"",0,1),""),"")</f>
        <v>No aplica</v>
      </c>
      <c r="BG62" s="12" t="str" cm="1">
        <f t="array" ref="BG62">IFERROR(_xlfn.XLOOKUP($I62,Borrador!$I$11:$I$70,_xlfn.XLOOKUP(BG$10,Borrador!$C$10:$BK$10,Borrador!$C$11:$BK$70,"",0,1),""),"")</f>
        <v>No aplica</v>
      </c>
      <c r="BH62" s="12" t="str" cm="1">
        <f t="array" ref="BH62">IFERROR(_xlfn.XLOOKUP($I62,Borrador!$I$11:$I$70,_xlfn.XLOOKUP(BH$10,Borrador!$C$10:$BK$10,Borrador!$C$11:$BK$70,"",0,1),""),"")</f>
        <v>No aplica</v>
      </c>
      <c r="BI62" s="12" t="str" cm="1">
        <f t="array" ref="BI62">IFERROR(_xlfn.XLOOKUP($I62,Borrador!$I$11:$I$70,_xlfn.XLOOKUP(BI$10,Borrador!$C$10:$BK$10,Borrador!$C$11:$BK$70,"",0,1),""),"")</f>
        <v>sin iniciar</v>
      </c>
      <c r="BJ62" s="12" t="str" cm="1">
        <f t="array" ref="BJ62">IFERROR(_xlfn.XLOOKUP($I62,Borrador!$I$11:$I$70,_xlfn.XLOOKUP(BJ$10,Borrador!$C$10:$BK$10,Borrador!$C$11:$BK$70,"",0,1),""),"")</f>
        <v>No aplica</v>
      </c>
      <c r="BK62" s="12" cm="1">
        <f t="array" ref="BK62">IFERROR(_xlfn.XLOOKUP($I62,Borrador!$I$11:$I$70,_xlfn.XLOOKUP(BK$10,Borrador!$C$10:$BK$10,Borrador!$C$11:$BK$70,"",0,1),""),"")</f>
        <v>0</v>
      </c>
      <c r="BL62" s="12" t="str" cm="1">
        <f t="array" ref="BL62">IFERROR(_xlfn.XLOOKUP($I62,Borrador!$I$11:$I$70,_xlfn.XLOOKUP(BL$10,Borrador!$C$10:$BK$10,Borrador!$C$11:$BK$70,"",0,1),""),"")</f>
        <v>Si</v>
      </c>
      <c r="BM62" s="12">
        <f>IFERROR(_xlfn.XLOOKUP($I62,Borrador!$I$11:$I$70,Borrador!$BE$11:$BE$70,""),"")</f>
        <v>0</v>
      </c>
      <c r="BN62" s="12">
        <f>IFERROR(_xlfn.XLOOKUP($I62,Borrador!$I$11:$I$70,Borrador!$BF$11:$BF$70,""),"")</f>
        <v>0</v>
      </c>
      <c r="BO62" s="12">
        <f>IFERROR(_xlfn.XLOOKUP($I62,Borrador!$I$11:$I$70,Borrador!$BG$11:$BG$70,""),"")</f>
        <v>1</v>
      </c>
      <c r="BP62" s="12" t="str" cm="1">
        <f t="array" ref="BP62">IFERROR(_xlfn.XLOOKUP($I62,Borrador!$I$11:$I$70,_xlfn.XLOOKUP(BP$10,Borrador!$C$10:$BK$10,Borrador!$C$11:$BK$70,"",0,1),""),"")</f>
        <v>sin iniciar</v>
      </c>
      <c r="BQ62" s="12">
        <f>IFERROR(_xlfn.XLOOKUP($I62,Borrador!$I$11:$I$70,Borrador!$BB$11:$BB$70,""),"")</f>
        <v>0</v>
      </c>
      <c r="BR62" s="12" t="str">
        <f>IFERROR(_xlfn.XLOOKUP($I62,Borrador!$I$11:$I$70,Borrador!$BC$11:$BC$70,""),"")</f>
        <v>Si</v>
      </c>
      <c r="BS62" s="12">
        <f>IFERROR(_xlfn.XLOOKUP($I62,Borrador!$I$11:$I$70,Borrador!$BD$11:$BD$70,""),"")</f>
        <v>0</v>
      </c>
      <c r="BT62" s="11">
        <f>IFERROR(_xlfn.XLOOKUP($I62,Borrador!$I$11:$I$70,Borrador!$BH$11:$BH$70,""),"")</f>
        <v>0</v>
      </c>
      <c r="BU62" s="11">
        <f>IFERROR(_xlfn.XLOOKUP($I62,Borrador!$I$11:$I$70,Borrador!$BI$11:$BI$70,""),"")</f>
        <v>0</v>
      </c>
      <c r="BV62" s="34" t="str">
        <f>IFERROR(_xlfn.XLOOKUP($I62,Borrador!$I$11:$I$70,Borrador!$BJ$11:$BJ$70,""),"")</f>
        <v>Ya está en oferta</v>
      </c>
      <c r="BW62" s="12">
        <f>IFERROR(_xlfn.XLOOKUP($I62,Borrador!$I$11:$I$70,Borrador!$BK$11:$BK$70,""),"")</f>
        <v>0</v>
      </c>
    </row>
    <row r="63" spans="3:75" ht="52.35" customHeight="1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IFERROR(_xlfn.XLOOKUP($I63,Borrador!$I$11:$I$70,_xlfn.XLOOKUP(J$10,Borrador!$C$10:$BK$10,Borrador!$C$11:$BK$70,"",0,1),""),"")</f>
        <v>finalizado</v>
      </c>
      <c r="K63" s="12" t="str" cm="1">
        <f t="array" ref="K63">IFERROR(_xlfn.XLOOKUP($I63,Borrador!$I$11:$I$70,_xlfn.XLOOKUP(K$10,Borrador!$C$10:$BK$10,Borrador!$C$11:$BK$70,"",0,1),""),"")</f>
        <v>finalizado</v>
      </c>
      <c r="L63" s="12" t="str" cm="1">
        <f t="array" ref="L63">IFERROR(_xlfn.XLOOKUP($I63,Borrador!$I$11:$I$70,_xlfn.XLOOKUP(L$10,Borrador!$C$10:$BK$10,Borrador!$C$11:$BK$70,"",0,1),""),"")</f>
        <v>finalizado</v>
      </c>
      <c r="M63" s="38" t="str" cm="1">
        <f t="array" ref="M63">IFERROR(_xlfn.XLOOKUP($I63,Borrador!$I$11:$I$70,_xlfn.XLOOKUP(M$10,Borrador!$C$10:$BK$10,Borrador!$C$11:$BK$70,"",0,1),""),"")</f>
        <v>ok</v>
      </c>
      <c r="N63" s="39" t="str" cm="1">
        <f t="array" ref="N63">IFERROR(_xlfn.XLOOKUP($I63,Borrador!$I$11:$I$70,_xlfn.XLOOKUP(N$10,Borrador!$C$10:$BK$10,Borrador!$C$11:$BK$70,"",0,1),""),"")</f>
        <v>ok</v>
      </c>
      <c r="O63" s="12" cm="1">
        <f t="array" ref="O63">IFERROR(_xlfn.XLOOKUP($I63,Borrador!$I$11:$I$70,_xlfn.XLOOKUP(O$10,Borrador!$C$10:$BK$10,Borrador!$C$11:$BK$70,"",0,1),""),"")</f>
        <v>0</v>
      </c>
      <c r="P63" s="12" t="str" cm="1">
        <f t="array" ref="P63">IFERROR(_xlfn.XLOOKUP($I63,Borrador!$I$11:$I$70,_xlfn.XLOOKUP(P$10,Borrador!$C$10:$BK$10,Borrador!$C$11:$BK$70,"",0,1),""),"")</f>
        <v>Si</v>
      </c>
      <c r="Q63" s="12" cm="1">
        <f t="array" ref="Q63">IFERROR(_xlfn.XLOOKUP($I63,Borrador!$I$11:$I$70,_xlfn.XLOOKUP(Q$10,Borrador!$C$10:$BK$10,Borrador!$C$11:$BK$70,"",0,1),""),"")</f>
        <v>7</v>
      </c>
      <c r="R63" s="12" t="str" cm="1">
        <f t="array" ref="R63">IFERROR(_xlfn.XLOOKUP($I63,Borrador!$I$11:$I$70,_xlfn.XLOOKUP(R$10,Borrador!$C$10:$BK$10,Borrador!$C$11:$BK$70,"",0,1),""),"")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IFERROR(_xlfn.XLOOKUP($I63,Borrador!$I$11:$I$70,_xlfn.XLOOKUP(W$10,Borrador!$C$10:$BK$10,Borrador!$C$11:$BK$70,"",0,1),""),"")</f>
        <v>finalizado</v>
      </c>
      <c r="X63" s="76" cm="1">
        <f t="array" ref="X63">IFERROR(_xlfn.XLOOKUP($I63,Borrador!$I$11:$I$70,_xlfn.XLOOKUP(X$10,Borrador!$C$10:$BK$10,Borrador!$C$11:$BK$70,"",0,1),""),"")</f>
        <v>0</v>
      </c>
      <c r="Y63" s="76" t="str" cm="1">
        <f t="array" ref="Y63">IFERROR(_xlfn.XLOOKUP($I63,Borrador!$I$11:$I$70,_xlfn.XLOOKUP(Y$10,Borrador!$C$10:$BK$10,Borrador!$C$11:$BK$70,"",0,1),""),"")</f>
        <v>Finalizado</v>
      </c>
      <c r="Z63" s="76" t="str" cm="1">
        <f t="array" ref="Z63">IFERROR(_xlfn.XLOOKUP($I63,Borrador!$I$11:$I$70,_xlfn.XLOOKUP(Z$10,Borrador!$C$10:$BK$10,Borrador!$C$11:$BK$70,"",0,1),""),"")</f>
        <v/>
      </c>
      <c r="AA63" s="76" t="str" cm="1">
        <f t="array" ref="AA63">IFERROR(_xlfn.XLOOKUP($I63,Borrador!$I$11:$I$70,_xlfn.XLOOKUP(AA$10,Borrador!$C$10:$BK$10,Borrador!$C$11:$BK$70,"",0,1),""),"")</f>
        <v>Renovación de Registro Calificado</v>
      </c>
      <c r="AB63" s="12" t="str" cm="1">
        <f t="array" ref="AB63">IFERROR(_xlfn.XLOOKUP($I63,Borrador!$I$11:$I$70,_xlfn.XLOOKUP(AB$10,Borrador!$C$10:$BK$10,Borrador!$C$11:$BK$70,"",0,1),""),"")</f>
        <v>En evaluación de sala</v>
      </c>
      <c r="AC63" s="54" t="str" cm="1">
        <f t="array" ref="AC63">IFERROR(_xlfn.XLOOKUP($I63,Borrador!$I$11:$I$70,_xlfn.XLOOKUP(AC$10,Borrador!$C$10:$BK$10,Borrador!$C$11:$BK$70,"",0,1),""),"")</f>
        <v>Julio de 2025</v>
      </c>
      <c r="AD63" s="12" t="str" cm="1">
        <f t="array" ref="AD63">IFERROR(_xlfn.XLOOKUP($I63,Borrador!$I$11:$I$70,_xlfn.XLOOKUP(AD$10,Borrador!$C$10:$BK$10,Borrador!$C$11:$BK$70,"",0,1),""),"")</f>
        <v>Junio de 2025</v>
      </c>
      <c r="AE63" s="12"/>
      <c r="AF63" s="12" t="str" cm="1">
        <f t="array" ref="AF63">IFERROR(_xlfn.XLOOKUP($I63,Borrador!$I$11:$I$70,_xlfn.XLOOKUP(AF$10,Borrador!$C$10:$BK$10,Borrador!$C$11:$BK$70,"",0,1),""),"")</f>
        <v>Sí</v>
      </c>
      <c r="AG63" s="12" t="str" cm="1">
        <f t="array" ref="AG63">IFERROR(_xlfn.XLOOKUP($I63,Borrador!$I$11:$I$70,_xlfn.XLOOKUP(AG$10,Borrador!$C$10:$BK$10,Borrador!$C$11:$BK$70,"",0,1),""),"")</f>
        <v>Sí</v>
      </c>
      <c r="AH63" s="12" t="str" cm="1">
        <f t="array" ref="AH63">IFERROR(_xlfn.XLOOKUP($I63,Borrador!$I$11:$I$70,_xlfn.XLOOKUP(AH$10,Borrador!$C$10:$BK$10,Borrador!$C$11:$BK$70,"",0,1),""),"")</f>
        <v>Pendiente</v>
      </c>
      <c r="AI63" s="12" t="str" cm="1">
        <f t="array" ref="AI63">IFERROR(_xlfn.XLOOKUP($I63,Borrador!$I$11:$I$70,_xlfn.XLOOKUP(AI$10,Borrador!$C$10:$BK$10,Borrador!$C$11:$BK$70,"",0,1),""),"")</f>
        <v/>
      </c>
      <c r="AJ63" s="12"/>
      <c r="AK63" s="12"/>
      <c r="AL63" s="11" cm="1">
        <f t="array" ref="AL63">IFERROR(_xlfn.XLOOKUP($I63,Borrador!$I$11:$I$70,_xlfn.XLOOKUP(AL$10,Borrador!$C$10:$BK$10,Borrador!$C$11:$BK$70,"",0,1),""),"")</f>
        <v>1</v>
      </c>
      <c r="AM63" s="11" cm="1">
        <f t="array" ref="AM63">IFERROR(_xlfn.XLOOKUP($I63,Borrador!$I$11:$I$70,_xlfn.XLOOKUP(AM$10,Borrador!$C$10:$BK$10,Borrador!$C$11:$BK$70,"",0,1),""),"")</f>
        <v>6</v>
      </c>
      <c r="AN63" s="11" cm="1">
        <f t="array" ref="AN63">IFERROR(_xlfn.XLOOKUP($I63,Borrador!$I$11:$I$70,_xlfn.XLOOKUP(AN$10,Borrador!$C$10:$BK$10,Borrador!$C$11:$BK$70,"",0,1),""),"")</f>
        <v>7</v>
      </c>
      <c r="AO63" s="11" cm="1">
        <f t="array" ref="AO63">IFERROR(_xlfn.XLOOKUP($I63,Borrador!$I$11:$I$70,_xlfn.XLOOKUP(AO$10,Borrador!$C$10:$BK$10,Borrador!$C$11:$BK$70,"",0,1),""),"")</f>
        <v>46063</v>
      </c>
      <c r="AP63" s="11" cm="1">
        <f t="array" ref="AP63">IFERROR(_xlfn.XLOOKUP($I63,Borrador!$I$11:$I$70,_xlfn.XLOOKUP(AP$10,Borrador!$C$10:$BK$10,Borrador!$C$11:$BK$70,"",0,1),""),"")</f>
        <v>46122</v>
      </c>
      <c r="AQ63" s="11" cm="1">
        <f t="array" ref="AQ63">IFERROR(_xlfn.XLOOKUP($I63,Borrador!$I$11:$I$70,_xlfn.XLOOKUP(AQ$10,Borrador!$C$10:$BK$10,Borrador!$C$11:$BK$70,"",0,1),""),"")</f>
        <v>0</v>
      </c>
      <c r="AR63" s="12" t="str" cm="1">
        <f t="array" ref="AR63">IFERROR(_xlfn.XLOOKUP($I63,Borrador!$I$11:$I$70,_xlfn.XLOOKUP(AR$10,Borrador!$C$10:$BK$10,Borrador!$C$11:$BK$70,"",0,1),""),"")</f>
        <v/>
      </c>
      <c r="AS63" s="12" t="str" cm="1">
        <f t="array" ref="AS63">IFERROR(_xlfn.XLOOKUP($I63,Borrador!$I$11:$I$70,_xlfn.XLOOKUP(AS$10,Borrador!$C$10:$BK$10,Borrador!$C$11:$BK$70,"",0,1),""),"")</f>
        <v/>
      </c>
      <c r="AT63" s="12" t="str" cm="1">
        <f t="array" ref="AT63">IFERROR(_xlfn.XLOOKUP($I63,Borrador!$I$11:$I$70,_xlfn.XLOOKUP(AT$10,Borrador!$C$10:$BK$10,Borrador!$C$11:$BK$70,"",0,1),""),"")</f>
        <v/>
      </c>
      <c r="AU63" s="12" t="str" cm="1">
        <f t="array" ref="AU63">IFERROR(_xlfn.XLOOKUP($I63,Borrador!$I$11:$I$70,_xlfn.XLOOKUP(AU$10,Borrador!$C$10:$BK$10,Borrador!$C$11:$BK$70,"",0,1),""),"")</f>
        <v>sin iniciar</v>
      </c>
      <c r="AV63" s="12" t="str" cm="1">
        <f t="array" ref="AV63">IFERROR(_xlfn.XLOOKUP($I63,Borrador!$I$11:$I$70,_xlfn.XLOOKUP(AV$10,Borrador!$C$10:$BK$10,Borrador!$C$11:$BK$70,"",0,1),""),"")</f>
        <v>sin iniciar</v>
      </c>
      <c r="AW63" s="12">
        <f>IFERROR(_xlfn.XLOOKUP($I63,Borrador!$I$11:$I$70,Borrador!$AP$11:$AP$70,""),"")</f>
        <v>0</v>
      </c>
      <c r="AX63" s="12">
        <f>IFERROR(_xlfn.XLOOKUP($I63,Borrador!$I$11:$I$70,Borrador!$AQ$11:$AQ$70,""),"")</f>
        <v>0</v>
      </c>
      <c r="AY63" s="12">
        <f>IFERROR(_xlfn.XLOOKUP($I63,Borrador!$I$11:$I$70,Borrador!$AR$11:$AR$70,""),"")</f>
        <v>0</v>
      </c>
      <c r="AZ63" s="11" cm="1">
        <f t="array" ref="AZ63">IFERROR(_xlfn.XLOOKUP($I63,Borrador!$I$11:$I$70,_xlfn.XLOOKUP(AZ$10,Borrador!$C$10:$BK$10,Borrador!$C$11:$BK$70,"",0,1),""),"")</f>
        <v>0</v>
      </c>
      <c r="BA63" s="11" cm="1">
        <f t="array" ref="BA63">IFERROR(_xlfn.XLOOKUP($I63,Borrador!$I$11:$I$70,_xlfn.XLOOKUP(BA$10,Borrador!$C$10:$BK$10,Borrador!$C$11:$BK$70,"",0,1),""),"")</f>
        <v>0.98</v>
      </c>
      <c r="BB63" s="11">
        <f>IFERROR(_xlfn.XLOOKUP($I63,Borrador!$I$11:$I$70,Borrador!$AY$11:$AY$70,""),"")</f>
        <v>0</v>
      </c>
      <c r="BC63" s="11">
        <f>IFERROR(_xlfn.XLOOKUP($I63,Borrador!$I$11:$I$70,Borrador!$AZ$11:$AZ$70,""),"")</f>
        <v>0</v>
      </c>
      <c r="BD63" s="12" t="str" cm="1">
        <f t="array" ref="BD63">IFERROR(_xlfn.XLOOKUP($I63,Borrador!$I$11:$I$70,_xlfn.XLOOKUP(BD$10,Borrador!$C$10:$BK$10,Borrador!$C$11:$BK$70,"",0,1),""),"")</f>
        <v>en proceso</v>
      </c>
      <c r="BE63" s="12" t="str" cm="1">
        <f t="array" ref="BE63">IFERROR(_xlfn.XLOOKUP($I63,Borrador!$I$11:$I$70,_xlfn.XLOOKUP(BE$10,Borrador!$C$10:$BK$10,Borrador!$C$11:$BK$70,"",0,1),""),"")</f>
        <v>sin iniciar</v>
      </c>
      <c r="BF63" s="12" t="str" cm="1">
        <f t="array" ref="BF63">IFERROR(_xlfn.XLOOKUP($I63,Borrador!$I$11:$I$70,_xlfn.XLOOKUP(BF$10,Borrador!$C$10:$BK$10,Borrador!$C$11:$BK$70,"",0,1),""),"")</f>
        <v>sin iniciar</v>
      </c>
      <c r="BG63" s="12" cm="1">
        <f t="array" ref="BG63">IFERROR(_xlfn.XLOOKUP($I63,Borrador!$I$11:$I$70,_xlfn.XLOOKUP(BG$10,Borrador!$C$10:$BK$10,Borrador!$C$11:$BK$70,"",0,1),""),"")</f>
        <v>22</v>
      </c>
      <c r="BH63" s="12" cm="1">
        <f t="array" ref="BH63">IFERROR(_xlfn.XLOOKUP($I63,Borrador!$I$11:$I$70,_xlfn.XLOOKUP(BH$10,Borrador!$C$10:$BK$10,Borrador!$C$11:$BK$70,"",0,1),""),"")</f>
        <v>15</v>
      </c>
      <c r="BI63" s="12" t="str" cm="1">
        <f t="array" ref="BI63">IFERROR(_xlfn.XLOOKUP($I63,Borrador!$I$11:$I$70,_xlfn.XLOOKUP(BI$10,Borrador!$C$10:$BK$10,Borrador!$C$11:$BK$70,"",0,1),""),"")</f>
        <v>sin iniciar</v>
      </c>
      <c r="BJ63" s="12" cm="1">
        <f t="array" ref="BJ63">IFERROR(_xlfn.XLOOKUP($I63,Borrador!$I$11:$I$70,_xlfn.XLOOKUP(BJ$10,Borrador!$C$10:$BK$10,Borrador!$C$11:$BK$70,"",0,1),""),"")</f>
        <v>0.68181818181818177</v>
      </c>
      <c r="BK63" s="12" cm="1">
        <f t="array" ref="BK63">IFERROR(_xlfn.XLOOKUP($I63,Borrador!$I$11:$I$70,_xlfn.XLOOKUP(BK$10,Borrador!$C$10:$BK$10,Borrador!$C$11:$BK$70,"",0,1),""),"")</f>
        <v>0</v>
      </c>
      <c r="BL63" s="12" cm="1">
        <f t="array" ref="BL63">IFERROR(_xlfn.XLOOKUP($I63,Borrador!$I$11:$I$70,_xlfn.XLOOKUP(BL$10,Borrador!$C$10:$BK$10,Borrador!$C$11:$BK$70,"",0,1),""),"")</f>
        <v>0</v>
      </c>
      <c r="BM63" s="12">
        <f>IFERROR(_xlfn.XLOOKUP($I63,Borrador!$I$11:$I$70,Borrador!$BE$11:$BE$70,""),"")</f>
        <v>0</v>
      </c>
      <c r="BN63" s="12">
        <f>IFERROR(_xlfn.XLOOKUP($I63,Borrador!$I$11:$I$70,Borrador!$BF$11:$BF$70,""),"")</f>
        <v>0</v>
      </c>
      <c r="BO63" s="12">
        <f>IFERROR(_xlfn.XLOOKUP($I63,Borrador!$I$11:$I$70,Borrador!$BG$11:$BG$70,""),"")</f>
        <v>0</v>
      </c>
      <c r="BP63" s="12" t="str" cm="1">
        <f t="array" ref="BP63">IFERROR(_xlfn.XLOOKUP($I63,Borrador!$I$11:$I$70,_xlfn.XLOOKUP(BP$10,Borrador!$C$10:$BK$10,Borrador!$C$11:$BK$70,"",0,1),""),"")</f>
        <v>sin iniciar</v>
      </c>
      <c r="BQ63" s="12">
        <f>IFERROR(_xlfn.XLOOKUP($I63,Borrador!$I$11:$I$70,Borrador!$BB$11:$BB$70,""),"")</f>
        <v>0</v>
      </c>
      <c r="BR63" s="12">
        <f>IFERROR(_xlfn.XLOOKUP($I63,Borrador!$I$11:$I$70,Borrador!$BC$11:$BC$70,""),"")</f>
        <v>0</v>
      </c>
      <c r="BS63" s="12">
        <f>IFERROR(_xlfn.XLOOKUP($I63,Borrador!$I$11:$I$70,Borrador!$BD$11:$BD$70,""),"")</f>
        <v>0</v>
      </c>
      <c r="BT63" s="11">
        <f>IFERROR(_xlfn.XLOOKUP($I63,Borrador!$I$11:$I$70,Borrador!$BH$11:$BH$70,""),"")</f>
        <v>0</v>
      </c>
      <c r="BU63" s="11">
        <f>IFERROR(_xlfn.XLOOKUP($I63,Borrador!$I$11:$I$70,Borrador!$BI$11:$BI$70,""),"")</f>
        <v>0</v>
      </c>
      <c r="BV63" s="34" t="str">
        <f>IFERROR(_xlfn.XLOOKUP($I63,Borrador!$I$11:$I$70,Borrador!$BJ$11:$BJ$70,""),"")</f>
        <v>2027-1</v>
      </c>
      <c r="BW63" s="12">
        <f>IFERROR(_xlfn.XLOOKUP($I63,Borrador!$I$11:$I$70,Borrador!$BK$11:$BK$70,""),"")</f>
        <v>0</v>
      </c>
    </row>
    <row r="64" spans="3:75" ht="52.35" customHeight="1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IFERROR(_xlfn.XLOOKUP($I64,Borrador!$I$11:$I$70,_xlfn.XLOOKUP(J$10,Borrador!$C$10:$BK$10,Borrador!$C$11:$BK$70,"",0,1),""),"")</f>
        <v>finalizado</v>
      </c>
      <c r="K64" s="12" t="str" cm="1">
        <f t="array" ref="K64">IFERROR(_xlfn.XLOOKUP($I64,Borrador!$I$11:$I$70,_xlfn.XLOOKUP(K$10,Borrador!$C$10:$BK$10,Borrador!$C$11:$BK$70,"",0,1),""),"")</f>
        <v>finalizado</v>
      </c>
      <c r="L64" s="12" t="str" cm="1">
        <f t="array" ref="L64">IFERROR(_xlfn.XLOOKUP($I64,Borrador!$I$11:$I$70,_xlfn.XLOOKUP(L$10,Borrador!$C$10:$BK$10,Borrador!$C$11:$BK$70,"",0,1),""),"")</f>
        <v>finalizado</v>
      </c>
      <c r="M64" s="38" t="str" cm="1">
        <f t="array" ref="M64">IFERROR(_xlfn.XLOOKUP($I64,Borrador!$I$11:$I$70,_xlfn.XLOOKUP(M$10,Borrador!$C$10:$BK$10,Borrador!$C$11:$BK$70,"",0,1),""),"")</f>
        <v>ok</v>
      </c>
      <c r="N64" s="39" t="str" cm="1">
        <f t="array" ref="N64">IFERROR(_xlfn.XLOOKUP($I64,Borrador!$I$11:$I$70,_xlfn.XLOOKUP(N$10,Borrador!$C$10:$BK$10,Borrador!$C$11:$BK$70,"",0,1),""),"")</f>
        <v>ok</v>
      </c>
      <c r="O64" s="12" cm="1">
        <f t="array" ref="O64">IFERROR(_xlfn.XLOOKUP($I64,Borrador!$I$11:$I$70,_xlfn.XLOOKUP(O$10,Borrador!$C$10:$BK$10,Borrador!$C$11:$BK$70,"",0,1),""),"")</f>
        <v>0</v>
      </c>
      <c r="P64" s="12" t="str" cm="1">
        <f t="array" ref="P64">IFERROR(_xlfn.XLOOKUP($I64,Borrador!$I$11:$I$70,_xlfn.XLOOKUP(P$10,Borrador!$C$10:$BK$10,Borrador!$C$11:$BK$70,"",0,1),""),"")</f>
        <v>Si</v>
      </c>
      <c r="Q64" s="12" cm="1">
        <f t="array" ref="Q64">IFERROR(_xlfn.XLOOKUP($I64,Borrador!$I$11:$I$70,_xlfn.XLOOKUP(Q$10,Borrador!$C$10:$BK$10,Borrador!$C$11:$BK$70,"",0,1),""),"")</f>
        <v>10</v>
      </c>
      <c r="R64" s="12" t="str" cm="1">
        <f t="array" ref="R64">IFERROR(_xlfn.XLOOKUP($I64,Borrador!$I$11:$I$70,_xlfn.XLOOKUP(R$10,Borrador!$C$10:$BK$10,Borrador!$C$11:$BK$70,"",0,1),""),"")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IFERROR(_xlfn.XLOOKUP($I64,Borrador!$I$11:$I$70,_xlfn.XLOOKUP(W$10,Borrador!$C$10:$BK$10,Borrador!$C$11:$BK$70,"",0,1),""),"")</f>
        <v>finalizado</v>
      </c>
      <c r="X64" s="76" cm="1">
        <f t="array" ref="X64">IFERROR(_xlfn.XLOOKUP($I64,Borrador!$I$11:$I$70,_xlfn.XLOOKUP(X$10,Borrador!$C$10:$BK$10,Borrador!$C$11:$BK$70,"",0,1),""),"")</f>
        <v>0</v>
      </c>
      <c r="Y64" s="76" t="str" cm="1">
        <f t="array" ref="Y64">IFERROR(_xlfn.XLOOKUP($I64,Borrador!$I$11:$I$70,_xlfn.XLOOKUP(Y$10,Borrador!$C$10:$BK$10,Borrador!$C$11:$BK$70,"",0,1),""),"")</f>
        <v>Finalizado</v>
      </c>
      <c r="Z64" s="76" t="str" cm="1">
        <f t="array" ref="Z64">IFERROR(_xlfn.XLOOKUP($I64,Borrador!$I$11:$I$70,_xlfn.XLOOKUP(Z$10,Borrador!$C$10:$BK$10,Borrador!$C$11:$BK$70,"",0,1),""),"")</f>
        <v/>
      </c>
      <c r="AA64" s="76" t="str" cm="1">
        <f t="array" ref="AA64">IFERROR(_xlfn.XLOOKUP($I64,Borrador!$I$11:$I$70,_xlfn.XLOOKUP(AA$10,Borrador!$C$10:$BK$10,Borrador!$C$11:$BK$70,"",0,1),""),"")</f>
        <v>No aplica</v>
      </c>
      <c r="AB64" s="12" t="str" cm="1">
        <f t="array" ref="AB64">IFERROR(_xlfn.XLOOKUP($I64,Borrador!$I$11:$I$70,_xlfn.XLOOKUP(AB$10,Borrador!$C$10:$BK$10,Borrador!$C$11:$BK$70,"",0,1),""),"")</f>
        <v>No aplica</v>
      </c>
      <c r="AC64" s="54" t="str" cm="1">
        <f t="array" ref="AC64">IFERROR(_xlfn.XLOOKUP($I64,Borrador!$I$11:$I$70,_xlfn.XLOOKUP(AC$10,Borrador!$C$10:$BK$10,Borrador!$C$11:$BK$70,"",0,1),""),"")</f>
        <v>No aplica</v>
      </c>
      <c r="AD64" s="12" t="str" cm="1">
        <f t="array" ref="AD64">IFERROR(_xlfn.XLOOKUP($I64,Borrador!$I$11:$I$70,_xlfn.XLOOKUP(AD$10,Borrador!$C$10:$BK$10,Borrador!$C$11:$BK$70,"",0,1),""),"")</f>
        <v>No aplica</v>
      </c>
      <c r="AE64" s="12"/>
      <c r="AF64" s="12" t="str" cm="1">
        <f t="array" ref="AF64">IFERROR(_xlfn.XLOOKUP($I64,Borrador!$I$11:$I$70,_xlfn.XLOOKUP(AF$10,Borrador!$C$10:$BK$10,Borrador!$C$11:$BK$70,"",0,1),""),"")</f>
        <v>No aplica</v>
      </c>
      <c r="AG64" s="12" t="str" cm="1">
        <f t="array" ref="AG64">IFERROR(_xlfn.XLOOKUP($I64,Borrador!$I$11:$I$70,_xlfn.XLOOKUP(AG$10,Borrador!$C$10:$BK$10,Borrador!$C$11:$BK$70,"",0,1),""),"")</f>
        <v>No</v>
      </c>
      <c r="AH64" s="12" t="str" cm="1">
        <f t="array" ref="AH64">IFERROR(_xlfn.XLOOKUP($I64,Borrador!$I$11:$I$70,_xlfn.XLOOKUP(AH$10,Borrador!$C$10:$BK$10,Borrador!$C$11:$BK$70,"",0,1),""),"")</f>
        <v>No aplica</v>
      </c>
      <c r="AI64" s="12" t="str" cm="1">
        <f t="array" ref="AI64">IFERROR(_xlfn.XLOOKUP($I64,Borrador!$I$11:$I$70,_xlfn.XLOOKUP(AI$10,Borrador!$C$10:$BK$10,Borrador!$C$11:$BK$70,"",0,1),""),"")</f>
        <v/>
      </c>
      <c r="AJ64" s="12"/>
      <c r="AK64" s="12"/>
      <c r="AL64" s="11" cm="1">
        <f t="array" ref="AL64">IFERROR(_xlfn.XLOOKUP($I64,Borrador!$I$11:$I$70,_xlfn.XLOOKUP(AL$10,Borrador!$C$10:$BK$10,Borrador!$C$11:$BK$70,"",0,1),""),"")</f>
        <v>1</v>
      </c>
      <c r="AM64" s="11" cm="1">
        <f t="array" ref="AM64">IFERROR(_xlfn.XLOOKUP($I64,Borrador!$I$11:$I$70,_xlfn.XLOOKUP(AM$10,Borrador!$C$10:$BK$10,Borrador!$C$11:$BK$70,"",0,1),""),"")</f>
        <v>9</v>
      </c>
      <c r="AN64" s="11" cm="1">
        <f t="array" ref="AN64">IFERROR(_xlfn.XLOOKUP($I64,Borrador!$I$11:$I$70,_xlfn.XLOOKUP(AN$10,Borrador!$C$10:$BK$10,Borrador!$C$11:$BK$70,"",0,1),""),"")</f>
        <v>10</v>
      </c>
      <c r="AO64" s="11" cm="1">
        <f t="array" ref="AO64">IFERROR(_xlfn.XLOOKUP($I64,Borrador!$I$11:$I$70,_xlfn.XLOOKUP(AO$10,Borrador!$C$10:$BK$10,Borrador!$C$11:$BK$70,"",0,1),""),"")</f>
        <v>0</v>
      </c>
      <c r="AP64" s="11" cm="1">
        <f t="array" ref="AP64">IFERROR(_xlfn.XLOOKUP($I64,Borrador!$I$11:$I$70,_xlfn.XLOOKUP(AP$10,Borrador!$C$10:$BK$10,Borrador!$C$11:$BK$70,"",0,1),""),"")</f>
        <v>0</v>
      </c>
      <c r="AQ64" s="11" t="str" cm="1">
        <f t="array" ref="AQ64">IFERROR(_xlfn.XLOOKUP($I64,Borrador!$I$11:$I$70,_xlfn.XLOOKUP(AQ$10,Borrador!$C$10:$BK$10,Borrador!$C$11:$BK$70,"",0,1),""),"")</f>
        <v>No aplica</v>
      </c>
      <c r="AR64" s="12" t="str" cm="1">
        <f t="array" ref="AR64">IFERROR(_xlfn.XLOOKUP($I64,Borrador!$I$11:$I$70,_xlfn.XLOOKUP(AR$10,Borrador!$C$10:$BK$10,Borrador!$C$11:$BK$70,"",0,1),""),"")</f>
        <v/>
      </c>
      <c r="AS64" s="12" t="str" cm="1">
        <f t="array" ref="AS64">IFERROR(_xlfn.XLOOKUP($I64,Borrador!$I$11:$I$70,_xlfn.XLOOKUP(AS$10,Borrador!$C$10:$BK$10,Borrador!$C$11:$BK$70,"",0,1),""),"")</f>
        <v/>
      </c>
      <c r="AT64" s="12" t="str" cm="1">
        <f t="array" ref="AT64">IFERROR(_xlfn.XLOOKUP($I64,Borrador!$I$11:$I$70,_xlfn.XLOOKUP(AT$10,Borrador!$C$10:$BK$10,Borrador!$C$11:$BK$70,"",0,1),""),"")</f>
        <v/>
      </c>
      <c r="AU64" s="12" t="str" cm="1">
        <f t="array" ref="AU64">IFERROR(_xlfn.XLOOKUP($I64,Borrador!$I$11:$I$70,_xlfn.XLOOKUP(AU$10,Borrador!$C$10:$BK$10,Borrador!$C$11:$BK$70,"",0,1),""),"")</f>
        <v>No aplica</v>
      </c>
      <c r="AV64" s="12" t="str" cm="1">
        <f t="array" ref="AV64">IFERROR(_xlfn.XLOOKUP($I64,Borrador!$I$11:$I$70,_xlfn.XLOOKUP(AV$10,Borrador!$C$10:$BK$10,Borrador!$C$11:$BK$70,"",0,1),""),"")</f>
        <v>No aplica</v>
      </c>
      <c r="AW64" s="12" t="str">
        <f>IFERROR(_xlfn.XLOOKUP($I64,Borrador!$I$11:$I$70,Borrador!$AP$11:$AP$70,""),"")</f>
        <v>No aplica</v>
      </c>
      <c r="AX64" s="12" t="str">
        <f>IFERROR(_xlfn.XLOOKUP($I64,Borrador!$I$11:$I$70,Borrador!$AQ$11:$AQ$70,""),"")</f>
        <v>No aplica</v>
      </c>
      <c r="AY64" s="12" t="str">
        <f>IFERROR(_xlfn.XLOOKUP($I64,Borrador!$I$11:$I$70,Borrador!$AR$11:$AR$70,""),"")</f>
        <v>No aplica</v>
      </c>
      <c r="AZ64" s="11" t="str" cm="1">
        <f t="array" ref="AZ64">IFERROR(_xlfn.XLOOKUP($I64,Borrador!$I$11:$I$70,_xlfn.XLOOKUP(AZ$10,Borrador!$C$10:$BK$10,Borrador!$C$11:$BK$70,"",0,1),""),"")</f>
        <v>No aplica</v>
      </c>
      <c r="BA64" s="11" cm="1">
        <f t="array" ref="BA64">IFERROR(_xlfn.XLOOKUP($I64,Borrador!$I$11:$I$70,_xlfn.XLOOKUP(BA$10,Borrador!$C$10:$BK$10,Borrador!$C$11:$BK$70,"",0,1),""),"")</f>
        <v>1</v>
      </c>
      <c r="BB64" s="11">
        <f>IFERROR(_xlfn.XLOOKUP($I64,Borrador!$I$11:$I$70,Borrador!$AY$11:$AY$70,""),"")</f>
        <v>0</v>
      </c>
      <c r="BC64" s="11">
        <f>IFERROR(_xlfn.XLOOKUP($I64,Borrador!$I$11:$I$70,Borrador!$AZ$11:$AZ$70,""),"")</f>
        <v>0</v>
      </c>
      <c r="BD64" s="12" t="str" cm="1">
        <f t="array" ref="BD64">IFERROR(_xlfn.XLOOKUP($I64,Borrador!$I$11:$I$70,_xlfn.XLOOKUP(BD$10,Borrador!$C$10:$BK$10,Borrador!$C$11:$BK$70,"",0,1),""),"")</f>
        <v>en proceso</v>
      </c>
      <c r="BE64" s="12" t="str" cm="1">
        <f t="array" ref="BE64">IFERROR(_xlfn.XLOOKUP($I64,Borrador!$I$11:$I$70,_xlfn.XLOOKUP(BE$10,Borrador!$C$10:$BK$10,Borrador!$C$11:$BK$70,"",0,1),""),"")</f>
        <v>finalizado</v>
      </c>
      <c r="BF64" s="12" t="str" cm="1">
        <f t="array" ref="BF64">IFERROR(_xlfn.XLOOKUP($I64,Borrador!$I$11:$I$70,_xlfn.XLOOKUP(BF$10,Borrador!$C$10:$BK$10,Borrador!$C$11:$BK$70,"",0,1),""),"")</f>
        <v>finalizado</v>
      </c>
      <c r="BG64" s="12" cm="1">
        <f t="array" ref="BG64">IFERROR(_xlfn.XLOOKUP($I64,Borrador!$I$11:$I$70,_xlfn.XLOOKUP(BG$10,Borrador!$C$10:$BK$10,Borrador!$C$11:$BK$70,"",0,1),""),"")</f>
        <v>10</v>
      </c>
      <c r="BH64" s="12" cm="1">
        <f t="array" ref="BH64">IFERROR(_xlfn.XLOOKUP($I64,Borrador!$I$11:$I$70,_xlfn.XLOOKUP(BH$10,Borrador!$C$10:$BK$10,Borrador!$C$11:$BK$70,"",0,1),""),"")</f>
        <v>10</v>
      </c>
      <c r="BI64" s="12" t="str" cm="1">
        <f t="array" ref="BI64">IFERROR(_xlfn.XLOOKUP($I64,Borrador!$I$11:$I$70,_xlfn.XLOOKUP(BI$10,Borrador!$C$10:$BK$10,Borrador!$C$11:$BK$70,"",0,1),""),"")</f>
        <v>sin iniciar</v>
      </c>
      <c r="BJ64" s="12" cm="1">
        <f t="array" ref="BJ64">IFERROR(_xlfn.XLOOKUP($I64,Borrador!$I$11:$I$70,_xlfn.XLOOKUP(BJ$10,Borrador!$C$10:$BK$10,Borrador!$C$11:$BK$70,"",0,1),""),"")</f>
        <v>1</v>
      </c>
      <c r="BK64" s="12" cm="1">
        <f t="array" ref="BK64">IFERROR(_xlfn.XLOOKUP($I64,Borrador!$I$11:$I$70,_xlfn.XLOOKUP(BK$10,Borrador!$C$10:$BK$10,Borrador!$C$11:$BK$70,"",0,1),""),"")</f>
        <v>0</v>
      </c>
      <c r="BL64" s="12" t="str" cm="1">
        <f t="array" ref="BL64">IFERROR(_xlfn.XLOOKUP($I64,Borrador!$I$11:$I$70,_xlfn.XLOOKUP(BL$10,Borrador!$C$10:$BK$10,Borrador!$C$11:$BK$70,"",0,1),""),"")</f>
        <v>Si</v>
      </c>
      <c r="BM64" s="12">
        <f>IFERROR(_xlfn.XLOOKUP($I64,Borrador!$I$11:$I$70,Borrador!$BE$11:$BE$70,""),"")</f>
        <v>0</v>
      </c>
      <c r="BN64" s="12">
        <f>IFERROR(_xlfn.XLOOKUP($I64,Borrador!$I$11:$I$70,Borrador!$BF$11:$BF$70,""),"")</f>
        <v>0</v>
      </c>
      <c r="BO64" s="12">
        <f>IFERROR(_xlfn.XLOOKUP($I64,Borrador!$I$11:$I$70,Borrador!$BG$11:$BG$70,""),"")</f>
        <v>1</v>
      </c>
      <c r="BP64" s="12" t="str" cm="1">
        <f t="array" ref="BP64">IFERROR(_xlfn.XLOOKUP($I64,Borrador!$I$11:$I$70,_xlfn.XLOOKUP(BP$10,Borrador!$C$10:$BK$10,Borrador!$C$11:$BK$70,"",0,1),""),"")</f>
        <v>sin iniciar</v>
      </c>
      <c r="BQ64" s="12">
        <f>IFERROR(_xlfn.XLOOKUP($I64,Borrador!$I$11:$I$70,Borrador!$BB$11:$BB$70,""),"")</f>
        <v>0</v>
      </c>
      <c r="BR64" s="12" t="str">
        <f>IFERROR(_xlfn.XLOOKUP($I64,Borrador!$I$11:$I$70,Borrador!$BC$11:$BC$70,""),"")</f>
        <v>Si</v>
      </c>
      <c r="BS64" s="12">
        <f>IFERROR(_xlfn.XLOOKUP($I64,Borrador!$I$11:$I$70,Borrador!$BD$11:$BD$70,""),"")</f>
        <v>0</v>
      </c>
      <c r="BT64" s="11">
        <f>IFERROR(_xlfn.XLOOKUP($I64,Borrador!$I$11:$I$70,Borrador!$BH$11:$BH$70,""),"")</f>
        <v>0</v>
      </c>
      <c r="BU64" s="11">
        <f>IFERROR(_xlfn.XLOOKUP($I64,Borrador!$I$11:$I$70,Borrador!$BI$11:$BI$70,""),"")</f>
        <v>0</v>
      </c>
      <c r="BV64" s="34" t="str">
        <f>IFERROR(_xlfn.XLOOKUP($I64,Borrador!$I$11:$I$70,Borrador!$BJ$11:$BJ$70,""),"")</f>
        <v>Ya está en oferta</v>
      </c>
      <c r="BW64" s="12">
        <f>IFERROR(_xlfn.XLOOKUP($I64,Borrador!$I$11:$I$70,Borrador!$BK$11:$BK$70,""),"")</f>
        <v>0</v>
      </c>
    </row>
    <row r="65" spans="3:75" ht="69.599999999999994" customHeight="1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IFERROR(_xlfn.XLOOKUP($I65,Borrador!$I$11:$I$70,_xlfn.XLOOKUP(J$10,Borrador!$C$10:$BK$10,Borrador!$C$11:$BK$70,"",0,1),""),"")</f>
        <v>finalizado</v>
      </c>
      <c r="K65" s="12" t="str" cm="1">
        <f t="array" ref="K65">IFERROR(_xlfn.XLOOKUP($I65,Borrador!$I$11:$I$70,_xlfn.XLOOKUP(K$10,Borrador!$C$10:$BK$10,Borrador!$C$11:$BK$70,"",0,1),""),"")</f>
        <v>finalizado</v>
      </c>
      <c r="L65" s="12" t="str" cm="1">
        <f t="array" ref="L65">IFERROR(_xlfn.XLOOKUP($I65,Borrador!$I$11:$I$70,_xlfn.XLOOKUP(L$10,Borrador!$C$10:$BK$10,Borrador!$C$11:$BK$70,"",0,1),""),"")</f>
        <v>finalizado</v>
      </c>
      <c r="M65" s="38" cm="1">
        <f t="array" ref="M65">IFERROR(_xlfn.XLOOKUP($I65,Borrador!$I$11:$I$70,_xlfn.XLOOKUP(M$10,Borrador!$C$10:$BK$10,Borrador!$C$11:$BK$70,"",0,1),""),"")</f>
        <v>46111</v>
      </c>
      <c r="N65" s="39" cm="1">
        <f t="array" ref="N65">IFERROR(_xlfn.XLOOKUP($I65,Borrador!$I$11:$I$70,_xlfn.XLOOKUP(N$10,Borrador!$C$10:$BK$10,Borrador!$C$11:$BK$70,"",0,1),""),"")</f>
        <v>46111</v>
      </c>
      <c r="O65" s="12" cm="1">
        <f t="array" ref="O65">IFERROR(_xlfn.XLOOKUP($I65,Borrador!$I$11:$I$70,_xlfn.XLOOKUP(O$10,Borrador!$C$10:$BK$10,Borrador!$C$11:$BK$70,"",0,1),""),"")</f>
        <v>0</v>
      </c>
      <c r="P65" s="12" cm="1">
        <f t="array" ref="P65">IFERROR(_xlfn.XLOOKUP($I65,Borrador!$I$11:$I$70,_xlfn.XLOOKUP(P$10,Borrador!$C$10:$BK$10,Borrador!$C$11:$BK$70,"",0,1),""),"")</f>
        <v>0</v>
      </c>
      <c r="Q65" s="12" t="str" cm="1">
        <f t="array" ref="Q65">IFERROR(_xlfn.XLOOKUP($I65,Borrador!$I$11:$I$70,_xlfn.XLOOKUP(Q$10,Borrador!$C$10:$BK$10,Borrador!$C$11:$BK$70,"",0,1),""),"")</f>
        <v>No aplica</v>
      </c>
      <c r="R65" s="12" t="str" cm="1">
        <f t="array" ref="R65">IFERROR(_xlfn.XLOOKUP($I65,Borrador!$I$11:$I$70,_xlfn.XLOOKUP(R$10,Borrador!$C$10:$BK$10,Borrador!$C$11:$BK$70,"",0,1),""),"")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IFERROR(_xlfn.XLOOKUP($I65,Borrador!$I$11:$I$70,_xlfn.XLOOKUP(W$10,Borrador!$C$10:$BK$10,Borrador!$C$11:$BK$70,"",0,1),""),"")</f>
        <v>finalizado</v>
      </c>
      <c r="X65" s="76" cm="1">
        <f t="array" ref="X65">IFERROR(_xlfn.XLOOKUP($I65,Borrador!$I$11:$I$70,_xlfn.XLOOKUP(X$10,Borrador!$C$10:$BK$10,Borrador!$C$11:$BK$70,"",0,1),""),"")</f>
        <v>0</v>
      </c>
      <c r="Y65" s="76" t="str" cm="1">
        <f t="array" ref="Y65">IFERROR(_xlfn.XLOOKUP($I65,Borrador!$I$11:$I$70,_xlfn.XLOOKUP(Y$10,Borrador!$C$10:$BK$10,Borrador!$C$11:$BK$70,"",0,1),""),"")</f>
        <v>sin iniciar</v>
      </c>
      <c r="Z65" s="76" t="str" cm="1">
        <f t="array" ref="Z65">IFERROR(_xlfn.XLOOKUP($I65,Borrador!$I$11:$I$70,_xlfn.XLOOKUP(Z$10,Borrador!$C$10:$BK$10,Borrador!$C$11:$BK$70,"",0,1),""),"")</f>
        <v/>
      </c>
      <c r="AA65" s="76" t="str" cm="1">
        <f t="array" ref="AA65">IFERROR(_xlfn.XLOOKUP($I65,Borrador!$I$11:$I$70,_xlfn.XLOOKUP(AA$10,Borrador!$C$10:$BK$10,Borrador!$C$11:$BK$70,"",0,1),""),"")</f>
        <v>Modificación de Registro Calificado</v>
      </c>
      <c r="AB65" s="12" t="str" cm="1">
        <f t="array" ref="AB65">IFERROR(_xlfn.XLOOKUP($I65,Borrador!$I$11:$I$70,_xlfn.XLOOKUP(AB$10,Borrador!$C$10:$BK$10,Borrador!$C$11:$BK$70,"",0,1),""),"")</f>
        <v>En elaboración de documentación</v>
      </c>
      <c r="AC65" s="54" t="str" cm="1">
        <f t="array" ref="AC65">IFERROR(_xlfn.XLOOKUP($I65,Borrador!$I$11:$I$70,_xlfn.XLOOKUP(AC$10,Borrador!$C$10:$BK$10,Borrador!$C$11:$BK$70,"",0,1),""),"")</f>
        <v>Abril de 2026</v>
      </c>
      <c r="AD65" s="12" t="str" cm="1">
        <f t="array" ref="AD65">IFERROR(_xlfn.XLOOKUP($I65,Borrador!$I$11:$I$70,_xlfn.XLOOKUP(AD$10,Borrador!$C$10:$BK$10,Borrador!$C$11:$BK$70,"",0,1),""),"")</f>
        <v>Se tramita en marzo de 2026</v>
      </c>
      <c r="AE65" s="12"/>
      <c r="AF65" s="12" t="str" cm="1">
        <f t="array" ref="AF65">IFERROR(_xlfn.XLOOKUP($I65,Borrador!$I$11:$I$70,_xlfn.XLOOKUP(AF$10,Borrador!$C$10:$BK$10,Borrador!$C$11:$BK$70,"",0,1),""),"")</f>
        <v>Sí</v>
      </c>
      <c r="AG65" s="12" t="str" cm="1">
        <f t="array" ref="AG65">IFERROR(_xlfn.XLOOKUP($I65,Borrador!$I$11:$I$70,_xlfn.XLOOKUP(AG$10,Borrador!$C$10:$BK$10,Borrador!$C$11:$BK$70,"",0,1),""),"")</f>
        <v>No</v>
      </c>
      <c r="AH65" s="12" t="str" cm="1">
        <f t="array" ref="AH65">IFERROR(_xlfn.XLOOKUP($I65,Borrador!$I$11:$I$70,_xlfn.XLOOKUP(AH$10,Borrador!$C$10:$BK$10,Borrador!$C$11:$BK$70,"",0,1),""),"")</f>
        <v>No aplica</v>
      </c>
      <c r="AI65" s="12" t="str" cm="1">
        <f t="array" ref="AI65">IFERROR(_xlfn.XLOOKUP($I65,Borrador!$I$11:$I$70,_xlfn.XLOOKUP(AI$10,Borrador!$C$10:$BK$10,Borrador!$C$11:$BK$70,"",0,1),""),"")</f>
        <v/>
      </c>
      <c r="AJ65" s="12"/>
      <c r="AK65" s="12"/>
      <c r="AL65" s="11" t="str" cm="1">
        <f t="array" ref="AL65">IFERROR(_xlfn.XLOOKUP($I65,Borrador!$I$11:$I$70,_xlfn.XLOOKUP(AL$10,Borrador!$C$10:$BK$10,Borrador!$C$11:$BK$70,"",0,1),""),"")</f>
        <v>No aplica</v>
      </c>
      <c r="AM65" s="11" t="str" cm="1">
        <f t="array" ref="AM65">IFERROR(_xlfn.XLOOKUP($I65,Borrador!$I$11:$I$70,_xlfn.XLOOKUP(AM$10,Borrador!$C$10:$BK$10,Borrador!$C$11:$BK$70,"",0,1),""),"")</f>
        <v>No aplica</v>
      </c>
      <c r="AN65" s="11" t="str" cm="1">
        <f t="array" ref="AN65">IFERROR(_xlfn.XLOOKUP($I65,Borrador!$I$11:$I$70,_xlfn.XLOOKUP(AN$10,Borrador!$C$10:$BK$10,Borrador!$C$11:$BK$70,"",0,1),""),"")</f>
        <v>No aplica</v>
      </c>
      <c r="AO65" s="11" cm="1">
        <f t="array" ref="AO65">IFERROR(_xlfn.XLOOKUP($I65,Borrador!$I$11:$I$70,_xlfn.XLOOKUP(AO$10,Borrador!$C$10:$BK$10,Borrador!$C$11:$BK$70,"",0,1),""),"")</f>
        <v>0</v>
      </c>
      <c r="AP65" s="11" cm="1">
        <f t="array" ref="AP65">IFERROR(_xlfn.XLOOKUP($I65,Borrador!$I$11:$I$70,_xlfn.XLOOKUP(AP$10,Borrador!$C$10:$BK$10,Borrador!$C$11:$BK$70,"",0,1),""),"")</f>
        <v>0</v>
      </c>
      <c r="AQ65" s="11" t="str" cm="1">
        <f t="array" ref="AQ65">IFERROR(_xlfn.XLOOKUP($I65,Borrador!$I$11:$I$70,_xlfn.XLOOKUP(AQ$10,Borrador!$C$10:$BK$10,Borrador!$C$11:$BK$70,"",0,1),""),"")</f>
        <v>No aplica</v>
      </c>
      <c r="AR65" s="12" t="str" cm="1">
        <f t="array" ref="AR65">IFERROR(_xlfn.XLOOKUP($I65,Borrador!$I$11:$I$70,_xlfn.XLOOKUP(AR$10,Borrador!$C$10:$BK$10,Borrador!$C$11:$BK$70,"",0,1),""),"")</f>
        <v/>
      </c>
      <c r="AS65" s="12" t="str" cm="1">
        <f t="array" ref="AS65">IFERROR(_xlfn.XLOOKUP($I65,Borrador!$I$11:$I$70,_xlfn.XLOOKUP(AS$10,Borrador!$C$10:$BK$10,Borrador!$C$11:$BK$70,"",0,1),""),"")</f>
        <v/>
      </c>
      <c r="AT65" s="12" t="str" cm="1">
        <f t="array" ref="AT65">IFERROR(_xlfn.XLOOKUP($I65,Borrador!$I$11:$I$70,_xlfn.XLOOKUP(AT$10,Borrador!$C$10:$BK$10,Borrador!$C$11:$BK$70,"",0,1),""),"")</f>
        <v/>
      </c>
      <c r="AU65" s="12" t="str" cm="1">
        <f t="array" ref="AU65">IFERROR(_xlfn.XLOOKUP($I65,Borrador!$I$11:$I$70,_xlfn.XLOOKUP(AU$10,Borrador!$C$10:$BK$10,Borrador!$C$11:$BK$70,"",0,1),""),"")</f>
        <v>No aplica</v>
      </c>
      <c r="AV65" s="12" t="str" cm="1">
        <f t="array" ref="AV65">IFERROR(_xlfn.XLOOKUP($I65,Borrador!$I$11:$I$70,_xlfn.XLOOKUP(AV$10,Borrador!$C$10:$BK$10,Borrador!$C$11:$BK$70,"",0,1),""),"")</f>
        <v>No aplica</v>
      </c>
      <c r="AW65" s="12" t="str">
        <f>IFERROR(_xlfn.XLOOKUP($I65,Borrador!$I$11:$I$70,Borrador!$AP$11:$AP$70,""),"")</f>
        <v>No aplica</v>
      </c>
      <c r="AX65" s="12" t="str">
        <f>IFERROR(_xlfn.XLOOKUP($I65,Borrador!$I$11:$I$70,Borrador!$AQ$11:$AQ$70,""),"")</f>
        <v>No aplica</v>
      </c>
      <c r="AY65" s="12" t="str">
        <f>IFERROR(_xlfn.XLOOKUP($I65,Borrador!$I$11:$I$70,Borrador!$AR$11:$AR$70,""),"")</f>
        <v>No aplica</v>
      </c>
      <c r="AZ65" s="11" t="str" cm="1">
        <f t="array" ref="AZ65">IFERROR(_xlfn.XLOOKUP($I65,Borrador!$I$11:$I$70,_xlfn.XLOOKUP(AZ$10,Borrador!$C$10:$BK$10,Borrador!$C$11:$BK$70,"",0,1),""),"")</f>
        <v>No aplica</v>
      </c>
      <c r="BA65" s="11" t="str" cm="1">
        <f t="array" ref="BA65">IFERROR(_xlfn.XLOOKUP($I65,Borrador!$I$11:$I$70,_xlfn.XLOOKUP(BA$10,Borrador!$C$10:$BK$10,Borrador!$C$11:$BK$70,"",0,1),""),"")</f>
        <v>No aplica</v>
      </c>
      <c r="BB65" s="11">
        <f>IFERROR(_xlfn.XLOOKUP($I65,Borrador!$I$11:$I$70,Borrador!$AY$11:$AY$70,""),"")</f>
        <v>0</v>
      </c>
      <c r="BC65" s="11">
        <f>IFERROR(_xlfn.XLOOKUP($I65,Borrador!$I$11:$I$70,Borrador!$AZ$11:$AZ$70,""),"")</f>
        <v>0</v>
      </c>
      <c r="BD65" s="12" t="str" cm="1">
        <f t="array" ref="BD65">IFERROR(_xlfn.XLOOKUP($I65,Borrador!$I$11:$I$70,_xlfn.XLOOKUP(BD$10,Borrador!$C$10:$BK$10,Borrador!$C$11:$BK$70,"",0,1),""),"")</f>
        <v>No aplica</v>
      </c>
      <c r="BE65" s="12" t="str" cm="1">
        <f t="array" ref="BE65">IFERROR(_xlfn.XLOOKUP($I65,Borrador!$I$11:$I$70,_xlfn.XLOOKUP(BE$10,Borrador!$C$10:$BK$10,Borrador!$C$11:$BK$70,"",0,1),""),"")</f>
        <v>No aplica</v>
      </c>
      <c r="BF65" s="12" t="str" cm="1">
        <f t="array" ref="BF65">IFERROR(_xlfn.XLOOKUP($I65,Borrador!$I$11:$I$70,_xlfn.XLOOKUP(BF$10,Borrador!$C$10:$BK$10,Borrador!$C$11:$BK$70,"",0,1),""),"")</f>
        <v>No aplica</v>
      </c>
      <c r="BG65" s="12" t="str" cm="1">
        <f t="array" ref="BG65">IFERROR(_xlfn.XLOOKUP($I65,Borrador!$I$11:$I$70,_xlfn.XLOOKUP(BG$10,Borrador!$C$10:$BK$10,Borrador!$C$11:$BK$70,"",0,1),""),"")</f>
        <v>No aplica</v>
      </c>
      <c r="BH65" s="12" t="str" cm="1">
        <f t="array" ref="BH65">IFERROR(_xlfn.XLOOKUP($I65,Borrador!$I$11:$I$70,_xlfn.XLOOKUP(BH$10,Borrador!$C$10:$BK$10,Borrador!$C$11:$BK$70,"",0,1),""),"")</f>
        <v>No aplica</v>
      </c>
      <c r="BI65" s="12" t="str" cm="1">
        <f t="array" ref="BI65">IFERROR(_xlfn.XLOOKUP($I65,Borrador!$I$11:$I$70,_xlfn.XLOOKUP(BI$10,Borrador!$C$10:$BK$10,Borrador!$C$11:$BK$70,"",0,1),""),"")</f>
        <v>sin iniciar</v>
      </c>
      <c r="BJ65" s="12" t="str" cm="1">
        <f t="array" ref="BJ65">IFERROR(_xlfn.XLOOKUP($I65,Borrador!$I$11:$I$70,_xlfn.XLOOKUP(BJ$10,Borrador!$C$10:$BK$10,Borrador!$C$11:$BK$70,"",0,1),""),"")</f>
        <v>No aplica</v>
      </c>
      <c r="BK65" s="12" cm="1">
        <f t="array" ref="BK65">IFERROR(_xlfn.XLOOKUP($I65,Borrador!$I$11:$I$70,_xlfn.XLOOKUP(BK$10,Borrador!$C$10:$BK$10,Borrador!$C$11:$BK$70,"",0,1),""),"")</f>
        <v>0</v>
      </c>
      <c r="BL65" s="12" t="str" cm="1">
        <f t="array" ref="BL65">IFERROR(_xlfn.XLOOKUP($I65,Borrador!$I$11:$I$70,_xlfn.XLOOKUP(BL$10,Borrador!$C$10:$BK$10,Borrador!$C$11:$BK$70,"",0,1),""),"")</f>
        <v>Si</v>
      </c>
      <c r="BM65" s="12">
        <f>IFERROR(_xlfn.XLOOKUP($I65,Borrador!$I$11:$I$70,Borrador!$BE$11:$BE$70,""),"")</f>
        <v>0</v>
      </c>
      <c r="BN65" s="12">
        <f>IFERROR(_xlfn.XLOOKUP($I65,Borrador!$I$11:$I$70,Borrador!$BF$11:$BF$70,""),"")</f>
        <v>0</v>
      </c>
      <c r="BO65" s="12">
        <f>IFERROR(_xlfn.XLOOKUP($I65,Borrador!$I$11:$I$70,Borrador!$BG$11:$BG$70,""),"")</f>
        <v>1</v>
      </c>
      <c r="BP65" s="12" t="str" cm="1">
        <f t="array" ref="BP65">IFERROR(_xlfn.XLOOKUP($I65,Borrador!$I$11:$I$70,_xlfn.XLOOKUP(BP$10,Borrador!$C$10:$BK$10,Borrador!$C$11:$BK$70,"",0,1),""),"")</f>
        <v>sin iniciar</v>
      </c>
      <c r="BQ65" s="12">
        <f>IFERROR(_xlfn.XLOOKUP($I65,Borrador!$I$11:$I$70,Borrador!$BB$11:$BB$70,""),"")</f>
        <v>0</v>
      </c>
      <c r="BR65" s="12" t="str">
        <f>IFERROR(_xlfn.XLOOKUP($I65,Borrador!$I$11:$I$70,Borrador!$BC$11:$BC$70,""),"")</f>
        <v>Si</v>
      </c>
      <c r="BS65" s="12">
        <f>IFERROR(_xlfn.XLOOKUP($I65,Borrador!$I$11:$I$70,Borrador!$BD$11:$BD$70,""),"")</f>
        <v>0</v>
      </c>
      <c r="BT65" s="11">
        <f>IFERROR(_xlfn.XLOOKUP($I65,Borrador!$I$11:$I$70,Borrador!$BH$11:$BH$70,""),"")</f>
        <v>0</v>
      </c>
      <c r="BU65" s="11">
        <f>IFERROR(_xlfn.XLOOKUP($I65,Borrador!$I$11:$I$70,Borrador!$BI$11:$BI$70,""),"")</f>
        <v>0</v>
      </c>
      <c r="BV65" s="34" t="str">
        <f>IFERROR(_xlfn.XLOOKUP($I65,Borrador!$I$11:$I$70,Borrador!$BJ$11:$BJ$70,""),"")</f>
        <v>Ya está en oferta</v>
      </c>
      <c r="BW65" s="12">
        <f>IFERROR(_xlfn.XLOOKUP($I65,Borrador!$I$11:$I$70,Borrador!$BK$11:$BK$70,""),"")</f>
        <v>0</v>
      </c>
    </row>
    <row r="66" spans="3:75" ht="52.35" customHeight="1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IFERROR(_xlfn.XLOOKUP($I66,Borrador!$I$11:$I$70,_xlfn.XLOOKUP(J$10,Borrador!$C$10:$BK$10,Borrador!$C$11:$BK$70,"",0,1),""),"")</f>
        <v>finalizado</v>
      </c>
      <c r="K66" s="12" t="str" cm="1">
        <f t="array" ref="K66">IFERROR(_xlfn.XLOOKUP($I66,Borrador!$I$11:$I$70,_xlfn.XLOOKUP(K$10,Borrador!$C$10:$BK$10,Borrador!$C$11:$BK$70,"",0,1),""),"")</f>
        <v>finalizado</v>
      </c>
      <c r="L66" s="12" t="str" cm="1">
        <f t="array" ref="L66">IFERROR(_xlfn.XLOOKUP($I66,Borrador!$I$11:$I$70,_xlfn.XLOOKUP(L$10,Borrador!$C$10:$BK$10,Borrador!$C$11:$BK$70,"",0,1),""),"")</f>
        <v>finalizado</v>
      </c>
      <c r="M66" s="38" cm="1">
        <f t="array" ref="M66">IFERROR(_xlfn.XLOOKUP($I66,Borrador!$I$11:$I$70,_xlfn.XLOOKUP(M$10,Borrador!$C$10:$BK$10,Borrador!$C$11:$BK$70,"",0,1),""),"")</f>
        <v>46112</v>
      </c>
      <c r="N66" s="39" cm="1">
        <f t="array" ref="N66">IFERROR(_xlfn.XLOOKUP($I66,Borrador!$I$11:$I$70,_xlfn.XLOOKUP(N$10,Borrador!$C$10:$BK$10,Borrador!$C$11:$BK$70,"",0,1),""),"")</f>
        <v>46142</v>
      </c>
      <c r="O66" s="12" cm="1">
        <f t="array" ref="O66">IFERROR(_xlfn.XLOOKUP($I66,Borrador!$I$11:$I$70,_xlfn.XLOOKUP(O$10,Borrador!$C$10:$BK$10,Borrador!$C$11:$BK$70,"",0,1),""),"")</f>
        <v>0</v>
      </c>
      <c r="P66" s="12" cm="1">
        <f t="array" ref="P66">IFERROR(_xlfn.XLOOKUP($I66,Borrador!$I$11:$I$70,_xlfn.XLOOKUP(P$10,Borrador!$C$10:$BK$10,Borrador!$C$11:$BK$70,"",0,1),""),"")</f>
        <v>0</v>
      </c>
      <c r="Q66" s="12" t="str" cm="1">
        <f t="array" ref="Q66">IFERROR(_xlfn.XLOOKUP($I66,Borrador!$I$11:$I$70,_xlfn.XLOOKUP(Q$10,Borrador!$C$10:$BK$10,Borrador!$C$11:$BK$70,"",0,1),""),"")</f>
        <v>No aplica</v>
      </c>
      <c r="R66" s="12" t="str" cm="1">
        <f t="array" ref="R66">IFERROR(_xlfn.XLOOKUP($I66,Borrador!$I$11:$I$70,_xlfn.XLOOKUP(R$10,Borrador!$C$10:$BK$10,Borrador!$C$11:$BK$70,"",0,1),""),"")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IFERROR(_xlfn.XLOOKUP($I66,Borrador!$I$11:$I$70,_xlfn.XLOOKUP(W$10,Borrador!$C$10:$BK$10,Borrador!$C$11:$BK$70,"",0,1),""),"")</f>
        <v>finalizado</v>
      </c>
      <c r="X66" s="76" cm="1">
        <f t="array" ref="X66">IFERROR(_xlfn.XLOOKUP($I66,Borrador!$I$11:$I$70,_xlfn.XLOOKUP(X$10,Borrador!$C$10:$BK$10,Borrador!$C$11:$BK$70,"",0,1),""),"")</f>
        <v>0</v>
      </c>
      <c r="Y66" s="76" t="str" cm="1">
        <f t="array" ref="Y66">IFERROR(_xlfn.XLOOKUP($I66,Borrador!$I$11:$I$70,_xlfn.XLOOKUP(Y$10,Borrador!$C$10:$BK$10,Borrador!$C$11:$BK$70,"",0,1),""),"")</f>
        <v>Finalizado</v>
      </c>
      <c r="Z66" s="76" t="str" cm="1">
        <f t="array" ref="Z66">IFERROR(_xlfn.XLOOKUP($I66,Borrador!$I$11:$I$70,_xlfn.XLOOKUP(Z$10,Borrador!$C$10:$BK$10,Borrador!$C$11:$BK$70,"",0,1),""),"")</f>
        <v/>
      </c>
      <c r="AA66" s="76" t="str" cm="1">
        <f t="array" ref="AA66">IFERROR(_xlfn.XLOOKUP($I66,Borrador!$I$11:$I$70,_xlfn.XLOOKUP(AA$10,Borrador!$C$10:$BK$10,Borrador!$C$11:$BK$70,"",0,1),""),"")</f>
        <v>Modificación de Registro Calificado</v>
      </c>
      <c r="AB66" s="12" t="str" cm="1">
        <f t="array" ref="AB66">IFERROR(_xlfn.XLOOKUP($I66,Borrador!$I$11:$I$70,_xlfn.XLOOKUP(AB$10,Borrador!$C$10:$BK$10,Borrador!$C$11:$BK$70,"",0,1),""),"")</f>
        <v>Notificado al MEN</v>
      </c>
      <c r="AC66" s="54" t="str" cm="1">
        <f t="array" ref="AC66">IFERROR(_xlfn.XLOOKUP($I66,Borrador!$I$11:$I$70,_xlfn.XLOOKUP(AC$10,Borrador!$C$10:$BK$10,Borrador!$C$11:$BK$70,"",0,1),""),"")</f>
        <v>Octubre de 2024</v>
      </c>
      <c r="AD66" s="12" t="str" cm="1">
        <f t="array" ref="AD66">IFERROR(_xlfn.XLOOKUP($I66,Borrador!$I$11:$I$70,_xlfn.XLOOKUP(AD$10,Borrador!$C$10:$BK$10,Borrador!$C$11:$BK$70,"",0,1),""),"")</f>
        <v>Junio de 2024</v>
      </c>
      <c r="AE66" s="12"/>
      <c r="AF66" s="12" t="str" cm="1">
        <f t="array" ref="AF66">IFERROR(_xlfn.XLOOKUP($I66,Borrador!$I$11:$I$70,_xlfn.XLOOKUP(AF$10,Borrador!$C$10:$BK$10,Borrador!$C$11:$BK$70,"",0,1),""),"")</f>
        <v>Sí</v>
      </c>
      <c r="AG66" s="12" t="str" cm="1">
        <f t="array" ref="AG66">IFERROR(_xlfn.XLOOKUP($I66,Borrador!$I$11:$I$70,_xlfn.XLOOKUP(AG$10,Borrador!$C$10:$BK$10,Borrador!$C$11:$BK$70,"",0,1),""),"")</f>
        <v>No</v>
      </c>
      <c r="AH66" s="12" t="str" cm="1">
        <f t="array" ref="AH66">IFERROR(_xlfn.XLOOKUP($I66,Borrador!$I$11:$I$70,_xlfn.XLOOKUP(AH$10,Borrador!$C$10:$BK$10,Borrador!$C$11:$BK$70,"",0,1),""),"")</f>
        <v>No aplica</v>
      </c>
      <c r="AI66" s="12" t="str" cm="1">
        <f t="array" ref="AI66">IFERROR(_xlfn.XLOOKUP($I66,Borrador!$I$11:$I$70,_xlfn.XLOOKUP(AI$10,Borrador!$C$10:$BK$10,Borrador!$C$11:$BK$70,"",0,1),""),"")</f>
        <v/>
      </c>
      <c r="AJ66" s="12"/>
      <c r="AK66" s="12"/>
      <c r="AL66" s="11" t="str" cm="1">
        <f t="array" ref="AL66">IFERROR(_xlfn.XLOOKUP($I66,Borrador!$I$11:$I$70,_xlfn.XLOOKUP(AL$10,Borrador!$C$10:$BK$10,Borrador!$C$11:$BK$70,"",0,1),""),"")</f>
        <v>No aplica</v>
      </c>
      <c r="AM66" s="11" t="str" cm="1">
        <f t="array" ref="AM66">IFERROR(_xlfn.XLOOKUP($I66,Borrador!$I$11:$I$70,_xlfn.XLOOKUP(AM$10,Borrador!$C$10:$BK$10,Borrador!$C$11:$BK$70,"",0,1),""),"")</f>
        <v>No aplica</v>
      </c>
      <c r="AN66" s="11" t="str" cm="1">
        <f t="array" ref="AN66">IFERROR(_xlfn.XLOOKUP($I66,Borrador!$I$11:$I$70,_xlfn.XLOOKUP(AN$10,Borrador!$C$10:$BK$10,Borrador!$C$11:$BK$70,"",0,1),""),"")</f>
        <v>No aplica</v>
      </c>
      <c r="AO66" s="11" cm="1">
        <f t="array" ref="AO66">IFERROR(_xlfn.XLOOKUP($I66,Borrador!$I$11:$I$70,_xlfn.XLOOKUP(AO$10,Borrador!$C$10:$BK$10,Borrador!$C$11:$BK$70,"",0,1),""),"")</f>
        <v>0</v>
      </c>
      <c r="AP66" s="11" cm="1">
        <f t="array" ref="AP66">IFERROR(_xlfn.XLOOKUP($I66,Borrador!$I$11:$I$70,_xlfn.XLOOKUP(AP$10,Borrador!$C$10:$BK$10,Borrador!$C$11:$BK$70,"",0,1),""),"")</f>
        <v>0</v>
      </c>
      <c r="AQ66" s="11" t="str" cm="1">
        <f t="array" ref="AQ66">IFERROR(_xlfn.XLOOKUP($I66,Borrador!$I$11:$I$70,_xlfn.XLOOKUP(AQ$10,Borrador!$C$10:$BK$10,Borrador!$C$11:$BK$70,"",0,1),""),"")</f>
        <v>No aplica</v>
      </c>
      <c r="AR66" s="12" t="str" cm="1">
        <f t="array" ref="AR66">IFERROR(_xlfn.XLOOKUP($I66,Borrador!$I$11:$I$70,_xlfn.XLOOKUP(AR$10,Borrador!$C$10:$BK$10,Borrador!$C$11:$BK$70,"",0,1),""),"")</f>
        <v/>
      </c>
      <c r="AS66" s="12" t="str" cm="1">
        <f t="array" ref="AS66">IFERROR(_xlfn.XLOOKUP($I66,Borrador!$I$11:$I$70,_xlfn.XLOOKUP(AS$10,Borrador!$C$10:$BK$10,Borrador!$C$11:$BK$70,"",0,1),""),"")</f>
        <v/>
      </c>
      <c r="AT66" s="12" t="str" cm="1">
        <f t="array" ref="AT66">IFERROR(_xlfn.XLOOKUP($I66,Borrador!$I$11:$I$70,_xlfn.XLOOKUP(AT$10,Borrador!$C$10:$BK$10,Borrador!$C$11:$BK$70,"",0,1),""),"")</f>
        <v/>
      </c>
      <c r="AU66" s="12" t="str" cm="1">
        <f t="array" ref="AU66">IFERROR(_xlfn.XLOOKUP($I66,Borrador!$I$11:$I$70,_xlfn.XLOOKUP(AU$10,Borrador!$C$10:$BK$10,Borrador!$C$11:$BK$70,"",0,1),""),"")</f>
        <v>No aplica</v>
      </c>
      <c r="AV66" s="12" t="str" cm="1">
        <f t="array" ref="AV66">IFERROR(_xlfn.XLOOKUP($I66,Borrador!$I$11:$I$70,_xlfn.XLOOKUP(AV$10,Borrador!$C$10:$BK$10,Borrador!$C$11:$BK$70,"",0,1),""),"")</f>
        <v>No aplica</v>
      </c>
      <c r="AW66" s="12" t="str">
        <f>IFERROR(_xlfn.XLOOKUP($I66,Borrador!$I$11:$I$70,Borrador!$AP$11:$AP$70,""),"")</f>
        <v>No aplica</v>
      </c>
      <c r="AX66" s="12" t="str">
        <f>IFERROR(_xlfn.XLOOKUP($I66,Borrador!$I$11:$I$70,Borrador!$AQ$11:$AQ$70,""),"")</f>
        <v>No aplica</v>
      </c>
      <c r="AY66" s="12" t="str">
        <f>IFERROR(_xlfn.XLOOKUP($I66,Borrador!$I$11:$I$70,Borrador!$AR$11:$AR$70,""),"")</f>
        <v>No aplica</v>
      </c>
      <c r="AZ66" s="11" t="str" cm="1">
        <f t="array" ref="AZ66">IFERROR(_xlfn.XLOOKUP($I66,Borrador!$I$11:$I$70,_xlfn.XLOOKUP(AZ$10,Borrador!$C$10:$BK$10,Borrador!$C$11:$BK$70,"",0,1),""),"")</f>
        <v>No aplica</v>
      </c>
      <c r="BA66" s="11" t="str" cm="1">
        <f t="array" ref="BA66">IFERROR(_xlfn.XLOOKUP($I66,Borrador!$I$11:$I$70,_xlfn.XLOOKUP(BA$10,Borrador!$C$10:$BK$10,Borrador!$C$11:$BK$70,"",0,1),""),"")</f>
        <v>No aplica</v>
      </c>
      <c r="BB66" s="11">
        <f>IFERROR(_xlfn.XLOOKUP($I66,Borrador!$I$11:$I$70,Borrador!$AY$11:$AY$70,""),"")</f>
        <v>0</v>
      </c>
      <c r="BC66" s="11">
        <f>IFERROR(_xlfn.XLOOKUP($I66,Borrador!$I$11:$I$70,Borrador!$AZ$11:$AZ$70,""),"")</f>
        <v>0</v>
      </c>
      <c r="BD66" s="12" t="str" cm="1">
        <f t="array" ref="BD66">IFERROR(_xlfn.XLOOKUP($I66,Borrador!$I$11:$I$70,_xlfn.XLOOKUP(BD$10,Borrador!$C$10:$BK$10,Borrador!$C$11:$BK$70,"",0,1),""),"")</f>
        <v>No aplica</v>
      </c>
      <c r="BE66" s="12" t="str" cm="1">
        <f t="array" ref="BE66">IFERROR(_xlfn.XLOOKUP($I66,Borrador!$I$11:$I$70,_xlfn.XLOOKUP(BE$10,Borrador!$C$10:$BK$10,Borrador!$C$11:$BK$70,"",0,1),""),"")</f>
        <v>No aplica</v>
      </c>
      <c r="BF66" s="12" t="str" cm="1">
        <f t="array" ref="BF66">IFERROR(_xlfn.XLOOKUP($I66,Borrador!$I$11:$I$70,_xlfn.XLOOKUP(BF$10,Borrador!$C$10:$BK$10,Borrador!$C$11:$BK$70,"",0,1),""),"")</f>
        <v>No aplica</v>
      </c>
      <c r="BG66" s="12" t="str" cm="1">
        <f t="array" ref="BG66">IFERROR(_xlfn.XLOOKUP($I66,Borrador!$I$11:$I$70,_xlfn.XLOOKUP(BG$10,Borrador!$C$10:$BK$10,Borrador!$C$11:$BK$70,"",0,1),""),"")</f>
        <v>No aplica</v>
      </c>
      <c r="BH66" s="12" t="str" cm="1">
        <f t="array" ref="BH66">IFERROR(_xlfn.XLOOKUP($I66,Borrador!$I$11:$I$70,_xlfn.XLOOKUP(BH$10,Borrador!$C$10:$BK$10,Borrador!$C$11:$BK$70,"",0,1),""),"")</f>
        <v>No aplica</v>
      </c>
      <c r="BI66" s="12" t="str" cm="1">
        <f t="array" ref="BI66">IFERROR(_xlfn.XLOOKUP($I66,Borrador!$I$11:$I$70,_xlfn.XLOOKUP(BI$10,Borrador!$C$10:$BK$10,Borrador!$C$11:$BK$70,"",0,1),""),"")</f>
        <v>sin iniciar</v>
      </c>
      <c r="BJ66" s="12" t="str" cm="1">
        <f t="array" ref="BJ66">IFERROR(_xlfn.XLOOKUP($I66,Borrador!$I$11:$I$70,_xlfn.XLOOKUP(BJ$10,Borrador!$C$10:$BK$10,Borrador!$C$11:$BK$70,"",0,1),""),"")</f>
        <v>No aplica</v>
      </c>
      <c r="BK66" s="12" cm="1">
        <f t="array" ref="BK66">IFERROR(_xlfn.XLOOKUP($I66,Borrador!$I$11:$I$70,_xlfn.XLOOKUP(BK$10,Borrador!$C$10:$BK$10,Borrador!$C$11:$BK$70,"",0,1),""),"")</f>
        <v>0</v>
      </c>
      <c r="BL66" s="12" cm="1">
        <f t="array" ref="BL66">IFERROR(_xlfn.XLOOKUP($I66,Borrador!$I$11:$I$70,_xlfn.XLOOKUP(BL$10,Borrador!$C$10:$BK$10,Borrador!$C$11:$BK$70,"",0,1),""),"")</f>
        <v>0</v>
      </c>
      <c r="BM66" s="12">
        <f>IFERROR(_xlfn.XLOOKUP($I66,Borrador!$I$11:$I$70,Borrador!$BE$11:$BE$70,""),"")</f>
        <v>0</v>
      </c>
      <c r="BN66" s="12">
        <f>IFERROR(_xlfn.XLOOKUP($I66,Borrador!$I$11:$I$70,Borrador!$BF$11:$BF$70,""),"")</f>
        <v>0</v>
      </c>
      <c r="BO66" s="12">
        <f>IFERROR(_xlfn.XLOOKUP($I66,Borrador!$I$11:$I$70,Borrador!$BG$11:$BG$70,""),"")</f>
        <v>0</v>
      </c>
      <c r="BP66" s="12" t="str" cm="1">
        <f t="array" ref="BP66">IFERROR(_xlfn.XLOOKUP($I66,Borrador!$I$11:$I$70,_xlfn.XLOOKUP(BP$10,Borrador!$C$10:$BK$10,Borrador!$C$11:$BK$70,"",0,1),""),"")</f>
        <v>sin iniciar</v>
      </c>
      <c r="BQ66" s="12">
        <f>IFERROR(_xlfn.XLOOKUP($I66,Borrador!$I$11:$I$70,Borrador!$BB$11:$BB$70,""),"")</f>
        <v>0</v>
      </c>
      <c r="BR66" s="12">
        <f>IFERROR(_xlfn.XLOOKUP($I66,Borrador!$I$11:$I$70,Borrador!$BC$11:$BC$70,""),"")</f>
        <v>0</v>
      </c>
      <c r="BS66" s="12">
        <f>IFERROR(_xlfn.XLOOKUP($I66,Borrador!$I$11:$I$70,Borrador!$BD$11:$BD$70,""),"")</f>
        <v>0</v>
      </c>
      <c r="BT66" s="11">
        <f>IFERROR(_xlfn.XLOOKUP($I66,Borrador!$I$11:$I$70,Borrador!$BH$11:$BH$70,""),"")</f>
        <v>0</v>
      </c>
      <c r="BU66" s="11">
        <f>IFERROR(_xlfn.XLOOKUP($I66,Borrador!$I$11:$I$70,Borrador!$BI$11:$BI$70,""),"")</f>
        <v>0</v>
      </c>
      <c r="BV66" s="34" t="str">
        <f>IFERROR(_xlfn.XLOOKUP($I66,Borrador!$I$11:$I$70,Borrador!$BJ$11:$BJ$70,""),"")</f>
        <v>2027-2</v>
      </c>
      <c r="BW66" s="12">
        <f>IFERROR(_xlfn.XLOOKUP($I66,Borrador!$I$11:$I$70,Borrador!$BK$11:$BK$70,""),"")</f>
        <v>0</v>
      </c>
    </row>
    <row r="67" spans="3:75" ht="69.599999999999994" customHeight="1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IFERROR(_xlfn.XLOOKUP($I67,Borrador!$I$11:$I$70,_xlfn.XLOOKUP(J$10,Borrador!$C$10:$BK$10,Borrador!$C$11:$BK$70,"",0,1),""),"")</f>
        <v>finalizado</v>
      </c>
      <c r="K67" s="12" t="str" cm="1">
        <f t="array" ref="K67">IFERROR(_xlfn.XLOOKUP($I67,Borrador!$I$11:$I$70,_xlfn.XLOOKUP(K$10,Borrador!$C$10:$BK$10,Borrador!$C$11:$BK$70,"",0,1),""),"")</f>
        <v>finalizado</v>
      </c>
      <c r="L67" s="12" t="str" cm="1">
        <f t="array" ref="L67">IFERROR(_xlfn.XLOOKUP($I67,Borrador!$I$11:$I$70,_xlfn.XLOOKUP(L$10,Borrador!$C$10:$BK$10,Borrador!$C$11:$BK$70,"",0,1),""),"")</f>
        <v>finalizado</v>
      </c>
      <c r="M67" s="38" cm="1">
        <f t="array" ref="M67">IFERROR(_xlfn.XLOOKUP($I67,Borrador!$I$11:$I$70,_xlfn.XLOOKUP(M$10,Borrador!$C$10:$BK$10,Borrador!$C$11:$BK$70,"",0,1),""),"")</f>
        <v>46112</v>
      </c>
      <c r="N67" s="39" cm="1">
        <f t="array" ref="N67">IFERROR(_xlfn.XLOOKUP($I67,Borrador!$I$11:$I$70,_xlfn.XLOOKUP(N$10,Borrador!$C$10:$BK$10,Borrador!$C$11:$BK$70,"",0,1),""),"")</f>
        <v>46142</v>
      </c>
      <c r="O67" s="12" cm="1">
        <f t="array" ref="O67">IFERROR(_xlfn.XLOOKUP($I67,Borrador!$I$11:$I$70,_xlfn.XLOOKUP(O$10,Borrador!$C$10:$BK$10,Borrador!$C$11:$BK$70,"",0,1),""),"")</f>
        <v>0</v>
      </c>
      <c r="P67" s="12" cm="1">
        <f t="array" ref="P67">IFERROR(_xlfn.XLOOKUP($I67,Borrador!$I$11:$I$70,_xlfn.XLOOKUP(P$10,Borrador!$C$10:$BK$10,Borrador!$C$11:$BK$70,"",0,1),""),"")</f>
        <v>0</v>
      </c>
      <c r="Q67" s="12" t="str" cm="1">
        <f t="array" ref="Q67">IFERROR(_xlfn.XLOOKUP($I67,Borrador!$I$11:$I$70,_xlfn.XLOOKUP(Q$10,Borrador!$C$10:$BK$10,Borrador!$C$11:$BK$70,"",0,1),""),"")</f>
        <v>No aplica</v>
      </c>
      <c r="R67" s="12" t="str" cm="1">
        <f t="array" ref="R67">IFERROR(_xlfn.XLOOKUP($I67,Borrador!$I$11:$I$70,_xlfn.XLOOKUP(R$10,Borrador!$C$10:$BK$10,Borrador!$C$11:$BK$70,"",0,1),""),"")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IFERROR(_xlfn.XLOOKUP($I67,Borrador!$I$11:$I$70,_xlfn.XLOOKUP(W$10,Borrador!$C$10:$BK$10,Borrador!$C$11:$BK$70,"",0,1),""),"")</f>
        <v>finalizado</v>
      </c>
      <c r="X67" s="76" cm="1">
        <f t="array" ref="X67">IFERROR(_xlfn.XLOOKUP($I67,Borrador!$I$11:$I$70,_xlfn.XLOOKUP(X$10,Borrador!$C$10:$BK$10,Borrador!$C$11:$BK$70,"",0,1),""),"")</f>
        <v>0</v>
      </c>
      <c r="Y67" s="76" t="str" cm="1">
        <f t="array" ref="Y67">IFERROR(_xlfn.XLOOKUP($I67,Borrador!$I$11:$I$70,_xlfn.XLOOKUP(Y$10,Borrador!$C$10:$BK$10,Borrador!$C$11:$BK$70,"",0,1),""),"")</f>
        <v>Devuelto</v>
      </c>
      <c r="Z67" s="76" t="str" cm="1">
        <f t="array" ref="Z67">IFERROR(_xlfn.XLOOKUP($I67,Borrador!$I$11:$I$70,_xlfn.XLOOKUP(Z$10,Borrador!$C$10:$BK$10,Borrador!$C$11:$BK$70,"",0,1),""),"")</f>
        <v/>
      </c>
      <c r="AA67" s="76" t="str" cm="1">
        <f t="array" ref="AA67">IFERROR(_xlfn.XLOOKUP($I67,Borrador!$I$11:$I$70,_xlfn.XLOOKUP(AA$10,Borrador!$C$10:$BK$10,Borrador!$C$11:$BK$70,"",0,1),""),"")</f>
        <v>Modificación de Registro Calificado</v>
      </c>
      <c r="AB67" s="12" t="str" cm="1">
        <f t="array" ref="AB67">IFERROR(_xlfn.XLOOKUP($I67,Borrador!$I$11:$I$70,_xlfn.XLOOKUP(AB$10,Borrador!$C$10:$BK$10,Borrador!$C$11:$BK$70,"",0,1),""),"")</f>
        <v>En elaboración de documentación</v>
      </c>
      <c r="AC67" s="54" t="str" cm="1">
        <f t="array" ref="AC67">IFERROR(_xlfn.XLOOKUP($I67,Borrador!$I$11:$I$70,_xlfn.XLOOKUP(AC$10,Borrador!$C$10:$BK$10,Borrador!$C$11:$BK$70,"",0,1),""),"")</f>
        <v>Junio de 2026</v>
      </c>
      <c r="AD67" s="12" t="str" cm="1">
        <f t="array" ref="AD67">IFERROR(_xlfn.XLOOKUP($I67,Borrador!$I$11:$I$70,_xlfn.XLOOKUP(AD$10,Borrador!$C$10:$BK$10,Borrador!$C$11:$BK$70,"",0,1),""),"")</f>
        <v>Se tramita en mayo de 2026</v>
      </c>
      <c r="AE67" s="12"/>
      <c r="AF67" s="12" t="str" cm="1">
        <f t="array" ref="AF67">IFERROR(_xlfn.XLOOKUP($I67,Borrador!$I$11:$I$70,_xlfn.XLOOKUP(AF$10,Borrador!$C$10:$BK$10,Borrador!$C$11:$BK$70,"",0,1),""),"")</f>
        <v>Sí</v>
      </c>
      <c r="AG67" s="12" t="str" cm="1">
        <f t="array" ref="AG67">IFERROR(_xlfn.XLOOKUP($I67,Borrador!$I$11:$I$70,_xlfn.XLOOKUP(AG$10,Borrador!$C$10:$BK$10,Borrador!$C$11:$BK$70,"",0,1),""),"")</f>
        <v>No</v>
      </c>
      <c r="AH67" s="12" t="str" cm="1">
        <f t="array" ref="AH67">IFERROR(_xlfn.XLOOKUP($I67,Borrador!$I$11:$I$70,_xlfn.XLOOKUP(AH$10,Borrador!$C$10:$BK$10,Borrador!$C$11:$BK$70,"",0,1),""),"")</f>
        <v>No aplica</v>
      </c>
      <c r="AI67" s="12" t="str" cm="1">
        <f t="array" ref="AI67">IFERROR(_xlfn.XLOOKUP($I67,Borrador!$I$11:$I$70,_xlfn.XLOOKUP(AI$10,Borrador!$C$10:$BK$10,Borrador!$C$11:$BK$70,"",0,1),""),"")</f>
        <v/>
      </c>
      <c r="AJ67" s="12"/>
      <c r="AK67" s="12"/>
      <c r="AL67" s="11" t="str" cm="1">
        <f t="array" ref="AL67">IFERROR(_xlfn.XLOOKUP($I67,Borrador!$I$11:$I$70,_xlfn.XLOOKUP(AL$10,Borrador!$C$10:$BK$10,Borrador!$C$11:$BK$70,"",0,1),""),"")</f>
        <v>No aplica</v>
      </c>
      <c r="AM67" s="11" t="str" cm="1">
        <f t="array" ref="AM67">IFERROR(_xlfn.XLOOKUP($I67,Borrador!$I$11:$I$70,_xlfn.XLOOKUP(AM$10,Borrador!$C$10:$BK$10,Borrador!$C$11:$BK$70,"",0,1),""),"")</f>
        <v>No aplica</v>
      </c>
      <c r="AN67" s="11" t="str" cm="1">
        <f t="array" ref="AN67">IFERROR(_xlfn.XLOOKUP($I67,Borrador!$I$11:$I$70,_xlfn.XLOOKUP(AN$10,Borrador!$C$10:$BK$10,Borrador!$C$11:$BK$70,"",0,1),""),"")</f>
        <v>No aplica</v>
      </c>
      <c r="AO67" s="11" cm="1">
        <f t="array" ref="AO67">IFERROR(_xlfn.XLOOKUP($I67,Borrador!$I$11:$I$70,_xlfn.XLOOKUP(AO$10,Borrador!$C$10:$BK$10,Borrador!$C$11:$BK$70,"",0,1),""),"")</f>
        <v>0</v>
      </c>
      <c r="AP67" s="11" cm="1">
        <f t="array" ref="AP67">IFERROR(_xlfn.XLOOKUP($I67,Borrador!$I$11:$I$70,_xlfn.XLOOKUP(AP$10,Borrador!$C$10:$BK$10,Borrador!$C$11:$BK$70,"",0,1),""),"")</f>
        <v>0</v>
      </c>
      <c r="AQ67" s="11" t="str" cm="1">
        <f t="array" ref="AQ67">IFERROR(_xlfn.XLOOKUP($I67,Borrador!$I$11:$I$70,_xlfn.XLOOKUP(AQ$10,Borrador!$C$10:$BK$10,Borrador!$C$11:$BK$70,"",0,1),""),"")</f>
        <v>No aplica</v>
      </c>
      <c r="AR67" s="12" t="str" cm="1">
        <f t="array" ref="AR67">IFERROR(_xlfn.XLOOKUP($I67,Borrador!$I$11:$I$70,_xlfn.XLOOKUP(AR$10,Borrador!$C$10:$BK$10,Borrador!$C$11:$BK$70,"",0,1),""),"")</f>
        <v/>
      </c>
      <c r="AS67" s="12" t="str" cm="1">
        <f t="array" ref="AS67">IFERROR(_xlfn.XLOOKUP($I67,Borrador!$I$11:$I$70,_xlfn.XLOOKUP(AS$10,Borrador!$C$10:$BK$10,Borrador!$C$11:$BK$70,"",0,1),""),"")</f>
        <v/>
      </c>
      <c r="AT67" s="12" t="str" cm="1">
        <f t="array" ref="AT67">IFERROR(_xlfn.XLOOKUP($I67,Borrador!$I$11:$I$70,_xlfn.XLOOKUP(AT$10,Borrador!$C$10:$BK$10,Borrador!$C$11:$BK$70,"",0,1),""),"")</f>
        <v/>
      </c>
      <c r="AU67" s="12" t="str" cm="1">
        <f t="array" ref="AU67">IFERROR(_xlfn.XLOOKUP($I67,Borrador!$I$11:$I$70,_xlfn.XLOOKUP(AU$10,Borrador!$C$10:$BK$10,Borrador!$C$11:$BK$70,"",0,1),""),"")</f>
        <v>No aplica</v>
      </c>
      <c r="AV67" s="12" t="str" cm="1">
        <f t="array" ref="AV67">IFERROR(_xlfn.XLOOKUP($I67,Borrador!$I$11:$I$70,_xlfn.XLOOKUP(AV$10,Borrador!$C$10:$BK$10,Borrador!$C$11:$BK$70,"",0,1),""),"")</f>
        <v>No aplica</v>
      </c>
      <c r="AW67" s="12" t="str">
        <f>IFERROR(_xlfn.XLOOKUP($I67,Borrador!$I$11:$I$70,Borrador!$AP$11:$AP$70,""),"")</f>
        <v>No aplica</v>
      </c>
      <c r="AX67" s="12" t="str">
        <f>IFERROR(_xlfn.XLOOKUP($I67,Borrador!$I$11:$I$70,Borrador!$AQ$11:$AQ$70,""),"")</f>
        <v>No aplica</v>
      </c>
      <c r="AY67" s="12" t="str">
        <f>IFERROR(_xlfn.XLOOKUP($I67,Borrador!$I$11:$I$70,Borrador!$AR$11:$AR$70,""),"")</f>
        <v>No aplica</v>
      </c>
      <c r="AZ67" s="11" t="str" cm="1">
        <f t="array" ref="AZ67">IFERROR(_xlfn.XLOOKUP($I67,Borrador!$I$11:$I$70,_xlfn.XLOOKUP(AZ$10,Borrador!$C$10:$BK$10,Borrador!$C$11:$BK$70,"",0,1),""),"")</f>
        <v>No aplica</v>
      </c>
      <c r="BA67" s="11" t="str" cm="1">
        <f t="array" ref="BA67">IFERROR(_xlfn.XLOOKUP($I67,Borrador!$I$11:$I$70,_xlfn.XLOOKUP(BA$10,Borrador!$C$10:$BK$10,Borrador!$C$11:$BK$70,"",0,1),""),"")</f>
        <v>No aplica</v>
      </c>
      <c r="BB67" s="11">
        <f>IFERROR(_xlfn.XLOOKUP($I67,Borrador!$I$11:$I$70,Borrador!$AY$11:$AY$70,""),"")</f>
        <v>0</v>
      </c>
      <c r="BC67" s="11">
        <f>IFERROR(_xlfn.XLOOKUP($I67,Borrador!$I$11:$I$70,Borrador!$AZ$11:$AZ$70,""),"")</f>
        <v>0</v>
      </c>
      <c r="BD67" s="12" t="str" cm="1">
        <f t="array" ref="BD67">IFERROR(_xlfn.XLOOKUP($I67,Borrador!$I$11:$I$70,_xlfn.XLOOKUP(BD$10,Borrador!$C$10:$BK$10,Borrador!$C$11:$BK$70,"",0,1),""),"")</f>
        <v>No aplica</v>
      </c>
      <c r="BE67" s="12" t="str" cm="1">
        <f t="array" ref="BE67">IFERROR(_xlfn.XLOOKUP($I67,Borrador!$I$11:$I$70,_xlfn.XLOOKUP(BE$10,Borrador!$C$10:$BK$10,Borrador!$C$11:$BK$70,"",0,1),""),"")</f>
        <v>No aplica</v>
      </c>
      <c r="BF67" s="12" t="str" cm="1">
        <f t="array" ref="BF67">IFERROR(_xlfn.XLOOKUP($I67,Borrador!$I$11:$I$70,_xlfn.XLOOKUP(BF$10,Borrador!$C$10:$BK$10,Borrador!$C$11:$BK$70,"",0,1),""),"")</f>
        <v>No aplica</v>
      </c>
      <c r="BG67" s="12" t="str" cm="1">
        <f t="array" ref="BG67">IFERROR(_xlfn.XLOOKUP($I67,Borrador!$I$11:$I$70,_xlfn.XLOOKUP(BG$10,Borrador!$C$10:$BK$10,Borrador!$C$11:$BK$70,"",0,1),""),"")</f>
        <v>No aplica</v>
      </c>
      <c r="BH67" s="12" t="str" cm="1">
        <f t="array" ref="BH67">IFERROR(_xlfn.XLOOKUP($I67,Borrador!$I$11:$I$70,_xlfn.XLOOKUP(BH$10,Borrador!$C$10:$BK$10,Borrador!$C$11:$BK$70,"",0,1),""),"")</f>
        <v>No aplica</v>
      </c>
      <c r="BI67" s="12" t="str" cm="1">
        <f t="array" ref="BI67">IFERROR(_xlfn.XLOOKUP($I67,Borrador!$I$11:$I$70,_xlfn.XLOOKUP(BI$10,Borrador!$C$10:$BK$10,Borrador!$C$11:$BK$70,"",0,1),""),"")</f>
        <v>sin iniciar</v>
      </c>
      <c r="BJ67" s="12" t="str" cm="1">
        <f t="array" ref="BJ67">IFERROR(_xlfn.XLOOKUP($I67,Borrador!$I$11:$I$70,_xlfn.XLOOKUP(BJ$10,Borrador!$C$10:$BK$10,Borrador!$C$11:$BK$70,"",0,1),""),"")</f>
        <v>No aplica</v>
      </c>
      <c r="BK67" s="12" cm="1">
        <f t="array" ref="BK67">IFERROR(_xlfn.XLOOKUP($I67,Borrador!$I$11:$I$70,_xlfn.XLOOKUP(BK$10,Borrador!$C$10:$BK$10,Borrador!$C$11:$BK$70,"",0,1),""),"")</f>
        <v>0</v>
      </c>
      <c r="BL67" s="12" cm="1">
        <f t="array" ref="BL67">IFERROR(_xlfn.XLOOKUP($I67,Borrador!$I$11:$I$70,_xlfn.XLOOKUP(BL$10,Borrador!$C$10:$BK$10,Borrador!$C$11:$BK$70,"",0,1),""),"")</f>
        <v>0</v>
      </c>
      <c r="BM67" s="12">
        <f>IFERROR(_xlfn.XLOOKUP($I67,Borrador!$I$11:$I$70,Borrador!$BE$11:$BE$70,""),"")</f>
        <v>0</v>
      </c>
      <c r="BN67" s="12">
        <f>IFERROR(_xlfn.XLOOKUP($I67,Borrador!$I$11:$I$70,Borrador!$BF$11:$BF$70,""),"")</f>
        <v>0</v>
      </c>
      <c r="BO67" s="12">
        <f>IFERROR(_xlfn.XLOOKUP($I67,Borrador!$I$11:$I$70,Borrador!$BG$11:$BG$70,""),"")</f>
        <v>0</v>
      </c>
      <c r="BP67" s="12" t="str" cm="1">
        <f t="array" ref="BP67">IFERROR(_xlfn.XLOOKUP($I67,Borrador!$I$11:$I$70,_xlfn.XLOOKUP(BP$10,Borrador!$C$10:$BK$10,Borrador!$C$11:$BK$70,"",0,1),""),"")</f>
        <v>sin iniciar</v>
      </c>
      <c r="BQ67" s="12">
        <f>IFERROR(_xlfn.XLOOKUP($I67,Borrador!$I$11:$I$70,Borrador!$BB$11:$BB$70,""),"")</f>
        <v>0</v>
      </c>
      <c r="BR67" s="12">
        <f>IFERROR(_xlfn.XLOOKUP($I67,Borrador!$I$11:$I$70,Borrador!$BC$11:$BC$70,""),"")</f>
        <v>0</v>
      </c>
      <c r="BS67" s="12">
        <f>IFERROR(_xlfn.XLOOKUP($I67,Borrador!$I$11:$I$70,Borrador!$BD$11:$BD$70,""),"")</f>
        <v>0</v>
      </c>
      <c r="BT67" s="11">
        <f>IFERROR(_xlfn.XLOOKUP($I67,Borrador!$I$11:$I$70,Borrador!$BH$11:$BH$70,""),"")</f>
        <v>0</v>
      </c>
      <c r="BU67" s="11">
        <f>IFERROR(_xlfn.XLOOKUP($I67,Borrador!$I$11:$I$70,Borrador!$BI$11:$BI$70,""),"")</f>
        <v>0</v>
      </c>
      <c r="BV67" s="34" t="str">
        <f>IFERROR(_xlfn.XLOOKUP($I67,Borrador!$I$11:$I$70,Borrador!$BJ$11:$BJ$70,""),"")</f>
        <v>2027-1</v>
      </c>
      <c r="BW67" s="12">
        <f>IFERROR(_xlfn.XLOOKUP($I67,Borrador!$I$11:$I$70,Borrador!$BK$11:$BK$70,""),"")</f>
        <v>0</v>
      </c>
    </row>
    <row r="68" spans="3:75" ht="52.35" customHeight="1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IFERROR(_xlfn.XLOOKUP($I68,Borrador!$I$11:$I$70,_xlfn.XLOOKUP(J$10,Borrador!$C$10:$BK$10,Borrador!$C$11:$BK$70,"",0,1),""),"")</f>
        <v>finalizado</v>
      </c>
      <c r="K68" s="12" t="str" cm="1">
        <f t="array" ref="K68">IFERROR(_xlfn.XLOOKUP($I68,Borrador!$I$11:$I$70,_xlfn.XLOOKUP(K$10,Borrador!$C$10:$BK$10,Borrador!$C$11:$BK$70,"",0,1),""),"")</f>
        <v>finalizado</v>
      </c>
      <c r="L68" s="12" t="str" cm="1">
        <f t="array" ref="L68">IFERROR(_xlfn.XLOOKUP($I68,Borrador!$I$11:$I$70,_xlfn.XLOOKUP(L$10,Borrador!$C$10:$BK$10,Borrador!$C$11:$BK$70,"",0,1),""),"")</f>
        <v>finalizado</v>
      </c>
      <c r="M68" s="38" cm="1">
        <f t="array" ref="M68">IFERROR(_xlfn.XLOOKUP($I68,Borrador!$I$11:$I$70,_xlfn.XLOOKUP(M$10,Borrador!$C$10:$BK$10,Borrador!$C$11:$BK$70,"",0,1),""),"")</f>
        <v>45960</v>
      </c>
      <c r="N68" s="39" t="str" cm="1">
        <f t="array" ref="N68">IFERROR(_xlfn.XLOOKUP($I68,Borrador!$I$11:$I$70,_xlfn.XLOOKUP(N$10,Borrador!$C$10:$BK$10,Borrador!$C$11:$BK$70,"",0,1),""),"")</f>
        <v>30/11/2025
05/12/2025</v>
      </c>
      <c r="O68" s="12" cm="1">
        <f t="array" ref="O68">IFERROR(_xlfn.XLOOKUP($I68,Borrador!$I$11:$I$70,_xlfn.XLOOKUP(O$10,Borrador!$C$10:$BK$10,Borrador!$C$11:$BK$70,"",0,1),""),"")</f>
        <v>0</v>
      </c>
      <c r="P68" s="12" t="str" cm="1">
        <f t="array" ref="P68">IFERROR(_xlfn.XLOOKUP($I68,Borrador!$I$11:$I$70,_xlfn.XLOOKUP(P$10,Borrador!$C$10:$BK$10,Borrador!$C$11:$BK$70,"",0,1),""),"")</f>
        <v>Si</v>
      </c>
      <c r="Q68" s="12" cm="1">
        <f t="array" ref="Q68">IFERROR(_xlfn.XLOOKUP($I68,Borrador!$I$11:$I$70,_xlfn.XLOOKUP(Q$10,Borrador!$C$10:$BK$10,Borrador!$C$11:$BK$70,"",0,1),""),"")</f>
        <v>3</v>
      </c>
      <c r="R68" s="12" t="str" cm="1">
        <f t="array" ref="R68">IFERROR(_xlfn.XLOOKUP($I68,Borrador!$I$11:$I$70,_xlfn.XLOOKUP(R$10,Borrador!$C$10:$BK$10,Borrador!$C$11:$BK$70,"",0,1),""),"")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IFERROR(_xlfn.XLOOKUP($I68,Borrador!$I$11:$I$70,_xlfn.XLOOKUP(W$10,Borrador!$C$10:$BK$10,Borrador!$C$11:$BK$70,"",0,1),""),"")</f>
        <v>finalizado</v>
      </c>
      <c r="X68" s="76" cm="1">
        <f t="array" ref="X68">IFERROR(_xlfn.XLOOKUP($I68,Borrador!$I$11:$I$70,_xlfn.XLOOKUP(X$10,Borrador!$C$10:$BK$10,Borrador!$C$11:$BK$70,"",0,1),""),"")</f>
        <v>0</v>
      </c>
      <c r="Y68" s="76" t="str" cm="1">
        <f t="array" ref="Y68">IFERROR(_xlfn.XLOOKUP($I68,Borrador!$I$11:$I$70,_xlfn.XLOOKUP(Y$10,Borrador!$C$10:$BK$10,Borrador!$C$11:$BK$70,"",0,1),""),"")</f>
        <v>Finalizado</v>
      </c>
      <c r="Z68" s="76" t="str" cm="1">
        <f t="array" ref="Z68">IFERROR(_xlfn.XLOOKUP($I68,Borrador!$I$11:$I$70,_xlfn.XLOOKUP(Z$10,Borrador!$C$10:$BK$10,Borrador!$C$11:$BK$70,"",0,1),""),"")</f>
        <v/>
      </c>
      <c r="AA68" s="76" t="str" cm="1">
        <f t="array" ref="AA68">IFERROR(_xlfn.XLOOKUP($I68,Borrador!$I$11:$I$70,_xlfn.XLOOKUP(AA$10,Borrador!$C$10:$BK$10,Borrador!$C$11:$BK$70,"",0,1),""),"")</f>
        <v>Renovación de Registro Calificado</v>
      </c>
      <c r="AB68" s="12" t="str" cm="1">
        <f t="array" ref="AB68">IFERROR(_xlfn.XLOOKUP($I68,Borrador!$I$11:$I$70,_xlfn.XLOOKUP(AB$10,Borrador!$C$10:$BK$10,Borrador!$C$11:$BK$70,"",0,1),""),"")</f>
        <v>En elaboración de documentación</v>
      </c>
      <c r="AC68" s="54" t="str" cm="1">
        <f t="array" ref="AC68">IFERROR(_xlfn.XLOOKUP($I68,Borrador!$I$11:$I$70,_xlfn.XLOOKUP(AC$10,Borrador!$C$10:$BK$10,Borrador!$C$11:$BK$70,"",0,1),""),"")</f>
        <v>Diciembre de 2026</v>
      </c>
      <c r="AD68" s="12" t="str" cm="1">
        <f t="array" ref="AD68">IFERROR(_xlfn.XLOOKUP($I68,Borrador!$I$11:$I$70,_xlfn.XLOOKUP(AD$10,Borrador!$C$10:$BK$10,Borrador!$C$11:$BK$70,"",0,1),""),"")</f>
        <v>Se tramita en noviembre de 2026</v>
      </c>
      <c r="AE68" s="12"/>
      <c r="AF68" s="12" t="str" cm="1">
        <f t="array" ref="AF68">IFERROR(_xlfn.XLOOKUP($I68,Borrador!$I$11:$I$70,_xlfn.XLOOKUP(AF$10,Borrador!$C$10:$BK$10,Borrador!$C$11:$BK$70,"",0,1),""),"")</f>
        <v>Sí</v>
      </c>
      <c r="AG68" s="12" t="str" cm="1">
        <f t="array" ref="AG68">IFERROR(_xlfn.XLOOKUP($I68,Borrador!$I$11:$I$70,_xlfn.XLOOKUP(AG$10,Borrador!$C$10:$BK$10,Borrador!$C$11:$BK$70,"",0,1),""),"")</f>
        <v>Sí</v>
      </c>
      <c r="AH68" s="12" t="str" cm="1">
        <f t="array" ref="AH68">IFERROR(_xlfn.XLOOKUP($I68,Borrador!$I$11:$I$70,_xlfn.XLOOKUP(AH$10,Borrador!$C$10:$BK$10,Borrador!$C$11:$BK$70,"",0,1),""),"")</f>
        <v>Pendiente</v>
      </c>
      <c r="AI68" s="12" t="str" cm="1">
        <f t="array" ref="AI68">IFERROR(_xlfn.XLOOKUP($I68,Borrador!$I$11:$I$70,_xlfn.XLOOKUP(AI$10,Borrador!$C$10:$BK$10,Borrador!$C$11:$BK$70,"",0,1),""),"")</f>
        <v/>
      </c>
      <c r="AJ68" s="12"/>
      <c r="AK68" s="12"/>
      <c r="AL68" s="11" cm="1">
        <f t="array" ref="AL68">IFERROR(_xlfn.XLOOKUP($I68,Borrador!$I$11:$I$70,_xlfn.XLOOKUP(AL$10,Borrador!$C$10:$BK$10,Borrador!$C$11:$BK$70,"",0,1),""),"")</f>
        <v>0</v>
      </c>
      <c r="AM68" s="11" cm="1">
        <f t="array" ref="AM68">IFERROR(_xlfn.XLOOKUP($I68,Borrador!$I$11:$I$70,_xlfn.XLOOKUP(AM$10,Borrador!$C$10:$BK$10,Borrador!$C$11:$BK$70,"",0,1),""),"")</f>
        <v>3</v>
      </c>
      <c r="AN68" s="11" cm="1">
        <f t="array" ref="AN68">IFERROR(_xlfn.XLOOKUP($I68,Borrador!$I$11:$I$70,_xlfn.XLOOKUP(AN$10,Borrador!$C$10:$BK$10,Borrador!$C$11:$BK$70,"",0,1),""),"")</f>
        <v>3</v>
      </c>
      <c r="AO68" s="11" cm="1">
        <f t="array" ref="AO68">IFERROR(_xlfn.XLOOKUP($I68,Borrador!$I$11:$I$70,_xlfn.XLOOKUP(AO$10,Borrador!$C$10:$BK$10,Borrador!$C$11:$BK$70,"",0,1),""),"")</f>
        <v>46233</v>
      </c>
      <c r="AP68" s="11" cm="1">
        <f t="array" ref="AP68">IFERROR(_xlfn.XLOOKUP($I68,Borrador!$I$11:$I$70,_xlfn.XLOOKUP(AP$10,Borrador!$C$10:$BK$10,Borrador!$C$11:$BK$70,"",0,1),""),"")</f>
        <v>46325</v>
      </c>
      <c r="AQ68" s="11" t="str" cm="1">
        <f t="array" ref="AQ68">IFERROR(_xlfn.XLOOKUP($I68,Borrador!$I$11:$I$70,_xlfn.XLOOKUP(AQ$10,Borrador!$C$10:$BK$10,Borrador!$C$11:$BK$70,"",0,1),""),"")</f>
        <v>No aplica</v>
      </c>
      <c r="AR68" s="12" t="str" cm="1">
        <f t="array" ref="AR68">IFERROR(_xlfn.XLOOKUP($I68,Borrador!$I$11:$I$70,_xlfn.XLOOKUP(AR$10,Borrador!$C$10:$BK$10,Borrador!$C$11:$BK$70,"",0,1),""),"")</f>
        <v/>
      </c>
      <c r="AS68" s="12" t="str" cm="1">
        <f t="array" ref="AS68">IFERROR(_xlfn.XLOOKUP($I68,Borrador!$I$11:$I$70,_xlfn.XLOOKUP(AS$10,Borrador!$C$10:$BK$10,Borrador!$C$11:$BK$70,"",0,1),""),"")</f>
        <v/>
      </c>
      <c r="AT68" s="12" t="str" cm="1">
        <f t="array" ref="AT68">IFERROR(_xlfn.XLOOKUP($I68,Borrador!$I$11:$I$70,_xlfn.XLOOKUP(AT$10,Borrador!$C$10:$BK$10,Borrador!$C$11:$BK$70,"",0,1),""),"")</f>
        <v/>
      </c>
      <c r="AU68" s="12" t="str" cm="1">
        <f t="array" ref="AU68">IFERROR(_xlfn.XLOOKUP($I68,Borrador!$I$11:$I$70,_xlfn.XLOOKUP(AU$10,Borrador!$C$10:$BK$10,Borrador!$C$11:$BK$70,"",0,1),""),"")</f>
        <v>No aplica</v>
      </c>
      <c r="AV68" s="12" t="str" cm="1">
        <f t="array" ref="AV68">IFERROR(_xlfn.XLOOKUP($I68,Borrador!$I$11:$I$70,_xlfn.XLOOKUP(AV$10,Borrador!$C$10:$BK$10,Borrador!$C$11:$BK$70,"",0,1),""),"")</f>
        <v>No aplica</v>
      </c>
      <c r="AW68" s="12" t="str">
        <f>IFERROR(_xlfn.XLOOKUP($I68,Borrador!$I$11:$I$70,Borrador!$AP$11:$AP$70,""),"")</f>
        <v>No aplica</v>
      </c>
      <c r="AX68" s="12" t="str">
        <f>IFERROR(_xlfn.XLOOKUP($I68,Borrador!$I$11:$I$70,Borrador!$AQ$11:$AQ$70,""),"")</f>
        <v>No aplica</v>
      </c>
      <c r="AY68" s="12" t="str">
        <f>IFERROR(_xlfn.XLOOKUP($I68,Borrador!$I$11:$I$70,Borrador!$AR$11:$AR$70,""),"")</f>
        <v>No aplica</v>
      </c>
      <c r="AZ68" s="11" t="str" cm="1">
        <f t="array" ref="AZ68">IFERROR(_xlfn.XLOOKUP($I68,Borrador!$I$11:$I$70,_xlfn.XLOOKUP(AZ$10,Borrador!$C$10:$BK$10,Borrador!$C$11:$BK$70,"",0,1),""),"")</f>
        <v>No aplica</v>
      </c>
      <c r="BA68" s="11" cm="1">
        <f t="array" ref="BA68">IFERROR(_xlfn.XLOOKUP($I68,Borrador!$I$11:$I$70,_xlfn.XLOOKUP(BA$10,Borrador!$C$10:$BK$10,Borrador!$C$11:$BK$70,"",0,1),""),"")</f>
        <v>0</v>
      </c>
      <c r="BB68" s="11">
        <f>IFERROR(_xlfn.XLOOKUP($I68,Borrador!$I$11:$I$70,Borrador!$AY$11:$AY$70,""),"")</f>
        <v>0</v>
      </c>
      <c r="BC68" s="11">
        <f>IFERROR(_xlfn.XLOOKUP($I68,Borrador!$I$11:$I$70,Borrador!$AZ$11:$AZ$70,""),"")</f>
        <v>0</v>
      </c>
      <c r="BD68" s="12" t="str" cm="1">
        <f t="array" ref="BD68">IFERROR(_xlfn.XLOOKUP($I68,Borrador!$I$11:$I$70,_xlfn.XLOOKUP(BD$10,Borrador!$C$10:$BK$10,Borrador!$C$11:$BK$70,"",0,1),""),"")</f>
        <v>sin iniciar</v>
      </c>
      <c r="BE68" s="12" t="str" cm="1">
        <f t="array" ref="BE68">IFERROR(_xlfn.XLOOKUP($I68,Borrador!$I$11:$I$70,_xlfn.XLOOKUP(BE$10,Borrador!$C$10:$BK$10,Borrador!$C$11:$BK$70,"",0,1),""),"")</f>
        <v>sin iniciar</v>
      </c>
      <c r="BF68" s="12" t="str" cm="1">
        <f t="array" ref="BF68">IFERROR(_xlfn.XLOOKUP($I68,Borrador!$I$11:$I$70,_xlfn.XLOOKUP(BF$10,Borrador!$C$10:$BK$10,Borrador!$C$11:$BK$70,"",0,1),""),"")</f>
        <v>sin iniciar</v>
      </c>
      <c r="BG68" s="12" cm="1">
        <f t="array" ref="BG68">IFERROR(_xlfn.XLOOKUP($I68,Borrador!$I$11:$I$70,_xlfn.XLOOKUP(BG$10,Borrador!$C$10:$BK$10,Borrador!$C$11:$BK$70,"",0,1),""),"")</f>
        <v>3</v>
      </c>
      <c r="BH68" s="12" cm="1">
        <f t="array" ref="BH68">IFERROR(_xlfn.XLOOKUP($I68,Borrador!$I$11:$I$70,_xlfn.XLOOKUP(BH$10,Borrador!$C$10:$BK$10,Borrador!$C$11:$BK$70,"",0,1),""),"")</f>
        <v>0</v>
      </c>
      <c r="BI68" s="12" t="str" cm="1">
        <f t="array" ref="BI68">IFERROR(_xlfn.XLOOKUP($I68,Borrador!$I$11:$I$70,_xlfn.XLOOKUP(BI$10,Borrador!$C$10:$BK$10,Borrador!$C$11:$BK$70,"",0,1),""),"")</f>
        <v>sin iniciar</v>
      </c>
      <c r="BJ68" s="12" cm="1">
        <f t="array" ref="BJ68">IFERROR(_xlfn.XLOOKUP($I68,Borrador!$I$11:$I$70,_xlfn.XLOOKUP(BJ$10,Borrador!$C$10:$BK$10,Borrador!$C$11:$BK$70,"",0,1),""),"")</f>
        <v>0</v>
      </c>
      <c r="BK68" s="12" cm="1">
        <f t="array" ref="BK68">IFERROR(_xlfn.XLOOKUP($I68,Borrador!$I$11:$I$70,_xlfn.XLOOKUP(BK$10,Borrador!$C$10:$BK$10,Borrador!$C$11:$BK$70,"",0,1),""),"")</f>
        <v>0</v>
      </c>
      <c r="BL68" s="12" cm="1">
        <f t="array" ref="BL68">IFERROR(_xlfn.XLOOKUP($I68,Borrador!$I$11:$I$70,_xlfn.XLOOKUP(BL$10,Borrador!$C$10:$BK$10,Borrador!$C$11:$BK$70,"",0,1),""),"")</f>
        <v>0</v>
      </c>
      <c r="BM68" s="12">
        <f>IFERROR(_xlfn.XLOOKUP($I68,Borrador!$I$11:$I$70,Borrador!$BE$11:$BE$70,""),"")</f>
        <v>0</v>
      </c>
      <c r="BN68" s="12">
        <f>IFERROR(_xlfn.XLOOKUP($I68,Borrador!$I$11:$I$70,Borrador!$BF$11:$BF$70,""),"")</f>
        <v>0</v>
      </c>
      <c r="BO68" s="12">
        <f>IFERROR(_xlfn.XLOOKUP($I68,Borrador!$I$11:$I$70,Borrador!$BG$11:$BG$70,""),"")</f>
        <v>0</v>
      </c>
      <c r="BP68" s="12" t="str" cm="1">
        <f t="array" ref="BP68">IFERROR(_xlfn.XLOOKUP($I68,Borrador!$I$11:$I$70,_xlfn.XLOOKUP(BP$10,Borrador!$C$10:$BK$10,Borrador!$C$11:$BK$70,"",0,1),""),"")</f>
        <v>sin iniciar</v>
      </c>
      <c r="BQ68" s="12">
        <f>IFERROR(_xlfn.XLOOKUP($I68,Borrador!$I$11:$I$70,Borrador!$BB$11:$BB$70,""),"")</f>
        <v>0</v>
      </c>
      <c r="BR68" s="12">
        <f>IFERROR(_xlfn.XLOOKUP($I68,Borrador!$I$11:$I$70,Borrador!$BC$11:$BC$70,""),"")</f>
        <v>0</v>
      </c>
      <c r="BS68" s="12">
        <f>IFERROR(_xlfn.XLOOKUP($I68,Borrador!$I$11:$I$70,Borrador!$BD$11:$BD$70,""),"")</f>
        <v>0</v>
      </c>
      <c r="BT68" s="11">
        <f>IFERROR(_xlfn.XLOOKUP($I68,Borrador!$I$11:$I$70,Borrador!$BH$11:$BH$70,""),"")</f>
        <v>0</v>
      </c>
      <c r="BU68" s="11">
        <f>IFERROR(_xlfn.XLOOKUP($I68,Borrador!$I$11:$I$70,Borrador!$BI$11:$BI$70,""),"")</f>
        <v>0</v>
      </c>
      <c r="BV68" s="34" t="str">
        <f>IFERROR(_xlfn.XLOOKUP($I68,Borrador!$I$11:$I$70,Borrador!$BJ$11:$BJ$70,""),"")</f>
        <v>2027-2</v>
      </c>
      <c r="BW68" s="12">
        <f>IFERROR(_xlfn.XLOOKUP($I68,Borrador!$I$11:$I$70,Borrador!$BK$11:$BK$70,""),"")</f>
        <v>0</v>
      </c>
    </row>
    <row r="69" spans="3:75" ht="52.35" customHeight="1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IFERROR(_xlfn.XLOOKUP($I69,Borrador!$I$11:$I$70,_xlfn.XLOOKUP(J$10,Borrador!$C$10:$BK$10,Borrador!$C$11:$BK$70,"",0,1),""),"")</f>
        <v>finalizado</v>
      </c>
      <c r="K69" s="12" t="str" cm="1">
        <f t="array" ref="K69">IFERROR(_xlfn.XLOOKUP($I69,Borrador!$I$11:$I$70,_xlfn.XLOOKUP(K$10,Borrador!$C$10:$BK$10,Borrador!$C$11:$BK$70,"",0,1),""),"")</f>
        <v>finalizado</v>
      </c>
      <c r="L69" s="12" t="str" cm="1">
        <f t="array" ref="L69">IFERROR(_xlfn.XLOOKUP($I69,Borrador!$I$11:$I$70,_xlfn.XLOOKUP(L$10,Borrador!$C$10:$BK$10,Borrador!$C$11:$BK$70,"",0,1),""),"")</f>
        <v>finalizado</v>
      </c>
      <c r="M69" s="38" cm="1">
        <f t="array" ref="M69">IFERROR(_xlfn.XLOOKUP($I69,Borrador!$I$11:$I$70,_xlfn.XLOOKUP(M$10,Borrador!$C$10:$BK$10,Borrador!$C$11:$BK$70,"",0,1),""),"")</f>
        <v>45960</v>
      </c>
      <c r="N69" s="39" t="str" cm="1">
        <f t="array" ref="N69">IFERROR(_xlfn.XLOOKUP($I69,Borrador!$I$11:$I$70,_xlfn.XLOOKUP(N$10,Borrador!$C$10:$BK$10,Borrador!$C$11:$BK$70,"",0,1),""),"")</f>
        <v>30/11/2025
05/12/2025</v>
      </c>
      <c r="O69" s="12" cm="1">
        <f t="array" ref="O69">IFERROR(_xlfn.XLOOKUP($I69,Borrador!$I$11:$I$70,_xlfn.XLOOKUP(O$10,Borrador!$C$10:$BK$10,Borrador!$C$11:$BK$70,"",0,1),""),"")</f>
        <v>0</v>
      </c>
      <c r="P69" s="12" t="str" cm="1">
        <f t="array" ref="P69">IFERROR(_xlfn.XLOOKUP($I69,Borrador!$I$11:$I$70,_xlfn.XLOOKUP(P$10,Borrador!$C$10:$BK$10,Borrador!$C$11:$BK$70,"",0,1),""),"")</f>
        <v>Si</v>
      </c>
      <c r="Q69" s="12" cm="1">
        <f t="array" ref="Q69">IFERROR(_xlfn.XLOOKUP($I69,Borrador!$I$11:$I$70,_xlfn.XLOOKUP(Q$10,Borrador!$C$10:$BK$10,Borrador!$C$11:$BK$70,"",0,1),""),"")</f>
        <v>3</v>
      </c>
      <c r="R69" s="12" t="str" cm="1">
        <f t="array" ref="R69">IFERROR(_xlfn.XLOOKUP($I69,Borrador!$I$11:$I$70,_xlfn.XLOOKUP(R$10,Borrador!$C$10:$BK$10,Borrador!$C$11:$BK$70,"",0,1),""),"")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IFERROR(_xlfn.XLOOKUP($I69,Borrador!$I$11:$I$70,_xlfn.XLOOKUP(W$10,Borrador!$C$10:$BK$10,Borrador!$C$11:$BK$70,"",0,1),""),"")</f>
        <v>finalizado</v>
      </c>
      <c r="X69" s="76" cm="1">
        <f t="array" ref="X69">IFERROR(_xlfn.XLOOKUP($I69,Borrador!$I$11:$I$70,_xlfn.XLOOKUP(X$10,Borrador!$C$10:$BK$10,Borrador!$C$11:$BK$70,"",0,1),""),"")</f>
        <v>0</v>
      </c>
      <c r="Y69" s="76" t="str" cm="1">
        <f t="array" ref="Y69">IFERROR(_xlfn.XLOOKUP($I69,Borrador!$I$11:$I$70,_xlfn.XLOOKUP(Y$10,Borrador!$C$10:$BK$10,Borrador!$C$11:$BK$70,"",0,1),""),"")</f>
        <v>Finalizado</v>
      </c>
      <c r="Z69" s="76" t="str" cm="1">
        <f t="array" ref="Z69">IFERROR(_xlfn.XLOOKUP($I69,Borrador!$I$11:$I$70,_xlfn.XLOOKUP(Z$10,Borrador!$C$10:$BK$10,Borrador!$C$11:$BK$70,"",0,1),""),"")</f>
        <v/>
      </c>
      <c r="AA69" s="76" t="str" cm="1">
        <f t="array" ref="AA69">IFERROR(_xlfn.XLOOKUP($I69,Borrador!$I$11:$I$70,_xlfn.XLOOKUP(AA$10,Borrador!$C$10:$BK$10,Borrador!$C$11:$BK$70,"",0,1),""),"")</f>
        <v>Renovación de Registro Calificado</v>
      </c>
      <c r="AB69" s="12" t="str" cm="1">
        <f t="array" ref="AB69">IFERROR(_xlfn.XLOOKUP($I69,Borrador!$I$11:$I$70,_xlfn.XLOOKUP(AB$10,Borrador!$C$10:$BK$10,Borrador!$C$11:$BK$70,"",0,1),""),"")</f>
        <v>En elaboración de documentación</v>
      </c>
      <c r="AC69" s="54" t="str" cm="1">
        <f t="array" ref="AC69">IFERROR(_xlfn.XLOOKUP($I69,Borrador!$I$11:$I$70,_xlfn.XLOOKUP(AC$10,Borrador!$C$10:$BK$10,Borrador!$C$11:$BK$70,"",0,1),""),"")</f>
        <v>Diciembre de 2026</v>
      </c>
      <c r="AD69" s="12" t="str" cm="1">
        <f t="array" ref="AD69">IFERROR(_xlfn.XLOOKUP($I69,Borrador!$I$11:$I$70,_xlfn.XLOOKUP(AD$10,Borrador!$C$10:$BK$10,Borrador!$C$11:$BK$70,"",0,1),""),"")</f>
        <v>Se tramita en noviembre de 2026</v>
      </c>
      <c r="AE69" s="12"/>
      <c r="AF69" s="12" t="str" cm="1">
        <f t="array" ref="AF69">IFERROR(_xlfn.XLOOKUP($I69,Borrador!$I$11:$I$70,_xlfn.XLOOKUP(AF$10,Borrador!$C$10:$BK$10,Borrador!$C$11:$BK$70,"",0,1),""),"")</f>
        <v>Sí</v>
      </c>
      <c r="AG69" s="12" t="str" cm="1">
        <f t="array" ref="AG69">IFERROR(_xlfn.XLOOKUP($I69,Borrador!$I$11:$I$70,_xlfn.XLOOKUP(AG$10,Borrador!$C$10:$BK$10,Borrador!$C$11:$BK$70,"",0,1),""),"")</f>
        <v>Sí</v>
      </c>
      <c r="AH69" s="12" t="str" cm="1">
        <f t="array" ref="AH69">IFERROR(_xlfn.XLOOKUP($I69,Borrador!$I$11:$I$70,_xlfn.XLOOKUP(AH$10,Borrador!$C$10:$BK$10,Borrador!$C$11:$BK$70,"",0,1),""),"")</f>
        <v>Pendiente</v>
      </c>
      <c r="AI69" s="12" t="str" cm="1">
        <f t="array" ref="AI69">IFERROR(_xlfn.XLOOKUP($I69,Borrador!$I$11:$I$70,_xlfn.XLOOKUP(AI$10,Borrador!$C$10:$BK$10,Borrador!$C$11:$BK$70,"",0,1),""),"")</f>
        <v/>
      </c>
      <c r="AJ69" s="12"/>
      <c r="AK69" s="12"/>
      <c r="AL69" s="11" cm="1">
        <f t="array" ref="AL69">IFERROR(_xlfn.XLOOKUP($I69,Borrador!$I$11:$I$70,_xlfn.XLOOKUP(AL$10,Borrador!$C$10:$BK$10,Borrador!$C$11:$BK$70,"",0,1),""),"")</f>
        <v>0</v>
      </c>
      <c r="AM69" s="11" cm="1">
        <f t="array" ref="AM69">IFERROR(_xlfn.XLOOKUP($I69,Borrador!$I$11:$I$70,_xlfn.XLOOKUP(AM$10,Borrador!$C$10:$BK$10,Borrador!$C$11:$BK$70,"",0,1),""),"")</f>
        <v>3</v>
      </c>
      <c r="AN69" s="11" cm="1">
        <f t="array" ref="AN69">IFERROR(_xlfn.XLOOKUP($I69,Borrador!$I$11:$I$70,_xlfn.XLOOKUP(AN$10,Borrador!$C$10:$BK$10,Borrador!$C$11:$BK$70,"",0,1),""),"")</f>
        <v>3</v>
      </c>
      <c r="AO69" s="11" cm="1">
        <f t="array" ref="AO69">IFERROR(_xlfn.XLOOKUP($I69,Borrador!$I$11:$I$70,_xlfn.XLOOKUP(AO$10,Borrador!$C$10:$BK$10,Borrador!$C$11:$BK$70,"",0,1),""),"")</f>
        <v>46233</v>
      </c>
      <c r="AP69" s="11" cm="1">
        <f t="array" ref="AP69">IFERROR(_xlfn.XLOOKUP($I69,Borrador!$I$11:$I$70,_xlfn.XLOOKUP(AP$10,Borrador!$C$10:$BK$10,Borrador!$C$11:$BK$70,"",0,1),""),"")</f>
        <v>46325</v>
      </c>
      <c r="AQ69" s="11" t="str" cm="1">
        <f t="array" ref="AQ69">IFERROR(_xlfn.XLOOKUP($I69,Borrador!$I$11:$I$70,_xlfn.XLOOKUP(AQ$10,Borrador!$C$10:$BK$10,Borrador!$C$11:$BK$70,"",0,1),""),"")</f>
        <v>No aplica</v>
      </c>
      <c r="AR69" s="12" t="str" cm="1">
        <f t="array" ref="AR69">IFERROR(_xlfn.XLOOKUP($I69,Borrador!$I$11:$I$70,_xlfn.XLOOKUP(AR$10,Borrador!$C$10:$BK$10,Borrador!$C$11:$BK$70,"",0,1),""),"")</f>
        <v/>
      </c>
      <c r="AS69" s="12" t="str" cm="1">
        <f t="array" ref="AS69">IFERROR(_xlfn.XLOOKUP($I69,Borrador!$I$11:$I$70,_xlfn.XLOOKUP(AS$10,Borrador!$C$10:$BK$10,Borrador!$C$11:$BK$70,"",0,1),""),"")</f>
        <v/>
      </c>
      <c r="AT69" s="12" t="str" cm="1">
        <f t="array" ref="AT69">IFERROR(_xlfn.XLOOKUP($I69,Borrador!$I$11:$I$70,_xlfn.XLOOKUP(AT$10,Borrador!$C$10:$BK$10,Borrador!$C$11:$BK$70,"",0,1),""),"")</f>
        <v/>
      </c>
      <c r="AU69" s="12" t="str" cm="1">
        <f t="array" ref="AU69">IFERROR(_xlfn.XLOOKUP($I69,Borrador!$I$11:$I$70,_xlfn.XLOOKUP(AU$10,Borrador!$C$10:$BK$10,Borrador!$C$11:$BK$70,"",0,1),""),"")</f>
        <v>No aplica</v>
      </c>
      <c r="AV69" s="12" t="str" cm="1">
        <f t="array" ref="AV69">IFERROR(_xlfn.XLOOKUP($I69,Borrador!$I$11:$I$70,_xlfn.XLOOKUP(AV$10,Borrador!$C$10:$BK$10,Borrador!$C$11:$BK$70,"",0,1),""),"")</f>
        <v>No aplica</v>
      </c>
      <c r="AW69" s="12" t="str">
        <f>IFERROR(_xlfn.XLOOKUP($I69,Borrador!$I$11:$I$70,Borrador!$AP$11:$AP$70,""),"")</f>
        <v>No aplica</v>
      </c>
      <c r="AX69" s="12" t="str">
        <f>IFERROR(_xlfn.XLOOKUP($I69,Borrador!$I$11:$I$70,Borrador!$AQ$11:$AQ$70,""),"")</f>
        <v>No aplica</v>
      </c>
      <c r="AY69" s="12" t="str">
        <f>IFERROR(_xlfn.XLOOKUP($I69,Borrador!$I$11:$I$70,Borrador!$AR$11:$AR$70,""),"")</f>
        <v>No aplica</v>
      </c>
      <c r="AZ69" s="11" t="str" cm="1">
        <f t="array" ref="AZ69">IFERROR(_xlfn.XLOOKUP($I69,Borrador!$I$11:$I$70,_xlfn.XLOOKUP(AZ$10,Borrador!$C$10:$BK$10,Borrador!$C$11:$BK$70,"",0,1),""),"")</f>
        <v>No aplica</v>
      </c>
      <c r="BA69" s="11" cm="1">
        <f t="array" ref="BA69">IFERROR(_xlfn.XLOOKUP($I69,Borrador!$I$11:$I$70,_xlfn.XLOOKUP(BA$10,Borrador!$C$10:$BK$10,Borrador!$C$11:$BK$70,"",0,1),""),"")</f>
        <v>0</v>
      </c>
      <c r="BB69" s="11">
        <f>IFERROR(_xlfn.XLOOKUP($I69,Borrador!$I$11:$I$70,Borrador!$AY$11:$AY$70,""),"")</f>
        <v>0</v>
      </c>
      <c r="BC69" s="11">
        <f>IFERROR(_xlfn.XLOOKUP($I69,Borrador!$I$11:$I$70,Borrador!$AZ$11:$AZ$70,""),"")</f>
        <v>0</v>
      </c>
      <c r="BD69" s="12" t="str" cm="1">
        <f t="array" ref="BD69">IFERROR(_xlfn.XLOOKUP($I69,Borrador!$I$11:$I$70,_xlfn.XLOOKUP(BD$10,Borrador!$C$10:$BK$10,Borrador!$C$11:$BK$70,"",0,1),""),"")</f>
        <v>sin iniciar</v>
      </c>
      <c r="BE69" s="12" t="str" cm="1">
        <f t="array" ref="BE69">IFERROR(_xlfn.XLOOKUP($I69,Borrador!$I$11:$I$70,_xlfn.XLOOKUP(BE$10,Borrador!$C$10:$BK$10,Borrador!$C$11:$BK$70,"",0,1),""),"")</f>
        <v>sin iniciar</v>
      </c>
      <c r="BF69" s="12" t="str" cm="1">
        <f t="array" ref="BF69">IFERROR(_xlfn.XLOOKUP($I69,Borrador!$I$11:$I$70,_xlfn.XLOOKUP(BF$10,Borrador!$C$10:$BK$10,Borrador!$C$11:$BK$70,"",0,1),""),"")</f>
        <v>sin iniciar</v>
      </c>
      <c r="BG69" s="12" cm="1">
        <f t="array" ref="BG69">IFERROR(_xlfn.XLOOKUP($I69,Borrador!$I$11:$I$70,_xlfn.XLOOKUP(BG$10,Borrador!$C$10:$BK$10,Borrador!$C$11:$BK$70,"",0,1),""),"")</f>
        <v>3</v>
      </c>
      <c r="BH69" s="12" cm="1">
        <f t="array" ref="BH69">IFERROR(_xlfn.XLOOKUP($I69,Borrador!$I$11:$I$70,_xlfn.XLOOKUP(BH$10,Borrador!$C$10:$BK$10,Borrador!$C$11:$BK$70,"",0,1),""),"")</f>
        <v>0</v>
      </c>
      <c r="BI69" s="12" t="str" cm="1">
        <f t="array" ref="BI69">IFERROR(_xlfn.XLOOKUP($I69,Borrador!$I$11:$I$70,_xlfn.XLOOKUP(BI$10,Borrador!$C$10:$BK$10,Borrador!$C$11:$BK$70,"",0,1),""),"")</f>
        <v>sin iniciar</v>
      </c>
      <c r="BJ69" s="12" cm="1">
        <f t="array" ref="BJ69">IFERROR(_xlfn.XLOOKUP($I69,Borrador!$I$11:$I$70,_xlfn.XLOOKUP(BJ$10,Borrador!$C$10:$BK$10,Borrador!$C$11:$BK$70,"",0,1),""),"")</f>
        <v>0</v>
      </c>
      <c r="BK69" s="12" cm="1">
        <f t="array" ref="BK69">IFERROR(_xlfn.XLOOKUP($I69,Borrador!$I$11:$I$70,_xlfn.XLOOKUP(BK$10,Borrador!$C$10:$BK$10,Borrador!$C$11:$BK$70,"",0,1),""),"")</f>
        <v>0</v>
      </c>
      <c r="BL69" s="12" cm="1">
        <f t="array" ref="BL69">IFERROR(_xlfn.XLOOKUP($I69,Borrador!$I$11:$I$70,_xlfn.XLOOKUP(BL$10,Borrador!$C$10:$BK$10,Borrador!$C$11:$BK$70,"",0,1),""),"")</f>
        <v>0</v>
      </c>
      <c r="BM69" s="12">
        <f>IFERROR(_xlfn.XLOOKUP($I69,Borrador!$I$11:$I$70,Borrador!$BE$11:$BE$70,""),"")</f>
        <v>0</v>
      </c>
      <c r="BN69" s="12">
        <f>IFERROR(_xlfn.XLOOKUP($I69,Borrador!$I$11:$I$70,Borrador!$BF$11:$BF$70,""),"")</f>
        <v>0</v>
      </c>
      <c r="BO69" s="12">
        <f>IFERROR(_xlfn.XLOOKUP($I69,Borrador!$I$11:$I$70,Borrador!$BG$11:$BG$70,""),"")</f>
        <v>0</v>
      </c>
      <c r="BP69" s="12" t="str" cm="1">
        <f t="array" ref="BP69">IFERROR(_xlfn.XLOOKUP($I69,Borrador!$I$11:$I$70,_xlfn.XLOOKUP(BP$10,Borrador!$C$10:$BK$10,Borrador!$C$11:$BK$70,"",0,1),""),"")</f>
        <v>sin iniciar</v>
      </c>
      <c r="BQ69" s="12">
        <f>IFERROR(_xlfn.XLOOKUP($I69,Borrador!$I$11:$I$70,Borrador!$BB$11:$BB$70,""),"")</f>
        <v>0</v>
      </c>
      <c r="BR69" s="12">
        <f>IFERROR(_xlfn.XLOOKUP($I69,Borrador!$I$11:$I$70,Borrador!$BC$11:$BC$70,""),"")</f>
        <v>0</v>
      </c>
      <c r="BS69" s="12">
        <f>IFERROR(_xlfn.XLOOKUP($I69,Borrador!$I$11:$I$70,Borrador!$BD$11:$BD$70,""),"")</f>
        <v>0</v>
      </c>
      <c r="BT69" s="11">
        <f>IFERROR(_xlfn.XLOOKUP($I69,Borrador!$I$11:$I$70,Borrador!$BH$11:$BH$70,""),"")</f>
        <v>0</v>
      </c>
      <c r="BU69" s="11">
        <f>IFERROR(_xlfn.XLOOKUP($I69,Borrador!$I$11:$I$70,Borrador!$BI$11:$BI$70,""),"")</f>
        <v>0</v>
      </c>
      <c r="BV69" s="34" t="str">
        <f>IFERROR(_xlfn.XLOOKUP($I69,Borrador!$I$11:$I$70,Borrador!$BJ$11:$BJ$70,""),"")</f>
        <v>2027-2</v>
      </c>
      <c r="BW69" s="12">
        <f>IFERROR(_xlfn.XLOOKUP($I69,Borrador!$I$11:$I$70,Borrador!$BK$11:$BK$70,""),"")</f>
        <v>0</v>
      </c>
    </row>
    <row r="70" spans="3:75" ht="56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IFERROR(_xlfn.XLOOKUP($I70,Borrador!$I$11:$I$70,_xlfn.XLOOKUP(J$10,Borrador!$A$10:$BL$10,Borrador!$A$11:$BL$70,"",0,1),""),"")</f>
        <v>finalizado</v>
      </c>
      <c r="K70" s="12" t="str" cm="1">
        <f t="array" ref="K70">IFERROR(_xlfn.XLOOKUP($I70,Borrador!$I$11:$I$70,_xlfn.XLOOKUP(K$10,Borrador!$A$10:$BL$10,Borrador!$A$11:$BL$70,"",0,1),""),"")</f>
        <v>finalizado</v>
      </c>
      <c r="L70" s="12" t="str" cm="1">
        <f t="array" ref="L70">IFERROR(_xlfn.XLOOKUP($I70,Borrador!$I$11:$I$70,_xlfn.XLOOKUP(L$10,Borrador!$A$10:$BL$10,Borrador!$A$11:$BL$70,"",0,1),""),"")</f>
        <v>finalizado</v>
      </c>
      <c r="M70" s="38" cm="1">
        <f t="array" ref="M70">IFERROR(_xlfn.XLOOKUP($I70,Borrador!$I$11:$I$70,_xlfn.XLOOKUP(M$10,Borrador!$A$10:$BL$10,Borrador!$A$11:$BL$70,"",0,1),""),"")</f>
        <v>45961</v>
      </c>
      <c r="N70" s="38" cm="1">
        <f t="array" ref="N70">IFERROR(_xlfn.XLOOKUP($I70,Borrador!$I$11:$I$70,_xlfn.XLOOKUP(N$10,Borrador!$A$10:$BL$10,Borrador!$A$11:$BL$70,"",0,1),""),"")</f>
        <v>45991</v>
      </c>
      <c r="O70" s="12" cm="1">
        <f t="array" ref="O70">IFERROR(_xlfn.XLOOKUP($I70,Borrador!$I$11:$I$70,_xlfn.XLOOKUP(O$10,Borrador!$A$10:$BL$10,Borrador!$A$11:$BL$70,"",0,1),""),"")</f>
        <v>0</v>
      </c>
      <c r="P70" s="12" t="str" cm="1">
        <f t="array" ref="P70">IFERROR(_xlfn.XLOOKUP($I70,Borrador!$I$11:$I$70,_xlfn.XLOOKUP(P$10,Borrador!$A$10:$BL$10,Borrador!$A$11:$BL$70,"",0,1),""),"")</f>
        <v>Si</v>
      </c>
      <c r="Q70" s="12" cm="1">
        <f t="array" ref="Q70">IFERROR(_xlfn.XLOOKUP($I70,Borrador!$I$11:$I$70,_xlfn.XLOOKUP(Q$10,Borrador!$A$10:$BL$10,Borrador!$A$11:$BL$70,"",0,1),""),"")</f>
        <v>0</v>
      </c>
      <c r="R70" s="12" t="str" cm="1">
        <f t="array" ref="R70">IFERROR(_xlfn.XLOOKUP($I70,Borrador!$I$11:$I$70,_xlfn.XLOOKUP(R$10,Borrador!$A$10:$BL$10,Borrador!$A$11:$BL$70,"",0,1),""),"")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IFERROR(_xlfn.XLOOKUP($I70,Borrador!$I$11:$I$70,_xlfn.XLOOKUP(W$10,Borrador!$A$10:$BL$10,Borrador!$A$11:$BL$70,"",0,1),""),"")</f>
        <v>finalizado</v>
      </c>
      <c r="X70" s="76" cm="1">
        <f t="array" ref="X70">IFERROR(_xlfn.XLOOKUP($I70,Borrador!$I$11:$I$70,_xlfn.XLOOKUP(X$10,Borrador!$A$10:$BL$10,Borrador!$A$11:$BL$70,"",0,1),""),"")</f>
        <v>0</v>
      </c>
      <c r="Y70" s="76" t="str" cm="1">
        <f t="array" ref="Y70">IFERROR(_xlfn.XLOOKUP($I70,Borrador!$I$11:$I$70,_xlfn.XLOOKUP(Y$10,Borrador!$A$10:$BL$10,Borrador!$A$11:$BL$70,"",0,1),""),"")</f>
        <v>Devuelto</v>
      </c>
      <c r="Z70" s="76" t="str" cm="1">
        <f t="array" ref="Z70">IFERROR(_xlfn.XLOOKUP($I70,Borrador!$I$11:$I$70,_xlfn.XLOOKUP(Z$10,Borrador!$A$10:$BL$10,Borrador!$A$11:$BL$70,"",0,1),""),"")</f>
        <v/>
      </c>
      <c r="AA70" s="76" t="str" cm="1">
        <f t="array" ref="AA70">IFERROR(_xlfn.XLOOKUP($I70,Borrador!$I$11:$I$70,_xlfn.XLOOKUP(AA$10,Borrador!$A$10:$BL$10,Borrador!$A$11:$BL$70,"",0,1),""),"")</f>
        <v>Renovación de Registro Calificado</v>
      </c>
      <c r="AB70" s="12" t="str" cm="1">
        <f t="array" ref="AB70">IFERROR(_xlfn.XLOOKUP($I70,Borrador!$I$11:$I$70,_xlfn.XLOOKUP(AB$10,Borrador!$A$10:$BL$10,Borrador!$A$11:$BL$70,"",0,1),""),"")</f>
        <v>En elaboración de documentación</v>
      </c>
      <c r="AC70" s="66" t="str" cm="1">
        <f t="array" ref="AC70">IFERROR(_xlfn.XLOOKUP($I70,Borrador!$I$11:$I$70,_xlfn.XLOOKUP(AC$10,Borrador!$A$10:$BL$10,Borrador!$A$11:$BL$70,"",0,1),""),"")</f>
        <v>Diciembre de 2026</v>
      </c>
      <c r="AD70" s="12" t="str" cm="1">
        <f t="array" ref="AD70">IFERROR(_xlfn.XLOOKUP($I70,Borrador!$I$11:$I$70,_xlfn.XLOOKUP(AD$10,Borrador!$A$10:$BL$10,Borrador!$A$11:$BL$70,"",0,1),""),"")</f>
        <v>Se tramita en noviembre de 2026</v>
      </c>
      <c r="AE70" s="12"/>
      <c r="AF70" s="12" t="str" cm="1">
        <f t="array" ref="AF70">IFERROR(_xlfn.XLOOKUP($I70,Borrador!$I$11:$I$70,_xlfn.XLOOKUP(AF$10,Borrador!$A$10:$BL$10,Borrador!$A$11:$BL$70,"",0,1),""),"")</f>
        <v>Sí</v>
      </c>
      <c r="AG70" s="12" t="str" cm="1">
        <f t="array" ref="AG70">IFERROR(_xlfn.XLOOKUP($I70,Borrador!$I$11:$I$70,_xlfn.XLOOKUP(AG$10,Borrador!$A$10:$BL$10,Borrador!$A$11:$BL$70,"",0,1),""),"")</f>
        <v>Sí</v>
      </c>
      <c r="AH70" s="12" t="str" cm="1">
        <f t="array" ref="AH70">IFERROR(_xlfn.XLOOKUP($I70,Borrador!$I$11:$I$70,_xlfn.XLOOKUP(AH$10,Borrador!$A$10:$BL$10,Borrador!$A$11:$BL$70,"",0,1),""),"")</f>
        <v>Pendiente</v>
      </c>
      <c r="AI70" s="12" t="str" cm="1">
        <f t="array" ref="AI70">IFERROR(_xlfn.XLOOKUP($I70,Borrador!$I$11:$I$70,_xlfn.XLOOKUP(AI$10,Borrador!$A$10:$BL$10,Borrador!$A$11:$BL$70,"",0,1),""),"")</f>
        <v/>
      </c>
      <c r="AJ70" s="12"/>
      <c r="AK70" s="12"/>
      <c r="AL70" s="11" cm="1">
        <f t="array" ref="AL70">IFERROR(_xlfn.XLOOKUP($I70,Borrador!$I$11:$I$70,_xlfn.XLOOKUP(AL$10,Borrador!$A$10:$BL$10,Borrador!$A$11:$BL$70,"",0,1),""),"")</f>
        <v>1</v>
      </c>
      <c r="AM70" s="11" cm="1">
        <f t="array" ref="AM70">IFERROR(_xlfn.XLOOKUP($I70,Borrador!$I$11:$I$70,_xlfn.XLOOKUP(AM$10,Borrador!$A$10:$BL$10,Borrador!$A$11:$BL$70,"",0,1),""),"")</f>
        <v>6</v>
      </c>
      <c r="AN70" s="11" cm="1">
        <f t="array" ref="AN70">IFERROR(_xlfn.XLOOKUP($I70,Borrador!$I$11:$I$70,_xlfn.XLOOKUP(AN$10,Borrador!$A$10:$BL$10,Borrador!$A$11:$BL$70,"",0,1),""),"")</f>
        <v>7</v>
      </c>
      <c r="AO70" s="11" cm="1">
        <f t="array" ref="AO70">IFERROR(_xlfn.XLOOKUP($I70,Borrador!$I$11:$I$70,_xlfn.XLOOKUP(AO$10,Borrador!$A$10:$BL$10,Borrador!$A$11:$BL$70,"",0,1),""),"")</f>
        <v>46233</v>
      </c>
      <c r="AP70" s="11" cm="1">
        <f t="array" ref="AP70">IFERROR(_xlfn.XLOOKUP($I70,Borrador!$I$11:$I$70,_xlfn.XLOOKUP(AP$10,Borrador!$A$10:$BL$10,Borrador!$A$11:$BL$70,"",0,1),""),"")</f>
        <v>46325</v>
      </c>
      <c r="AQ70" s="70" t="str" cm="1">
        <f t="array" ref="AQ70">IFERROR(_xlfn.XLOOKUP($I70,Borrador!$I$11:$I$70,_xlfn.XLOOKUP(AQ$10,Borrador!$A$10:$BL$10,Borrador!$A$11:$BL$70,"",0,1),""),"")</f>
        <v>No aplica</v>
      </c>
      <c r="AR70" s="12" t="str" cm="1">
        <f t="array" ref="AR70">IFERROR(_xlfn.XLOOKUP($I70,Borrador!$I$11:$I$70,_xlfn.XLOOKUP(AR$10,Borrador!$A$10:$BL$10,Borrador!$A$11:$BL$70,"",0,1),""),"")</f>
        <v/>
      </c>
      <c r="AS70" s="12" t="str" cm="1">
        <f t="array" ref="AS70">IFERROR(_xlfn.XLOOKUP($I70,Borrador!$I$11:$I$70,_xlfn.XLOOKUP(AS$10,Borrador!$A$10:$BL$10,Borrador!$A$11:$BL$70,"",0,1),""),"")</f>
        <v/>
      </c>
      <c r="AT70" s="12" t="str" cm="1">
        <f t="array" ref="AT70">IFERROR(_xlfn.XLOOKUP($I70,Borrador!$I$11:$I$70,_xlfn.XLOOKUP(AT$10,Borrador!$A$10:$BL$10,Borrador!$A$11:$BL$70,"",0,1),""),"")</f>
        <v/>
      </c>
      <c r="AU70" s="12" t="str" cm="1">
        <f t="array" ref="AU70">IFERROR(_xlfn.XLOOKUP($I70,Borrador!$I$11:$I$70,_xlfn.XLOOKUP(AU$10,Borrador!$A$10:$BL$10,Borrador!$A$11:$BL$70,"",0,1),""),"")</f>
        <v>No aplica</v>
      </c>
      <c r="AV70" s="12" t="str" cm="1">
        <f t="array" ref="AV70">IFERROR(_xlfn.XLOOKUP($I70,Borrador!$I$11:$I$70,_xlfn.XLOOKUP(AV$10,Borrador!$A$10:$BL$10,Borrador!$A$11:$BL$70,"",0,1),""),"")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IFERROR(_xlfn.XLOOKUP($I70,Borrador!$I$11:$I$70,_xlfn.XLOOKUP(AZ$10,Borrador!$A$10:$BL$10,Borrador!$A$11:$BL$70,"",0,1),""),"")</f>
        <v>No aplica</v>
      </c>
      <c r="BA70" s="11" cm="1">
        <f t="array" ref="BA70">IFERROR(_xlfn.XLOOKUP($I70,Borrador!$I$11:$I$70,_xlfn.XLOOKUP(BA$10,Borrador!$A$10:$BL$10,Borrador!$A$11:$BL$70,"",0,1),""),"")</f>
        <v>0</v>
      </c>
      <c r="BB70" s="11"/>
      <c r="BC70" s="11"/>
      <c r="BD70" s="12" t="str" cm="1">
        <f t="array" ref="BD70">IFERROR(_xlfn.XLOOKUP($I70,Borrador!$I$11:$I$70,_xlfn.XLOOKUP(BD$10,Borrador!$A$10:$BL$10,Borrador!$A$11:$BL$70,"",0,1),""),"")</f>
        <v>sin iniciar</v>
      </c>
      <c r="BE70" s="12" t="str" cm="1">
        <f t="array" ref="BE70">IFERROR(_xlfn.XLOOKUP($I70,Borrador!$I$11:$I$70,_xlfn.XLOOKUP(BE$10,Borrador!$A$10:$BL$10,Borrador!$A$11:$BL$70,"",0,1),""),"")</f>
        <v>sin iniciar</v>
      </c>
      <c r="BF70" s="12" t="str" cm="1">
        <f t="array" ref="BF70">IFERROR(_xlfn.XLOOKUP($I70,Borrador!$I$11:$I$70,_xlfn.XLOOKUP(BF$10,Borrador!$A$10:$BL$10,Borrador!$A$11:$BL$70,"",0,1),""),"")</f>
        <v>sin iniciar</v>
      </c>
      <c r="BG70" s="12" cm="1">
        <f t="array" ref="BG70">IFERROR(_xlfn.XLOOKUP($I70,Borrador!$I$11:$I$70,_xlfn.XLOOKUP(BG$10,Borrador!$A$10:$BL$10,Borrador!$A$11:$BL$70,"",0,1),""),"")</f>
        <v>7</v>
      </c>
      <c r="BH70" s="12" cm="1">
        <f t="array" ref="BH70">IFERROR(_xlfn.XLOOKUP($I70,Borrador!$I$11:$I$70,_xlfn.XLOOKUP(BH$10,Borrador!$A$10:$BL$10,Borrador!$A$11:$BL$70,"",0,1),""),"")</f>
        <v>0</v>
      </c>
      <c r="BI70" s="12" t="str" cm="1">
        <f t="array" ref="BI70">IFERROR(_xlfn.XLOOKUP($I70,Borrador!$I$11:$I$70,_xlfn.XLOOKUP(BI$10,Borrador!$A$10:$BL$10,Borrador!$A$11:$BL$70,"",0,1),""),"")</f>
        <v>sin iniciar</v>
      </c>
      <c r="BJ70" s="12" cm="1">
        <f t="array" ref="BJ70">IFERROR(_xlfn.XLOOKUP($I70,Borrador!$I$11:$I$70,_xlfn.XLOOKUP(BJ$10,Borrador!$A$10:$BL$10,Borrador!$A$11:$BL$70,"",0,1),""),"")</f>
        <v>0</v>
      </c>
      <c r="BK70" s="12" cm="1">
        <f t="array" ref="BK70">IFERROR(_xlfn.XLOOKUP($I70,Borrador!$I$11:$I$70,_xlfn.XLOOKUP(BK$10,Borrador!$A$10:$BL$10,Borrador!$A$11:$BL$70,"",0,1),""),"")</f>
        <v>0</v>
      </c>
      <c r="BL70" s="12" cm="1">
        <f t="array" ref="BL70">IFERROR(_xlfn.XLOOKUP($I70,Borrador!$I$11:$I$70,_xlfn.XLOOKUP(BL$10,Borrador!$A$10:$BL$10,Borrador!$A$11:$BL$70,"",0,1),""),"")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>
      <c r="AB71" s="12"/>
    </row>
    <row r="72" spans="3:75">
      <c r="AB72" s="12"/>
    </row>
    <row r="73" spans="3:75">
      <c r="AB73" s="12"/>
    </row>
    <row r="74" spans="3:75">
      <c r="AB74" s="12"/>
    </row>
    <row r="75" spans="3:75">
      <c r="AB75" s="12"/>
    </row>
    <row r="76" spans="3:75">
      <c r="AB76" s="12"/>
    </row>
    <row r="77" spans="3:75">
      <c r="AB77" s="12"/>
    </row>
    <row r="78" spans="3:75">
      <c r="AB78" s="12"/>
    </row>
    <row r="79" spans="3:75">
      <c r="AB79" s="12"/>
    </row>
    <row r="80" spans="3:75">
      <c r="AB80" s="12"/>
    </row>
    <row r="81" spans="28:28">
      <c r="AB81" s="12"/>
    </row>
    <row r="82" spans="28:28">
      <c r="AB82" s="12"/>
    </row>
    <row r="83" spans="28:28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1102" priority="1" operator="containsText" text="En Proceso">
      <formula>NOT(ISERROR(SEARCH("En Proceso",M11)))</formula>
    </cfRule>
    <cfRule type="containsText" dxfId="1101" priority="2" operator="containsText" text="No">
      <formula>NOT(ISERROR(SEARCH("No",M11)))</formula>
    </cfRule>
    <cfRule type="containsText" dxfId="1100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6" zoomScale="72" zoomScaleNormal="72" workbookViewId="0"/>
  </sheetViews>
  <sheetFormatPr defaultColWidth="0" defaultRowHeight="15" zeroHeight="1"/>
  <cols>
    <col min="1" max="13" width="11.5703125" customWidth="1"/>
    <col min="14" max="16384" width="11.5703125" hidden="1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L83"/>
  <sheetViews>
    <sheetView showGridLines="0" topLeftCell="A9" zoomScale="110" zoomScaleNormal="110" workbookViewId="0">
      <pane xSplit="9" ySplit="2" topLeftCell="J23" activePane="bottomRight" state="frozen"/>
      <selection pane="bottomRight" activeCell="F24" sqref="F24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71093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7.42578125" style="316" customWidth="1"/>
    <col min="41" max="43" width="14.5703125" style="316" customWidth="1"/>
    <col min="44" max="44" width="21.5703125" style="331" customWidth="1"/>
    <col min="45" max="46" width="11.42578125" style="316"/>
    <col min="47" max="48" width="11.42578125" style="78"/>
    <col min="49" max="52" width="11.42578125" style="316"/>
    <col min="53" max="53" width="11.42578125" style="78"/>
    <col min="54" max="58" width="11.42578125" style="316"/>
    <col min="59" max="59" width="18.5703125" style="316" customWidth="1"/>
    <col min="60" max="60" width="19.5703125" style="316" bestFit="1" customWidth="1"/>
    <col min="61" max="61" width="17.5703125" style="316" bestFit="1" customWidth="1"/>
    <col min="62" max="62" width="18.42578125" style="316" bestFit="1" customWidth="1"/>
    <col min="63" max="63" width="11.42578125" style="316"/>
    <col min="64" max="64" width="14.7109375" style="316" customWidth="1"/>
    <col min="65" max="16384" width="11.42578125" style="316"/>
  </cols>
  <sheetData>
    <row r="1" spans="3:64" ht="15" customHeight="1">
      <c r="AR1" s="316"/>
    </row>
    <row r="2" spans="3:64" ht="15" customHeight="1">
      <c r="AR2" s="316"/>
    </row>
    <row r="3" spans="3:64" ht="32.85" customHeight="1">
      <c r="O3" s="558" t="s">
        <v>191</v>
      </c>
      <c r="P3" s="558"/>
      <c r="Q3" s="558"/>
      <c r="R3" s="558"/>
      <c r="S3" s="558"/>
      <c r="T3" s="558"/>
      <c r="U3" s="558"/>
      <c r="V3" s="558"/>
      <c r="W3" s="558"/>
      <c r="X3" s="558"/>
      <c r="Y3" s="558"/>
      <c r="AR3" s="316"/>
    </row>
    <row r="4" spans="3:64">
      <c r="J4" s="318" t="s">
        <v>192</v>
      </c>
      <c r="O4" s="558"/>
      <c r="P4" s="558"/>
      <c r="Q4" s="558"/>
      <c r="R4" s="558"/>
      <c r="S4" s="558"/>
      <c r="T4" s="558"/>
      <c r="U4" s="558"/>
      <c r="V4" s="558"/>
      <c r="W4" s="558"/>
      <c r="X4" s="558"/>
      <c r="Y4" s="558"/>
      <c r="AR4" s="316"/>
    </row>
    <row r="5" spans="3:64">
      <c r="J5" s="318" t="s">
        <v>193</v>
      </c>
      <c r="AR5" s="316"/>
    </row>
    <row r="6" spans="3:64">
      <c r="J6" s="318" t="s">
        <v>194</v>
      </c>
      <c r="AR6" s="316"/>
    </row>
    <row r="7" spans="3:64" ht="14.85" customHeight="1">
      <c r="C7" s="4"/>
      <c r="D7" s="4"/>
      <c r="E7" s="4"/>
      <c r="F7" s="4"/>
      <c r="G7" s="4"/>
      <c r="H7" s="4"/>
      <c r="I7" s="77"/>
      <c r="AR7" s="316"/>
    </row>
    <row r="8" spans="3:64" ht="43.5" customHeight="1">
      <c r="C8" s="4"/>
      <c r="D8" s="4"/>
      <c r="E8" s="4"/>
      <c r="F8" s="4"/>
      <c r="G8" s="4"/>
      <c r="H8" s="4"/>
      <c r="I8" s="77"/>
      <c r="J8" s="580" t="s">
        <v>195</v>
      </c>
      <c r="K8" s="580"/>
      <c r="L8" s="580"/>
      <c r="M8" s="580"/>
      <c r="N8" s="580"/>
      <c r="O8" s="580"/>
      <c r="P8" s="580"/>
      <c r="Q8" s="580"/>
      <c r="R8" s="5" t="s">
        <v>196</v>
      </c>
      <c r="S8" s="5"/>
      <c r="T8" s="5"/>
      <c r="U8" s="18" t="s">
        <v>197</v>
      </c>
      <c r="V8" s="75"/>
      <c r="W8" s="75"/>
      <c r="X8" s="75"/>
      <c r="Y8" s="581" t="s">
        <v>198</v>
      </c>
      <c r="Z8" s="582"/>
      <c r="AA8" s="582"/>
      <c r="AB8" s="582"/>
      <c r="AC8" s="583"/>
      <c r="AD8" s="584" t="s">
        <v>199</v>
      </c>
      <c r="AE8" s="170"/>
      <c r="AF8" s="170"/>
      <c r="AG8" s="586" t="s">
        <v>200</v>
      </c>
      <c r="AH8" s="587"/>
      <c r="AI8" s="587"/>
      <c r="AJ8" s="587"/>
      <c r="AK8" s="587"/>
      <c r="AL8" s="587"/>
      <c r="AM8" s="590" t="s">
        <v>201</v>
      </c>
      <c r="AN8" s="590"/>
      <c r="AO8" s="590"/>
      <c r="AP8" s="590"/>
      <c r="AQ8" s="590"/>
      <c r="AR8" s="590"/>
      <c r="AS8" s="596" t="s">
        <v>202</v>
      </c>
      <c r="AT8" s="596"/>
      <c r="AU8" s="596"/>
      <c r="AV8" s="596"/>
      <c r="AW8" s="596"/>
      <c r="AX8" s="596"/>
      <c r="AY8" s="596"/>
      <c r="AZ8" s="596"/>
      <c r="BA8" s="596"/>
      <c r="BB8" s="597" t="s">
        <v>203</v>
      </c>
      <c r="BC8" s="597"/>
      <c r="BD8" s="597"/>
      <c r="BE8" s="597"/>
      <c r="BF8" s="597"/>
      <c r="BG8" s="597"/>
      <c r="BH8" s="14"/>
      <c r="BI8" s="14"/>
      <c r="BJ8" s="14"/>
      <c r="BK8" s="14"/>
    </row>
    <row r="9" spans="3:64" s="319" customFormat="1" ht="23.25" customHeight="1">
      <c r="C9" s="592" t="s">
        <v>204</v>
      </c>
      <c r="D9" s="592"/>
      <c r="E9" s="592"/>
      <c r="F9" s="592"/>
      <c r="G9" s="592"/>
      <c r="H9" s="592"/>
      <c r="I9" s="592"/>
      <c r="J9" s="580" t="s">
        <v>18</v>
      </c>
      <c r="K9" s="580"/>
      <c r="L9" s="580"/>
      <c r="M9" s="580"/>
      <c r="N9" s="580"/>
      <c r="O9" s="580"/>
      <c r="P9" s="580"/>
      <c r="Q9" s="580"/>
      <c r="R9" s="81"/>
      <c r="S9" s="82"/>
      <c r="T9" s="82"/>
      <c r="U9" s="82"/>
      <c r="V9" s="581" t="s">
        <v>208</v>
      </c>
      <c r="W9" s="582"/>
      <c r="X9" s="582"/>
      <c r="Y9" s="582"/>
      <c r="Z9" s="582"/>
      <c r="AA9" s="582"/>
      <c r="AB9" s="582"/>
      <c r="AC9" s="583"/>
      <c r="AD9" s="585"/>
      <c r="AE9" s="602" t="s">
        <v>209</v>
      </c>
      <c r="AF9" s="603"/>
      <c r="AG9" s="603"/>
      <c r="AH9" s="603"/>
      <c r="AI9" s="603"/>
      <c r="AJ9" s="603"/>
      <c r="AK9" s="603"/>
      <c r="AL9" s="604"/>
      <c r="AM9" s="520" t="s">
        <v>201</v>
      </c>
      <c r="AN9" s="520"/>
      <c r="AO9" s="520"/>
      <c r="AP9" s="520"/>
      <c r="AQ9" s="520"/>
      <c r="AR9" s="520"/>
      <c r="AS9" s="598" t="s">
        <v>210</v>
      </c>
      <c r="AT9" s="598"/>
      <c r="AU9" s="598"/>
      <c r="AV9" s="598"/>
      <c r="AW9" s="598"/>
      <c r="AX9" s="600"/>
      <c r="AY9" s="600"/>
      <c r="AZ9" s="600"/>
      <c r="BA9" s="600"/>
      <c r="BB9" s="601" t="s">
        <v>211</v>
      </c>
      <c r="BC9" s="599"/>
      <c r="BD9" s="599"/>
      <c r="BE9" s="599"/>
      <c r="BF9" s="599"/>
      <c r="BG9" s="599"/>
      <c r="BH9" s="83" t="s">
        <v>212</v>
      </c>
      <c r="BI9" s="83" t="s">
        <v>213</v>
      </c>
      <c r="BJ9" s="83" t="s">
        <v>214</v>
      </c>
      <c r="BK9" s="84" t="s">
        <v>215</v>
      </c>
      <c r="BL9" s="84" t="s">
        <v>263</v>
      </c>
    </row>
    <row r="10" spans="3:64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N10" s="15" t="s">
        <v>250</v>
      </c>
      <c r="AO10" s="15" t="s">
        <v>251</v>
      </c>
      <c r="AP10" s="15" t="s">
        <v>245</v>
      </c>
      <c r="AQ10" s="15" t="s">
        <v>246</v>
      </c>
      <c r="AR10" s="88" t="s">
        <v>247</v>
      </c>
      <c r="AS10" s="15" t="s">
        <v>252</v>
      </c>
      <c r="AT10" s="15" t="s">
        <v>163</v>
      </c>
      <c r="AU10" s="182" t="s">
        <v>253</v>
      </c>
      <c r="AV10" s="182" t="s">
        <v>254</v>
      </c>
      <c r="AW10" s="15" t="s">
        <v>164</v>
      </c>
      <c r="AX10" s="88" t="s">
        <v>255</v>
      </c>
      <c r="AY10" s="15" t="s">
        <v>245</v>
      </c>
      <c r="AZ10" s="15" t="s">
        <v>246</v>
      </c>
      <c r="BA10" s="178" t="s">
        <v>256</v>
      </c>
      <c r="BB10" s="320" t="s">
        <v>257</v>
      </c>
      <c r="BC10" s="321" t="s">
        <v>258</v>
      </c>
      <c r="BD10" s="320" t="s">
        <v>259</v>
      </c>
      <c r="BE10" s="320" t="s">
        <v>245</v>
      </c>
      <c r="BF10" s="88" t="s">
        <v>246</v>
      </c>
      <c r="BG10" s="320" t="s">
        <v>256</v>
      </c>
      <c r="BH10" s="83" t="s">
        <v>212</v>
      </c>
      <c r="BI10" s="83" t="s">
        <v>213</v>
      </c>
      <c r="BJ10" s="88" t="s">
        <v>214</v>
      </c>
      <c r="BK10" s="84" t="s">
        <v>215</v>
      </c>
      <c r="BL10" s="84" t="s">
        <v>263</v>
      </c>
    </row>
    <row r="11" spans="3:64" customFormat="1" ht="56.25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12" t="s">
        <v>194</v>
      </c>
      <c r="AO11" s="12" t="s">
        <v>194</v>
      </c>
      <c r="AP11" s="12"/>
      <c r="AQ11" s="12"/>
      <c r="AR11" s="328">
        <v>0</v>
      </c>
      <c r="AS11" s="12" t="s">
        <v>194</v>
      </c>
      <c r="AT11" s="12" t="s">
        <v>194</v>
      </c>
      <c r="AU11" s="11" t="str">
        <f t="shared" ref="AU11:AU41" si="0">AI11</f>
        <v>No aplica</v>
      </c>
      <c r="AV11" s="180" t="s">
        <v>269</v>
      </c>
      <c r="AW11" s="76" t="s">
        <v>194</v>
      </c>
      <c r="AX11" s="12" t="s">
        <v>194</v>
      </c>
      <c r="AY11" s="12"/>
      <c r="AZ11" s="12"/>
      <c r="BA11" s="184" t="s">
        <v>269</v>
      </c>
      <c r="BB11" s="12"/>
      <c r="BC11" s="177"/>
      <c r="BD11" s="177"/>
      <c r="BE11" s="177"/>
      <c r="BF11" s="177"/>
      <c r="BG11" s="12"/>
      <c r="BH11" s="11"/>
      <c r="BI11" s="11"/>
      <c r="BJ11" s="34" t="s">
        <v>15</v>
      </c>
      <c r="BK11" s="12"/>
    </row>
    <row r="12" spans="3:64" customFormat="1" ht="75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12" t="s">
        <v>194</v>
      </c>
      <c r="AO12" s="12" t="s">
        <v>194</v>
      </c>
      <c r="AP12" s="12"/>
      <c r="AQ12" s="12"/>
      <c r="AR12" s="328">
        <v>0</v>
      </c>
      <c r="AS12" s="12" t="s">
        <v>194</v>
      </c>
      <c r="AT12" s="12" t="s">
        <v>194</v>
      </c>
      <c r="AU12" s="79">
        <v>13</v>
      </c>
      <c r="AV12" s="183">
        <v>0</v>
      </c>
      <c r="AW12" s="76" t="s">
        <v>194</v>
      </c>
      <c r="AX12" s="333">
        <v>0.22</v>
      </c>
      <c r="AY12" s="12"/>
      <c r="AZ12" s="12"/>
      <c r="BA12" s="184">
        <f>IFERROR(AV12/AU12,"Validar datos de Aulas Master")</f>
        <v>0</v>
      </c>
      <c r="BB12" s="12"/>
      <c r="BC12" s="177"/>
      <c r="BD12" s="177"/>
      <c r="BE12" s="177"/>
      <c r="BF12" s="177"/>
      <c r="BG12" s="12"/>
      <c r="BH12" s="335">
        <v>46199</v>
      </c>
      <c r="BI12" s="11"/>
      <c r="BJ12" s="34" t="s">
        <v>15</v>
      </c>
      <c r="BK12" s="12"/>
      <c r="BL12" s="322" t="s">
        <v>287</v>
      </c>
    </row>
    <row r="13" spans="3:64" customFormat="1" ht="56.25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12" t="s">
        <v>269</v>
      </c>
      <c r="AO13" s="12" t="s">
        <v>269</v>
      </c>
      <c r="AP13" s="12" t="s">
        <v>269</v>
      </c>
      <c r="AQ13" s="12" t="s">
        <v>269</v>
      </c>
      <c r="AR13" s="330" t="s">
        <v>269</v>
      </c>
      <c r="AS13" s="12" t="s">
        <v>194</v>
      </c>
      <c r="AT13" s="12" t="s">
        <v>194</v>
      </c>
      <c r="AU13" s="79">
        <v>4</v>
      </c>
      <c r="AV13" s="183">
        <v>0</v>
      </c>
      <c r="AW13" s="76" t="s">
        <v>194</v>
      </c>
      <c r="AX13" s="333">
        <v>0.95</v>
      </c>
      <c r="AY13" s="12"/>
      <c r="AZ13" s="12"/>
      <c r="BA13" s="184">
        <f>IFERROR(AV13/AU13,"Validar datos de Aulas Master")</f>
        <v>0</v>
      </c>
      <c r="BB13" s="12"/>
      <c r="BC13" s="177"/>
      <c r="BD13" s="177"/>
      <c r="BE13" s="177"/>
      <c r="BF13" s="177"/>
      <c r="BG13" s="12"/>
      <c r="BH13" s="335">
        <v>46199</v>
      </c>
      <c r="BI13" s="11"/>
      <c r="BJ13" s="34" t="s">
        <v>14</v>
      </c>
      <c r="BK13" s="12"/>
    </row>
    <row r="14" spans="3:64" customFormat="1" ht="56.25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12" t="s">
        <v>194</v>
      </c>
      <c r="AO14" s="12" t="s">
        <v>194</v>
      </c>
      <c r="AP14" s="12"/>
      <c r="AQ14" s="12"/>
      <c r="AR14" s="328"/>
      <c r="AS14" s="12" t="s">
        <v>194</v>
      </c>
      <c r="AT14" s="12" t="s">
        <v>194</v>
      </c>
      <c r="AU14" s="79">
        <f t="shared" si="0"/>
        <v>0</v>
      </c>
      <c r="AV14" s="183">
        <v>0</v>
      </c>
      <c r="AW14" s="76" t="s">
        <v>194</v>
      </c>
      <c r="AX14" s="12" t="s">
        <v>194</v>
      </c>
      <c r="AY14" s="12"/>
      <c r="AZ14" s="12"/>
      <c r="BA14" s="184" t="s">
        <v>269</v>
      </c>
      <c r="BB14" s="12"/>
      <c r="BC14" s="177"/>
      <c r="BD14" s="177"/>
      <c r="BE14" s="177"/>
      <c r="BF14" s="177"/>
      <c r="BG14" s="12"/>
      <c r="BH14" s="11"/>
      <c r="BI14" s="11"/>
      <c r="BJ14" s="34" t="s">
        <v>15</v>
      </c>
      <c r="BK14" s="12"/>
    </row>
    <row r="15" spans="3:64" customFormat="1" ht="131.2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12" t="s">
        <v>194</v>
      </c>
      <c r="AO15" s="12" t="s">
        <v>194</v>
      </c>
      <c r="AP15" s="12"/>
      <c r="AQ15" s="12"/>
      <c r="AR15" s="328">
        <v>0</v>
      </c>
      <c r="AS15" s="12" t="s">
        <v>194</v>
      </c>
      <c r="AT15" s="12" t="s">
        <v>194</v>
      </c>
      <c r="AU15" s="79">
        <f t="shared" si="0"/>
        <v>0</v>
      </c>
      <c r="AV15" s="183">
        <v>0</v>
      </c>
      <c r="AW15" s="76" t="s">
        <v>194</v>
      </c>
      <c r="AX15" s="12" t="s">
        <v>194</v>
      </c>
      <c r="AY15" s="12"/>
      <c r="AZ15" s="12"/>
      <c r="BA15" s="184" t="s">
        <v>269</v>
      </c>
      <c r="BB15" s="12"/>
      <c r="BC15" s="177"/>
      <c r="BD15" s="177"/>
      <c r="BE15" s="177"/>
      <c r="BF15" s="177"/>
      <c r="BG15" s="12"/>
      <c r="BH15" s="13"/>
      <c r="BI15" s="13"/>
      <c r="BJ15" s="20" t="s">
        <v>15</v>
      </c>
      <c r="BK15" s="12"/>
      <c r="BL15" s="20" t="s">
        <v>297</v>
      </c>
    </row>
    <row r="16" spans="3:64" customFormat="1" ht="56.25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12" t="s">
        <v>194</v>
      </c>
      <c r="AO16" s="12" t="s">
        <v>194</v>
      </c>
      <c r="AP16" s="12"/>
      <c r="AQ16" s="12"/>
      <c r="AR16" s="328">
        <v>0</v>
      </c>
      <c r="AS16" s="11" t="s">
        <v>269</v>
      </c>
      <c r="AT16" s="11" t="s">
        <v>269</v>
      </c>
      <c r="AU16" s="11" t="s">
        <v>269</v>
      </c>
      <c r="AV16" s="11" t="s">
        <v>269</v>
      </c>
      <c r="AW16" s="11" t="s">
        <v>269</v>
      </c>
      <c r="AX16" s="12" t="s">
        <v>194</v>
      </c>
      <c r="AY16" s="12"/>
      <c r="AZ16" s="12"/>
      <c r="BA16" s="184" t="s">
        <v>269</v>
      </c>
      <c r="BB16" s="12"/>
      <c r="BC16" s="177"/>
      <c r="BD16" s="177"/>
      <c r="BE16" s="177"/>
      <c r="BF16" s="177"/>
      <c r="BG16" s="12"/>
      <c r="BH16" s="13"/>
      <c r="BI16" s="13"/>
      <c r="BJ16" s="34" t="s">
        <v>15</v>
      </c>
      <c r="BK16" s="12"/>
    </row>
    <row r="17" spans="3:64" customFormat="1" ht="56.25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12" t="s">
        <v>269</v>
      </c>
      <c r="AO17" s="12" t="s">
        <v>269</v>
      </c>
      <c r="AP17" s="12" t="s">
        <v>269</v>
      </c>
      <c r="AQ17" s="12" t="s">
        <v>269</v>
      </c>
      <c r="AR17" s="330" t="s">
        <v>269</v>
      </c>
      <c r="AS17" s="11" t="s">
        <v>269</v>
      </c>
      <c r="AT17" s="11" t="s">
        <v>269</v>
      </c>
      <c r="AU17" s="11" t="s">
        <v>269</v>
      </c>
      <c r="AV17" s="11" t="s">
        <v>269</v>
      </c>
      <c r="AW17" s="11" t="s">
        <v>269</v>
      </c>
      <c r="AX17" s="12" t="s">
        <v>194</v>
      </c>
      <c r="AY17" s="12"/>
      <c r="AZ17" s="12"/>
      <c r="BA17" s="184" t="s">
        <v>269</v>
      </c>
      <c r="BB17" s="12"/>
      <c r="BC17" s="177"/>
      <c r="BD17" s="177"/>
      <c r="BE17" s="177"/>
      <c r="BF17" s="177"/>
      <c r="BG17" s="12"/>
      <c r="BH17" s="13"/>
      <c r="BI17" s="13"/>
      <c r="BJ17" s="34" t="s">
        <v>15</v>
      </c>
      <c r="BK17" s="12"/>
    </row>
    <row r="18" spans="3:64" customFormat="1" ht="75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12" t="s">
        <v>194</v>
      </c>
      <c r="AO18" s="12" t="s">
        <v>194</v>
      </c>
      <c r="AP18" s="12"/>
      <c r="AQ18" s="12"/>
      <c r="AR18" s="328">
        <v>0</v>
      </c>
      <c r="AS18" s="12" t="s">
        <v>194</v>
      </c>
      <c r="AT18" s="12" t="s">
        <v>194</v>
      </c>
      <c r="AU18" s="79">
        <f t="shared" si="0"/>
        <v>1</v>
      </c>
      <c r="AV18" s="183">
        <v>0</v>
      </c>
      <c r="AW18" s="76" t="s">
        <v>194</v>
      </c>
      <c r="AX18" s="12" t="s">
        <v>194</v>
      </c>
      <c r="AY18" s="12"/>
      <c r="AZ18" s="12"/>
      <c r="BA18" s="184">
        <f>IFERROR(AV18/AU18,"Validar datos de Aulas Master")</f>
        <v>0</v>
      </c>
      <c r="BB18" s="12"/>
      <c r="BC18" s="177"/>
      <c r="BD18" s="177"/>
      <c r="BE18" s="177"/>
      <c r="BF18" s="177"/>
      <c r="BG18" s="12"/>
      <c r="BH18" s="13"/>
      <c r="BI18" s="13"/>
      <c r="BJ18" s="34" t="s">
        <v>15</v>
      </c>
      <c r="BK18" s="12"/>
    </row>
    <row r="19" spans="3:64" customFormat="1" ht="56.2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12" t="s">
        <v>194</v>
      </c>
      <c r="AO19" s="12" t="s">
        <v>194</v>
      </c>
      <c r="AP19" s="12"/>
      <c r="AQ19" s="12"/>
      <c r="AR19" s="328">
        <v>0</v>
      </c>
      <c r="AS19" s="12"/>
      <c r="AT19" s="11" t="s">
        <v>269</v>
      </c>
      <c r="AU19" s="11" t="s">
        <v>269</v>
      </c>
      <c r="AV19" s="11" t="s">
        <v>269</v>
      </c>
      <c r="AW19" s="11" t="s">
        <v>269</v>
      </c>
      <c r="AX19" s="12" t="s">
        <v>194</v>
      </c>
      <c r="AY19" s="12"/>
      <c r="AZ19" s="12"/>
      <c r="BA19" s="184" t="s">
        <v>269</v>
      </c>
      <c r="BB19" s="12"/>
      <c r="BC19" s="177"/>
      <c r="BD19" s="177"/>
      <c r="BE19" s="177"/>
      <c r="BF19" s="177"/>
      <c r="BG19" s="12"/>
      <c r="BH19" s="13"/>
      <c r="BI19" s="13"/>
      <c r="BJ19" s="34" t="s">
        <v>15</v>
      </c>
      <c r="BK19" s="12"/>
    </row>
    <row r="20" spans="3:64" customFormat="1" ht="93.75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12" t="s">
        <v>194</v>
      </c>
      <c r="AO20" s="12" t="s">
        <v>194</v>
      </c>
      <c r="AP20" s="12"/>
      <c r="AQ20" s="12"/>
      <c r="AR20" s="328">
        <v>0</v>
      </c>
      <c r="AS20" s="12"/>
      <c r="AT20" s="11" t="s">
        <v>269</v>
      </c>
      <c r="AU20" s="11" t="s">
        <v>269</v>
      </c>
      <c r="AV20" s="11" t="s">
        <v>269</v>
      </c>
      <c r="AW20" s="11" t="s">
        <v>269</v>
      </c>
      <c r="AX20" s="12" t="s">
        <v>194</v>
      </c>
      <c r="AY20" s="12"/>
      <c r="AZ20" s="12"/>
      <c r="BA20" s="184" t="s">
        <v>269</v>
      </c>
      <c r="BB20" s="12"/>
      <c r="BC20" s="177"/>
      <c r="BD20" s="177"/>
      <c r="BE20" s="177"/>
      <c r="BF20" s="177"/>
      <c r="BG20" s="12"/>
      <c r="BH20" s="13"/>
      <c r="BI20" s="13"/>
      <c r="BJ20" s="34" t="s">
        <v>15</v>
      </c>
      <c r="BK20" s="12"/>
    </row>
    <row r="21" spans="3:64" customFormat="1" ht="75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12" t="s">
        <v>194</v>
      </c>
      <c r="AO21" s="12" t="s">
        <v>194</v>
      </c>
      <c r="AP21" s="12"/>
      <c r="AQ21" s="12"/>
      <c r="AR21" s="328">
        <v>0</v>
      </c>
      <c r="AS21" s="12"/>
      <c r="AT21" s="11" t="s">
        <v>269</v>
      </c>
      <c r="AU21" s="11" t="s">
        <v>269</v>
      </c>
      <c r="AV21" s="11" t="s">
        <v>269</v>
      </c>
      <c r="AW21" s="11" t="s">
        <v>269</v>
      </c>
      <c r="AX21" s="12" t="s">
        <v>194</v>
      </c>
      <c r="AY21" s="12"/>
      <c r="AZ21" s="12"/>
      <c r="BA21" s="184" t="s">
        <v>269</v>
      </c>
      <c r="BB21" s="12"/>
      <c r="BC21" s="177"/>
      <c r="BD21" s="177"/>
      <c r="BE21" s="177"/>
      <c r="BF21" s="177"/>
      <c r="BG21" s="12"/>
      <c r="BH21" s="11"/>
      <c r="BI21" s="11"/>
      <c r="BJ21" s="34" t="s">
        <v>15</v>
      </c>
      <c r="BK21" s="12"/>
    </row>
    <row r="22" spans="3:64" customFormat="1" ht="75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12" t="s">
        <v>194</v>
      </c>
      <c r="AO22" s="12" t="s">
        <v>194</v>
      </c>
      <c r="AP22" s="12"/>
      <c r="AQ22" s="12"/>
      <c r="AR22" s="328">
        <v>0</v>
      </c>
      <c r="AS22" s="12"/>
      <c r="AT22" s="11" t="s">
        <v>269</v>
      </c>
      <c r="AU22" s="11" t="s">
        <v>269</v>
      </c>
      <c r="AV22" s="11" t="s">
        <v>269</v>
      </c>
      <c r="AW22" s="11" t="s">
        <v>269</v>
      </c>
      <c r="AX22" s="12" t="s">
        <v>194</v>
      </c>
      <c r="AY22" s="12"/>
      <c r="AZ22" s="12"/>
      <c r="BA22" s="184" t="s">
        <v>269</v>
      </c>
      <c r="BB22" s="12"/>
      <c r="BC22" s="177"/>
      <c r="BD22" s="177"/>
      <c r="BE22" s="177"/>
      <c r="BF22" s="177"/>
      <c r="BG22" s="12"/>
      <c r="BH22" s="11"/>
      <c r="BI22" s="11"/>
      <c r="BJ22" s="34" t="s">
        <v>15</v>
      </c>
      <c r="BK22" s="12"/>
    </row>
    <row r="23" spans="3:64" customFormat="1" ht="75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12" t="s">
        <v>194</v>
      </c>
      <c r="AO23" s="12" t="s">
        <v>194</v>
      </c>
      <c r="AP23" s="12"/>
      <c r="AQ23" s="12"/>
      <c r="AR23" s="328">
        <v>0</v>
      </c>
      <c r="AS23" s="12" t="s">
        <v>194</v>
      </c>
      <c r="AT23" s="12" t="s">
        <v>194</v>
      </c>
      <c r="AU23" s="79">
        <f t="shared" si="0"/>
        <v>8</v>
      </c>
      <c r="AV23" s="183">
        <v>0</v>
      </c>
      <c r="AW23" s="76" t="s">
        <v>194</v>
      </c>
      <c r="AX23" s="12" t="s">
        <v>194</v>
      </c>
      <c r="AY23" s="12"/>
      <c r="AZ23" s="12"/>
      <c r="BA23" s="184">
        <f>IFERROR(AV23/AU23,"Validar datos de Aulas Master")</f>
        <v>0</v>
      </c>
      <c r="BB23" s="12"/>
      <c r="BC23" s="177"/>
      <c r="BD23" s="177"/>
      <c r="BE23" s="177"/>
      <c r="BF23" s="177"/>
      <c r="BG23" s="12"/>
      <c r="BH23" s="11"/>
      <c r="BI23" s="11"/>
      <c r="BJ23" s="36" t="s">
        <v>16</v>
      </c>
      <c r="BK23" s="12"/>
    </row>
    <row r="24" spans="3:64" customFormat="1" ht="56.25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12" t="s">
        <v>269</v>
      </c>
      <c r="AO24" s="12" t="s">
        <v>269</v>
      </c>
      <c r="AP24" s="12" t="s">
        <v>269</v>
      </c>
      <c r="AQ24" s="12" t="s">
        <v>269</v>
      </c>
      <c r="AR24" s="330" t="s">
        <v>269</v>
      </c>
      <c r="AS24" s="12" t="s">
        <v>194</v>
      </c>
      <c r="AT24" s="12" t="s">
        <v>194</v>
      </c>
      <c r="AU24" s="79">
        <f t="shared" si="0"/>
        <v>0</v>
      </c>
      <c r="AV24" s="183">
        <v>0</v>
      </c>
      <c r="AW24" s="76" t="s">
        <v>194</v>
      </c>
      <c r="AX24" s="12" t="s">
        <v>194</v>
      </c>
      <c r="AY24" s="12"/>
      <c r="AZ24" s="12"/>
      <c r="BA24" s="184" t="s">
        <v>269</v>
      </c>
      <c r="BB24" s="12"/>
      <c r="BC24" s="177"/>
      <c r="BD24" s="177"/>
      <c r="BE24" s="177"/>
      <c r="BF24" s="177"/>
      <c r="BG24" s="12"/>
      <c r="BH24" s="11"/>
      <c r="BI24" s="11"/>
      <c r="BJ24" s="34" t="s">
        <v>15</v>
      </c>
      <c r="BK24" s="12"/>
    </row>
    <row r="25" spans="3:64" customFormat="1" ht="93.75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12" t="s">
        <v>194</v>
      </c>
      <c r="AO25" s="12" t="s">
        <v>194</v>
      </c>
      <c r="AP25" s="12"/>
      <c r="AQ25" s="12"/>
      <c r="AR25" s="328">
        <v>0</v>
      </c>
      <c r="AS25" s="12"/>
      <c r="AT25" s="11" t="s">
        <v>269</v>
      </c>
      <c r="AU25" s="11" t="s">
        <v>269</v>
      </c>
      <c r="AV25" s="11" t="s">
        <v>269</v>
      </c>
      <c r="AW25" s="11" t="s">
        <v>269</v>
      </c>
      <c r="AX25" s="12" t="s">
        <v>194</v>
      </c>
      <c r="AY25" s="12"/>
      <c r="AZ25" s="12"/>
      <c r="BA25" s="184" t="s">
        <v>269</v>
      </c>
      <c r="BB25" s="12"/>
      <c r="BC25" s="177"/>
      <c r="BD25" s="177"/>
      <c r="BE25" s="177"/>
      <c r="BF25" s="177"/>
      <c r="BG25" s="12"/>
      <c r="BH25" s="11"/>
      <c r="BI25" s="11"/>
      <c r="BJ25" s="34" t="s">
        <v>15</v>
      </c>
      <c r="BK25" s="12"/>
    </row>
    <row r="26" spans="3:64" customFormat="1" ht="56.25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12" t="s">
        <v>194</v>
      </c>
      <c r="AO26" s="12" t="s">
        <v>194</v>
      </c>
      <c r="AP26" s="12"/>
      <c r="AQ26" s="12"/>
      <c r="AR26" s="328">
        <v>0</v>
      </c>
      <c r="AS26" s="12" t="s">
        <v>194</v>
      </c>
      <c r="AT26" s="12" t="s">
        <v>194</v>
      </c>
      <c r="AU26" s="79">
        <f t="shared" si="0"/>
        <v>0</v>
      </c>
      <c r="AV26" s="183">
        <v>0</v>
      </c>
      <c r="AW26" s="76" t="s">
        <v>194</v>
      </c>
      <c r="AX26" s="12" t="s">
        <v>194</v>
      </c>
      <c r="AY26" s="12"/>
      <c r="AZ26" s="12"/>
      <c r="BA26" s="184" t="s">
        <v>269</v>
      </c>
      <c r="BB26" s="12"/>
      <c r="BC26" s="177"/>
      <c r="BD26" s="177"/>
      <c r="BE26" s="177"/>
      <c r="BF26" s="177"/>
      <c r="BG26" s="12"/>
      <c r="BH26" s="11"/>
      <c r="BI26" s="11"/>
      <c r="BJ26" s="34" t="s">
        <v>15</v>
      </c>
      <c r="BK26" s="12"/>
    </row>
    <row r="27" spans="3:64" customFormat="1" ht="56.25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12" t="s">
        <v>194</v>
      </c>
      <c r="AO27" s="12" t="s">
        <v>194</v>
      </c>
      <c r="AP27" s="12"/>
      <c r="AQ27" s="12"/>
      <c r="AR27" s="328">
        <v>0</v>
      </c>
      <c r="AS27" s="12"/>
      <c r="AT27" s="11" t="s">
        <v>269</v>
      </c>
      <c r="AU27" s="11" t="s">
        <v>269</v>
      </c>
      <c r="AV27" s="11" t="s">
        <v>269</v>
      </c>
      <c r="AW27" s="11" t="s">
        <v>269</v>
      </c>
      <c r="AX27" s="12" t="s">
        <v>194</v>
      </c>
      <c r="AY27" s="12"/>
      <c r="AZ27" s="12"/>
      <c r="BA27" s="184" t="s">
        <v>269</v>
      </c>
      <c r="BB27" s="12"/>
      <c r="BC27" s="177"/>
      <c r="BD27" s="177"/>
      <c r="BE27" s="177"/>
      <c r="BF27" s="177"/>
      <c r="BG27" s="12"/>
      <c r="BH27" s="11"/>
      <c r="BI27" s="11"/>
      <c r="BJ27" s="34" t="s">
        <v>15</v>
      </c>
      <c r="BK27" s="12"/>
    </row>
    <row r="28" spans="3:64" customFormat="1" ht="100.5" customHeight="1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12" t="s">
        <v>270</v>
      </c>
      <c r="AO28" s="12" t="s">
        <v>270</v>
      </c>
      <c r="AP28" s="12"/>
      <c r="AQ28" s="12"/>
      <c r="AR28" s="328">
        <v>1</v>
      </c>
      <c r="AS28" s="12" t="s">
        <v>194</v>
      </c>
      <c r="AT28" s="12" t="s">
        <v>194</v>
      </c>
      <c r="AU28" s="79">
        <v>8</v>
      </c>
      <c r="AV28" s="183">
        <v>1</v>
      </c>
      <c r="AW28" s="76" t="s">
        <v>194</v>
      </c>
      <c r="AX28" s="333">
        <v>0.95</v>
      </c>
      <c r="AY28" s="12"/>
      <c r="AZ28" s="12"/>
      <c r="BA28" s="184">
        <f>IFERROR(AV28/AU28,"Validar datos de Aulas Master")</f>
        <v>0.125</v>
      </c>
      <c r="BB28" s="12"/>
      <c r="BC28" s="177"/>
      <c r="BD28" s="177"/>
      <c r="BE28" s="177"/>
      <c r="BF28" s="177"/>
      <c r="BG28" s="12"/>
      <c r="BH28" s="11"/>
      <c r="BI28" s="11"/>
      <c r="BJ28" s="34" t="s">
        <v>14</v>
      </c>
      <c r="BK28" s="12"/>
    </row>
    <row r="29" spans="3:64" customFormat="1" ht="93.75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12" t="s">
        <v>194</v>
      </c>
      <c r="AO29" s="12" t="s">
        <v>194</v>
      </c>
      <c r="AP29" s="12"/>
      <c r="AQ29" s="12"/>
      <c r="AR29" s="328">
        <v>0</v>
      </c>
      <c r="AS29" s="12" t="s">
        <v>194</v>
      </c>
      <c r="AT29" s="12" t="s">
        <v>194</v>
      </c>
      <c r="AU29" s="79">
        <v>9</v>
      </c>
      <c r="AV29" s="183">
        <v>0</v>
      </c>
      <c r="AW29" s="76" t="s">
        <v>194</v>
      </c>
      <c r="AX29" s="333">
        <v>0.35</v>
      </c>
      <c r="AY29" s="12"/>
      <c r="AZ29" s="12"/>
      <c r="BA29" s="184">
        <f>IFERROR(AV29/AU29,"Validar datos de Aulas Master")</f>
        <v>0</v>
      </c>
      <c r="BB29" s="12"/>
      <c r="BC29" s="177"/>
      <c r="BD29" s="177"/>
      <c r="BE29" s="177"/>
      <c r="BF29" s="177"/>
      <c r="BG29" s="12"/>
      <c r="BH29" s="335">
        <v>46199</v>
      </c>
      <c r="BI29" s="11"/>
      <c r="BJ29" s="34" t="s">
        <v>15</v>
      </c>
      <c r="BK29" s="76"/>
      <c r="BL29" s="322" t="s">
        <v>287</v>
      </c>
    </row>
    <row r="30" spans="3:64" customFormat="1" ht="56.25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12" t="s">
        <v>194</v>
      </c>
      <c r="AO30" s="12" t="s">
        <v>194</v>
      </c>
      <c r="AP30" s="12"/>
      <c r="AQ30" s="12"/>
      <c r="AR30" s="328">
        <v>0</v>
      </c>
      <c r="AS30" s="11" t="str">
        <f>AG30</f>
        <v>No aplica</v>
      </c>
      <c r="AT30" s="11" t="str">
        <f>AH30</f>
        <v>No aplica</v>
      </c>
      <c r="AU30" s="11" t="str">
        <f>AI30</f>
        <v>No aplica</v>
      </c>
      <c r="AV30" s="11" t="s">
        <v>269</v>
      </c>
      <c r="AW30" s="76"/>
      <c r="AX30" s="12" t="s">
        <v>194</v>
      </c>
      <c r="AY30" s="12"/>
      <c r="AZ30" s="12"/>
      <c r="BA30" s="184" t="s">
        <v>269</v>
      </c>
      <c r="BB30" s="12"/>
      <c r="BC30" s="177"/>
      <c r="BD30" s="177"/>
      <c r="BE30" s="177"/>
      <c r="BF30" s="177"/>
      <c r="BG30" s="12"/>
      <c r="BH30" s="11"/>
      <c r="BI30" s="11"/>
      <c r="BJ30" s="34" t="s">
        <v>15</v>
      </c>
      <c r="BK30" s="12"/>
    </row>
    <row r="31" spans="3:64" customFormat="1" ht="56.25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12" t="s">
        <v>270</v>
      </c>
      <c r="AO31" s="12" t="s">
        <v>270</v>
      </c>
      <c r="AP31" s="12"/>
      <c r="AQ31" s="12"/>
      <c r="AR31" s="328">
        <v>1</v>
      </c>
      <c r="AS31" s="12" t="s">
        <v>194</v>
      </c>
      <c r="AT31" s="12" t="s">
        <v>194</v>
      </c>
      <c r="AU31" s="79">
        <v>22</v>
      </c>
      <c r="AV31" s="183">
        <v>0</v>
      </c>
      <c r="AW31" s="76" t="s">
        <v>194</v>
      </c>
      <c r="AX31" s="333">
        <v>0.9</v>
      </c>
      <c r="AY31" s="12"/>
      <c r="AZ31" s="12"/>
      <c r="BA31" s="184">
        <f>IFERROR(AV31/AU31,"Validar datos de Aulas Master")</f>
        <v>0</v>
      </c>
      <c r="BB31" s="12"/>
      <c r="BC31" s="177"/>
      <c r="BD31" s="177"/>
      <c r="BE31" s="177"/>
      <c r="BF31" s="177"/>
      <c r="BG31" s="12"/>
      <c r="BH31" s="335">
        <v>46199</v>
      </c>
      <c r="BI31" s="11"/>
      <c r="BJ31" s="34" t="s">
        <v>14</v>
      </c>
      <c r="BK31" s="12"/>
    </row>
    <row r="32" spans="3:64" customFormat="1" ht="56.25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12" t="s">
        <v>270</v>
      </c>
      <c r="AO32" s="12" t="s">
        <v>270</v>
      </c>
      <c r="AP32" s="12"/>
      <c r="AQ32" s="12"/>
      <c r="AR32" s="328">
        <v>1</v>
      </c>
      <c r="AS32" s="12" t="s">
        <v>194</v>
      </c>
      <c r="AT32" s="12" t="s">
        <v>194</v>
      </c>
      <c r="AU32" s="79">
        <f t="shared" si="0"/>
        <v>22</v>
      </c>
      <c r="AV32" s="183">
        <v>0</v>
      </c>
      <c r="AW32" s="76" t="s">
        <v>194</v>
      </c>
      <c r="AX32" s="333">
        <v>0.9</v>
      </c>
      <c r="AY32" s="12"/>
      <c r="AZ32" s="12"/>
      <c r="BA32" s="184">
        <f>IFERROR(AV32/AU32,"Validar datos de Aulas Master")</f>
        <v>0</v>
      </c>
      <c r="BB32" s="177"/>
      <c r="BC32" s="316"/>
      <c r="BD32" s="177"/>
      <c r="BE32" s="177"/>
      <c r="BF32" s="177"/>
      <c r="BG32" s="12"/>
      <c r="BH32" s="335">
        <v>46199</v>
      </c>
      <c r="BI32" s="11"/>
      <c r="BJ32" s="34" t="s">
        <v>14</v>
      </c>
      <c r="BK32" s="12"/>
    </row>
    <row r="33" spans="3:64" customFormat="1" ht="56.2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12" t="s">
        <v>194</v>
      </c>
      <c r="AO33" s="12" t="s">
        <v>194</v>
      </c>
      <c r="AP33" s="12"/>
      <c r="AQ33" s="12"/>
      <c r="AR33" s="328">
        <v>0</v>
      </c>
      <c r="AS33" s="12"/>
      <c r="AT33" s="11" t="s">
        <v>269</v>
      </c>
      <c r="AU33" s="11" t="s">
        <v>269</v>
      </c>
      <c r="AV33" s="11" t="s">
        <v>269</v>
      </c>
      <c r="AW33" s="11" t="s">
        <v>269</v>
      </c>
      <c r="AX33" s="12" t="s">
        <v>194</v>
      </c>
      <c r="AY33" s="12"/>
      <c r="AZ33" s="12"/>
      <c r="BA33" s="184" t="s">
        <v>269</v>
      </c>
      <c r="BB33" s="12"/>
      <c r="BC33" s="177"/>
      <c r="BD33" s="177"/>
      <c r="BE33" s="177"/>
      <c r="BF33" s="177"/>
      <c r="BG33" s="12"/>
      <c r="BH33" s="11"/>
      <c r="BI33" s="11"/>
      <c r="BJ33" s="34" t="s">
        <v>15</v>
      </c>
      <c r="BK33" s="12"/>
    </row>
    <row r="34" spans="3:64" customFormat="1" ht="93.75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12" t="s">
        <v>269</v>
      </c>
      <c r="AO34" s="12" t="s">
        <v>269</v>
      </c>
      <c r="AP34" s="12" t="s">
        <v>269</v>
      </c>
      <c r="AQ34" s="12" t="s">
        <v>269</v>
      </c>
      <c r="AR34" s="330" t="s">
        <v>269</v>
      </c>
      <c r="AS34" s="11" t="str">
        <f>AG34</f>
        <v>No aplica</v>
      </c>
      <c r="AT34" s="11" t="s">
        <v>269</v>
      </c>
      <c r="AU34" s="11" t="s">
        <v>269</v>
      </c>
      <c r="AV34" s="11" t="s">
        <v>269</v>
      </c>
      <c r="AW34" s="11" t="s">
        <v>269</v>
      </c>
      <c r="AX34" s="12" t="s">
        <v>194</v>
      </c>
      <c r="AY34" s="12"/>
      <c r="AZ34" s="12"/>
      <c r="BA34" s="184" t="s">
        <v>269</v>
      </c>
      <c r="BB34" s="12"/>
      <c r="BC34" s="177"/>
      <c r="BD34" s="177"/>
      <c r="BE34" s="177"/>
      <c r="BF34" s="177"/>
      <c r="BG34" s="12"/>
      <c r="BH34" s="11"/>
      <c r="BI34" s="11"/>
      <c r="BJ34" s="34" t="s">
        <v>15</v>
      </c>
      <c r="BK34" s="12"/>
    </row>
    <row r="35" spans="3:64" customFormat="1" ht="93.75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12" t="s">
        <v>194</v>
      </c>
      <c r="AO35" s="12" t="s">
        <v>194</v>
      </c>
      <c r="AP35" s="12"/>
      <c r="AQ35" s="12"/>
      <c r="AR35" s="328">
        <v>0</v>
      </c>
      <c r="AS35" s="12"/>
      <c r="AT35" s="11" t="s">
        <v>269</v>
      </c>
      <c r="AU35" s="11" t="s">
        <v>269</v>
      </c>
      <c r="AV35" s="11" t="s">
        <v>269</v>
      </c>
      <c r="AW35" s="11" t="s">
        <v>269</v>
      </c>
      <c r="AX35" s="12" t="s">
        <v>194</v>
      </c>
      <c r="AY35" s="12"/>
      <c r="AZ35" s="12"/>
      <c r="BA35" s="184" t="s">
        <v>269</v>
      </c>
      <c r="BB35" s="12"/>
      <c r="BC35" s="177"/>
      <c r="BD35" s="177"/>
      <c r="BE35" s="177"/>
      <c r="BF35" s="177"/>
      <c r="BG35" s="12"/>
      <c r="BH35" s="11"/>
      <c r="BI35" s="11"/>
      <c r="BJ35" s="34" t="s">
        <v>15</v>
      </c>
      <c r="BK35" s="12"/>
    </row>
    <row r="36" spans="3:64" customFormat="1" ht="56.25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12" t="s">
        <v>269</v>
      </c>
      <c r="AO36" s="12" t="s">
        <v>269</v>
      </c>
      <c r="AP36" s="12" t="s">
        <v>269</v>
      </c>
      <c r="AQ36" s="12" t="s">
        <v>269</v>
      </c>
      <c r="AR36" s="330" t="s">
        <v>269</v>
      </c>
      <c r="AS36" s="12" t="s">
        <v>194</v>
      </c>
      <c r="AT36" s="12" t="s">
        <v>194</v>
      </c>
      <c r="AU36" s="79">
        <f t="shared" si="0"/>
        <v>2</v>
      </c>
      <c r="AV36" s="183">
        <v>0</v>
      </c>
      <c r="AW36" s="76" t="s">
        <v>194</v>
      </c>
      <c r="AX36" s="12" t="s">
        <v>194</v>
      </c>
      <c r="AY36" s="12"/>
      <c r="AZ36" s="12"/>
      <c r="BA36" s="184">
        <f>IFERROR(AV36/AU36,"Validar datos de Aulas Master")</f>
        <v>0</v>
      </c>
      <c r="BB36" s="12"/>
      <c r="BC36" s="177"/>
      <c r="BD36" s="177"/>
      <c r="BE36" s="177"/>
      <c r="BF36" s="177"/>
      <c r="BG36" s="12"/>
      <c r="BH36" s="11"/>
      <c r="BI36" s="11"/>
      <c r="BJ36" s="34" t="s">
        <v>15</v>
      </c>
      <c r="BK36" s="346"/>
    </row>
    <row r="37" spans="3:64" customFormat="1" ht="56.25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12" t="s">
        <v>194</v>
      </c>
      <c r="AO37" s="12" t="s">
        <v>194</v>
      </c>
      <c r="AP37" s="12"/>
      <c r="AQ37" s="12"/>
      <c r="AR37" s="328">
        <v>0.1</v>
      </c>
      <c r="AS37" s="12" t="s">
        <v>194</v>
      </c>
      <c r="AT37" s="12" t="s">
        <v>194</v>
      </c>
      <c r="AU37" s="79">
        <f t="shared" si="0"/>
        <v>0</v>
      </c>
      <c r="AV37" s="183">
        <v>0</v>
      </c>
      <c r="AW37" s="76" t="s">
        <v>194</v>
      </c>
      <c r="AX37" s="12" t="s">
        <v>194</v>
      </c>
      <c r="AY37" s="12"/>
      <c r="AZ37" s="12"/>
      <c r="BA37" s="184" t="s">
        <v>269</v>
      </c>
      <c r="BB37" s="12"/>
      <c r="BC37" s="177"/>
      <c r="BD37" s="177"/>
      <c r="BE37" s="177"/>
      <c r="BF37" s="177"/>
      <c r="BG37" s="12"/>
      <c r="BH37" s="11"/>
      <c r="BI37" s="11"/>
      <c r="BJ37" s="342" t="s">
        <v>15</v>
      </c>
      <c r="BK37" s="11"/>
    </row>
    <row r="38" spans="3:64" customFormat="1" ht="56.25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12" t="s">
        <v>270</v>
      </c>
      <c r="AO38" s="12" t="s">
        <v>270</v>
      </c>
      <c r="AP38" s="12"/>
      <c r="AQ38" s="12"/>
      <c r="AR38" s="328">
        <v>1</v>
      </c>
      <c r="AS38" s="12"/>
      <c r="AT38" s="11" t="s">
        <v>269</v>
      </c>
      <c r="AU38" s="11" t="s">
        <v>269</v>
      </c>
      <c r="AV38" s="11" t="s">
        <v>269</v>
      </c>
      <c r="AW38" s="11" t="s">
        <v>269</v>
      </c>
      <c r="AX38" s="12" t="s">
        <v>193</v>
      </c>
      <c r="AY38" s="12"/>
      <c r="AZ38" s="12"/>
      <c r="BA38" s="184">
        <v>1</v>
      </c>
      <c r="BB38" s="12"/>
      <c r="BC38" s="177"/>
      <c r="BD38" s="177"/>
      <c r="BE38" s="177"/>
      <c r="BF38" s="177"/>
      <c r="BG38" s="12"/>
      <c r="BH38" s="335">
        <v>46199</v>
      </c>
      <c r="BI38" s="11"/>
      <c r="BJ38" s="342" t="s">
        <v>14</v>
      </c>
      <c r="BK38" s="11"/>
    </row>
    <row r="39" spans="3:64" customFormat="1" ht="56.25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12" t="s">
        <v>194</v>
      </c>
      <c r="AO39" s="12" t="s">
        <v>194</v>
      </c>
      <c r="AP39" s="12"/>
      <c r="AQ39" s="12"/>
      <c r="AR39" s="328">
        <v>0</v>
      </c>
      <c r="AS39" s="12" t="s">
        <v>194</v>
      </c>
      <c r="AT39" s="12" t="s">
        <v>194</v>
      </c>
      <c r="AU39" s="79">
        <f t="shared" si="0"/>
        <v>9</v>
      </c>
      <c r="AV39" s="183">
        <v>0</v>
      </c>
      <c r="AW39" s="76" t="s">
        <v>194</v>
      </c>
      <c r="AX39" s="12" t="s">
        <v>194</v>
      </c>
      <c r="AY39" s="12"/>
      <c r="AZ39" s="12"/>
      <c r="BA39" s="184">
        <f>IFERROR(AV39/AU39,"Validar datos de Aulas Master")</f>
        <v>0</v>
      </c>
      <c r="BB39" s="12"/>
      <c r="BC39" s="177"/>
      <c r="BD39" s="177"/>
      <c r="BE39" s="177"/>
      <c r="BF39" s="177"/>
      <c r="BG39" s="12"/>
      <c r="BH39" s="11"/>
      <c r="BI39" s="11"/>
      <c r="BJ39" s="342" t="s">
        <v>15</v>
      </c>
      <c r="BK39" s="11"/>
    </row>
    <row r="40" spans="3:64" customFormat="1" ht="93.75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12" t="s">
        <v>194</v>
      </c>
      <c r="AO40" s="12" t="s">
        <v>194</v>
      </c>
      <c r="AP40" s="12"/>
      <c r="AQ40" s="12"/>
      <c r="AR40" s="328">
        <v>0</v>
      </c>
      <c r="AS40" s="12" t="s">
        <v>194</v>
      </c>
      <c r="AT40" s="12" t="s">
        <v>194</v>
      </c>
      <c r="AU40" s="79">
        <v>20</v>
      </c>
      <c r="AV40" s="183">
        <v>0</v>
      </c>
      <c r="AW40" s="76" t="s">
        <v>194</v>
      </c>
      <c r="AX40" s="333">
        <v>0.55000000000000004</v>
      </c>
      <c r="AY40" s="12"/>
      <c r="AZ40" s="12"/>
      <c r="BA40" s="184">
        <f>IFERROR(AV40/AU40,"Validar datos de Aulas Master")</f>
        <v>0</v>
      </c>
      <c r="BB40" s="12"/>
      <c r="BC40" s="177"/>
      <c r="BD40" s="177"/>
      <c r="BE40" s="177"/>
      <c r="BF40" s="177"/>
      <c r="BG40" s="12"/>
      <c r="BH40" s="335">
        <v>46199</v>
      </c>
      <c r="BI40" s="11"/>
      <c r="BJ40" s="342" t="s">
        <v>14</v>
      </c>
      <c r="BK40" s="11"/>
    </row>
    <row r="41" spans="3:64" customFormat="1" ht="56.25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12" t="s">
        <v>269</v>
      </c>
      <c r="AO41" s="12" t="s">
        <v>269</v>
      </c>
      <c r="AP41" s="12" t="s">
        <v>269</v>
      </c>
      <c r="AQ41" s="12" t="s">
        <v>269</v>
      </c>
      <c r="AR41" s="330" t="s">
        <v>269</v>
      </c>
      <c r="AS41" s="12" t="s">
        <v>194</v>
      </c>
      <c r="AT41" s="12" t="s">
        <v>194</v>
      </c>
      <c r="AU41" s="79">
        <f t="shared" si="0"/>
        <v>12</v>
      </c>
      <c r="AV41" s="183">
        <v>0</v>
      </c>
      <c r="AW41" s="76" t="s">
        <v>194</v>
      </c>
      <c r="AX41" s="12" t="s">
        <v>194</v>
      </c>
      <c r="AY41" s="12"/>
      <c r="AZ41" s="12"/>
      <c r="BA41" s="184">
        <f>IFERROR(AV41/AU41,"Validar datos de Aulas Master")</f>
        <v>0</v>
      </c>
      <c r="BB41" s="12"/>
      <c r="BC41" s="177"/>
      <c r="BD41" s="177"/>
      <c r="BE41" s="177"/>
      <c r="BF41" s="177"/>
      <c r="BG41" s="12"/>
      <c r="BH41" s="11"/>
      <c r="BI41" s="11"/>
      <c r="BJ41" s="342" t="s">
        <v>15</v>
      </c>
      <c r="BK41" s="11"/>
    </row>
    <row r="42" spans="3:64" customFormat="1" ht="56.25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12" t="s">
        <v>194</v>
      </c>
      <c r="AO42" s="12" t="s">
        <v>194</v>
      </c>
      <c r="AP42" s="12"/>
      <c r="AQ42" s="12"/>
      <c r="AR42" s="328">
        <v>0</v>
      </c>
      <c r="AS42" s="12"/>
      <c r="AT42" s="11" t="s">
        <v>269</v>
      </c>
      <c r="AU42" s="11" t="s">
        <v>269</v>
      </c>
      <c r="AV42" s="11" t="s">
        <v>269</v>
      </c>
      <c r="AW42" s="11" t="s">
        <v>269</v>
      </c>
      <c r="AX42" s="12" t="s">
        <v>194</v>
      </c>
      <c r="AY42" s="12"/>
      <c r="AZ42" s="12"/>
      <c r="BA42" s="184" t="s">
        <v>269</v>
      </c>
      <c r="BB42" s="12"/>
      <c r="BC42" s="177"/>
      <c r="BD42" s="177"/>
      <c r="BE42" s="177"/>
      <c r="BF42" s="177"/>
      <c r="BG42" s="12"/>
      <c r="BH42" s="11"/>
      <c r="BI42" s="11"/>
      <c r="BJ42" s="342" t="s">
        <v>15</v>
      </c>
      <c r="BK42" s="11"/>
    </row>
    <row r="43" spans="3:64" customFormat="1" ht="7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12" t="s">
        <v>194</v>
      </c>
      <c r="AO43" s="12" t="s">
        <v>194</v>
      </c>
      <c r="AP43" s="12"/>
      <c r="AQ43" s="12"/>
      <c r="AR43" s="328">
        <v>0.25</v>
      </c>
      <c r="AS43" s="12" t="s">
        <v>194</v>
      </c>
      <c r="AT43" s="12" t="s">
        <v>194</v>
      </c>
      <c r="AU43" s="79">
        <v>18</v>
      </c>
      <c r="AV43" s="79">
        <v>0</v>
      </c>
      <c r="AW43" s="76" t="s">
        <v>194</v>
      </c>
      <c r="AX43" s="333">
        <v>0.3</v>
      </c>
      <c r="AY43" s="12"/>
      <c r="AZ43" s="12"/>
      <c r="BA43" s="184">
        <f>IFERROR(AV43/AU43,"Validar datos de Aulas Master")</f>
        <v>0</v>
      </c>
      <c r="BB43" s="12"/>
      <c r="BC43" s="177"/>
      <c r="BD43" s="177"/>
      <c r="BE43" s="177"/>
      <c r="BF43" s="177"/>
      <c r="BG43" s="12"/>
      <c r="BH43" s="335">
        <v>46199</v>
      </c>
      <c r="BI43" s="11"/>
      <c r="BJ43" s="342" t="s">
        <v>15</v>
      </c>
      <c r="BK43" s="180"/>
      <c r="BL43" s="322" t="s">
        <v>287</v>
      </c>
    </row>
    <row r="44" spans="3:64" customFormat="1" ht="56.25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12" t="s">
        <v>269</v>
      </c>
      <c r="AO44" s="12" t="s">
        <v>269</v>
      </c>
      <c r="AP44" s="12" t="s">
        <v>269</v>
      </c>
      <c r="AQ44" s="12" t="s">
        <v>269</v>
      </c>
      <c r="AR44" s="330" t="s">
        <v>269</v>
      </c>
      <c r="AS44" s="12" t="s">
        <v>194</v>
      </c>
      <c r="AT44" s="12" t="s">
        <v>194</v>
      </c>
      <c r="AU44" s="79">
        <f t="shared" ref="AU44:AU70" si="1">AI44</f>
        <v>9</v>
      </c>
      <c r="AV44" s="183">
        <v>0</v>
      </c>
      <c r="AW44" s="76" t="s">
        <v>194</v>
      </c>
      <c r="AX44" s="12" t="s">
        <v>194</v>
      </c>
      <c r="AY44" s="12"/>
      <c r="AZ44" s="12"/>
      <c r="BA44" s="184">
        <f>IFERROR(AV44/AU44,"Validar datos de Aulas Master")</f>
        <v>0</v>
      </c>
      <c r="BB44" s="12"/>
      <c r="BC44" s="177"/>
      <c r="BD44" s="177"/>
      <c r="BE44" s="177"/>
      <c r="BF44" s="177"/>
      <c r="BG44" s="12"/>
      <c r="BH44" s="11"/>
      <c r="BI44" s="11"/>
      <c r="BJ44" s="343" t="s">
        <v>16</v>
      </c>
      <c r="BK44" s="11"/>
    </row>
    <row r="45" spans="3:64" customFormat="1" ht="56.25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12" t="s">
        <v>269</v>
      </c>
      <c r="AO45" s="12" t="s">
        <v>269</v>
      </c>
      <c r="AP45" s="12" t="s">
        <v>269</v>
      </c>
      <c r="AQ45" s="12" t="s">
        <v>269</v>
      </c>
      <c r="AR45" s="330" t="s">
        <v>269</v>
      </c>
      <c r="AS45" s="11" t="s">
        <v>269</v>
      </c>
      <c r="AT45" s="11" t="s">
        <v>269</v>
      </c>
      <c r="AU45" s="11" t="s">
        <v>269</v>
      </c>
      <c r="AV45" s="11" t="s">
        <v>269</v>
      </c>
      <c r="AW45" s="11" t="s">
        <v>269</v>
      </c>
      <c r="AX45" s="12" t="s">
        <v>194</v>
      </c>
      <c r="AY45" s="12"/>
      <c r="AZ45" s="12"/>
      <c r="BA45" s="184" t="s">
        <v>269</v>
      </c>
      <c r="BB45" s="12"/>
      <c r="BC45" s="177"/>
      <c r="BD45" s="177"/>
      <c r="BE45" s="177"/>
      <c r="BF45" s="177"/>
      <c r="BG45" s="12"/>
      <c r="BH45" s="11"/>
      <c r="BI45" s="11"/>
      <c r="BJ45" s="342" t="s">
        <v>15</v>
      </c>
      <c r="BK45" s="11"/>
    </row>
    <row r="46" spans="3:64" customFormat="1" ht="56.25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12" t="s">
        <v>270</v>
      </c>
      <c r="AO46" s="12" t="s">
        <v>270</v>
      </c>
      <c r="AP46" s="12"/>
      <c r="AQ46" s="12"/>
      <c r="AR46" s="328">
        <v>1</v>
      </c>
      <c r="AS46" s="11" t="s">
        <v>269</v>
      </c>
      <c r="AT46" s="11" t="s">
        <v>269</v>
      </c>
      <c r="AU46" s="11" t="s">
        <v>269</v>
      </c>
      <c r="AV46" s="11" t="s">
        <v>269</v>
      </c>
      <c r="AW46" s="11" t="s">
        <v>269</v>
      </c>
      <c r="AX46" s="12" t="s">
        <v>193</v>
      </c>
      <c r="AY46" s="12"/>
      <c r="AZ46" s="12"/>
      <c r="BA46" s="184">
        <v>1</v>
      </c>
      <c r="BB46" s="12"/>
      <c r="BC46" s="177"/>
      <c r="BD46" s="177"/>
      <c r="BE46" s="177"/>
      <c r="BF46" s="177"/>
      <c r="BG46" s="12"/>
      <c r="BH46" s="335">
        <v>46199</v>
      </c>
      <c r="BI46" s="11"/>
      <c r="BJ46" s="342" t="s">
        <v>14</v>
      </c>
      <c r="BK46" s="11"/>
    </row>
    <row r="47" spans="3:64" customFormat="1" ht="56.25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12" t="s">
        <v>270</v>
      </c>
      <c r="AO47" s="12" t="s">
        <v>270</v>
      </c>
      <c r="AP47" s="12"/>
      <c r="AQ47" s="12"/>
      <c r="AR47" s="328">
        <v>1</v>
      </c>
      <c r="AS47" s="12" t="s">
        <v>194</v>
      </c>
      <c r="AT47" s="12" t="s">
        <v>194</v>
      </c>
      <c r="AU47" s="79">
        <v>12</v>
      </c>
      <c r="AV47" s="183">
        <v>0</v>
      </c>
      <c r="AW47" s="76" t="s">
        <v>194</v>
      </c>
      <c r="AX47" s="333">
        <v>0.95</v>
      </c>
      <c r="AY47" s="12"/>
      <c r="AZ47" s="12"/>
      <c r="BA47" s="184">
        <f>IFERROR(AV47/AU47,"Validar datos de Aulas Master")</f>
        <v>0</v>
      </c>
      <c r="BB47" s="12"/>
      <c r="BC47" s="177"/>
      <c r="BD47" s="177"/>
      <c r="BE47" s="177"/>
      <c r="BF47" s="177"/>
      <c r="BG47" s="12"/>
      <c r="BH47" s="335">
        <v>46199</v>
      </c>
      <c r="BI47" s="11"/>
      <c r="BJ47" s="342" t="s">
        <v>14</v>
      </c>
      <c r="BK47" s="11"/>
    </row>
    <row r="48" spans="3:64" customFormat="1" ht="56.25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12" t="s">
        <v>269</v>
      </c>
      <c r="AO48" s="12" t="s">
        <v>269</v>
      </c>
      <c r="AP48" s="12" t="s">
        <v>269</v>
      </c>
      <c r="AQ48" s="12" t="s">
        <v>269</v>
      </c>
      <c r="AR48" s="330" t="s">
        <v>269</v>
      </c>
      <c r="AS48" s="12" t="s">
        <v>194</v>
      </c>
      <c r="AT48" s="12" t="s">
        <v>194</v>
      </c>
      <c r="AU48" s="79">
        <f t="shared" si="1"/>
        <v>2</v>
      </c>
      <c r="AV48" s="183">
        <v>0</v>
      </c>
      <c r="AW48" s="76" t="s">
        <v>194</v>
      </c>
      <c r="AX48" s="12" t="s">
        <v>194</v>
      </c>
      <c r="AY48" s="12"/>
      <c r="AZ48" s="12"/>
      <c r="BA48" s="184">
        <f>IFERROR(AV48/AU48,"Validar datos de Aulas Master")</f>
        <v>0</v>
      </c>
      <c r="BB48" s="12"/>
      <c r="BC48" s="177"/>
      <c r="BD48" s="177"/>
      <c r="BE48" s="177"/>
      <c r="BF48" s="177"/>
      <c r="BG48" s="12"/>
      <c r="BH48" s="11"/>
      <c r="BI48" s="11"/>
      <c r="BJ48" s="343" t="s">
        <v>16</v>
      </c>
      <c r="BK48" s="11"/>
    </row>
    <row r="49" spans="3:63" customFormat="1" ht="56.25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12" t="s">
        <v>277</v>
      </c>
      <c r="AO49" s="12" t="s">
        <v>277</v>
      </c>
      <c r="AP49" s="12"/>
      <c r="AQ49" s="12"/>
      <c r="AR49" s="328">
        <v>0</v>
      </c>
      <c r="AS49" s="11" t="str">
        <f>AG49</f>
        <v>No aplica</v>
      </c>
      <c r="AT49" s="11" t="str">
        <f>AH49</f>
        <v>No aplica</v>
      </c>
      <c r="AU49" s="11" t="str">
        <f t="shared" si="1"/>
        <v>No aplica</v>
      </c>
      <c r="AV49" s="11" t="s">
        <v>269</v>
      </c>
      <c r="AW49" s="76"/>
      <c r="AX49" s="12" t="s">
        <v>194</v>
      </c>
      <c r="AY49" s="12"/>
      <c r="AZ49" s="12"/>
      <c r="BA49" s="184" t="s">
        <v>269</v>
      </c>
      <c r="BB49" s="12"/>
      <c r="BC49" s="177"/>
      <c r="BD49" s="177"/>
      <c r="BE49" s="177"/>
      <c r="BF49" s="177"/>
      <c r="BG49" s="12"/>
      <c r="BH49" s="11"/>
      <c r="BI49" s="11"/>
      <c r="BJ49" s="343" t="s">
        <v>16</v>
      </c>
      <c r="BK49" s="11"/>
    </row>
    <row r="50" spans="3:63" customFormat="1" ht="56.2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12" t="s">
        <v>194</v>
      </c>
      <c r="AO50" s="12" t="s">
        <v>194</v>
      </c>
      <c r="AP50" s="12"/>
      <c r="AQ50" s="12"/>
      <c r="AR50" s="328">
        <v>0</v>
      </c>
      <c r="AS50" s="11" t="s">
        <v>269</v>
      </c>
      <c r="AT50" s="11" t="s">
        <v>269</v>
      </c>
      <c r="AU50" s="11" t="s">
        <v>269</v>
      </c>
      <c r="AV50" s="11" t="s">
        <v>269</v>
      </c>
      <c r="AW50" s="11" t="s">
        <v>269</v>
      </c>
      <c r="AX50" s="12" t="s">
        <v>194</v>
      </c>
      <c r="AY50" s="12"/>
      <c r="AZ50" s="12"/>
      <c r="BA50" s="184" t="s">
        <v>269</v>
      </c>
      <c r="BB50" s="12"/>
      <c r="BC50" s="177"/>
      <c r="BD50" s="177"/>
      <c r="BE50" s="177"/>
      <c r="BF50" s="177"/>
      <c r="BG50" s="12"/>
      <c r="BH50" s="11"/>
      <c r="BI50" s="11"/>
      <c r="BJ50" s="343" t="s">
        <v>16</v>
      </c>
      <c r="BK50" s="11"/>
    </row>
    <row r="51" spans="3:63" customFormat="1" ht="56.25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12" t="s">
        <v>194</v>
      </c>
      <c r="AO51" s="12" t="s">
        <v>194</v>
      </c>
      <c r="AP51" s="12"/>
      <c r="AQ51" s="12"/>
      <c r="AR51" s="328">
        <v>0</v>
      </c>
      <c r="AS51" s="12" t="s">
        <v>194</v>
      </c>
      <c r="AT51" s="12" t="s">
        <v>194</v>
      </c>
      <c r="AU51" s="79">
        <f t="shared" si="1"/>
        <v>6</v>
      </c>
      <c r="AV51" s="183">
        <v>0</v>
      </c>
      <c r="AW51" s="76" t="s">
        <v>194</v>
      </c>
      <c r="AX51" s="12" t="s">
        <v>194</v>
      </c>
      <c r="AY51" s="12"/>
      <c r="AZ51" s="12"/>
      <c r="BA51" s="184">
        <f>IFERROR(AV51/AU51,"Validar datos de Aulas Master")</f>
        <v>0</v>
      </c>
      <c r="BB51" s="12"/>
      <c r="BC51" s="177"/>
      <c r="BD51" s="177"/>
      <c r="BE51" s="177"/>
      <c r="BF51" s="177"/>
      <c r="BG51" s="12"/>
      <c r="BH51" s="11"/>
      <c r="BI51" s="11"/>
      <c r="BJ51" s="343" t="s">
        <v>16</v>
      </c>
      <c r="BK51" s="11"/>
    </row>
    <row r="52" spans="3:63" customFormat="1" ht="93.75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12" t="s">
        <v>194</v>
      </c>
      <c r="AO52" s="12" t="s">
        <v>194</v>
      </c>
      <c r="AP52" s="12"/>
      <c r="AQ52" s="12"/>
      <c r="AR52" s="328">
        <v>0</v>
      </c>
      <c r="AS52" s="11" t="s">
        <v>269</v>
      </c>
      <c r="AT52" s="11" t="s">
        <v>269</v>
      </c>
      <c r="AU52" s="11" t="s">
        <v>269</v>
      </c>
      <c r="AV52" s="11" t="s">
        <v>269</v>
      </c>
      <c r="AW52" s="11" t="s">
        <v>269</v>
      </c>
      <c r="AX52" s="12" t="s">
        <v>194</v>
      </c>
      <c r="AY52" s="12"/>
      <c r="AZ52" s="12"/>
      <c r="BA52" s="184" t="s">
        <v>269</v>
      </c>
      <c r="BB52" s="12"/>
      <c r="BC52" s="177"/>
      <c r="BD52" s="177"/>
      <c r="BE52" s="177"/>
      <c r="BF52" s="177"/>
      <c r="BG52" s="12"/>
      <c r="BH52" s="11"/>
      <c r="BI52" s="11"/>
      <c r="BJ52" s="343" t="s">
        <v>16</v>
      </c>
      <c r="BK52" s="11"/>
    </row>
    <row r="53" spans="3:63" customFormat="1" ht="93.75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12" t="s">
        <v>194</v>
      </c>
      <c r="AO53" s="12" t="s">
        <v>194</v>
      </c>
      <c r="AP53" s="12"/>
      <c r="AQ53" s="12"/>
      <c r="AR53" s="328">
        <v>0</v>
      </c>
      <c r="AS53" s="11" t="s">
        <v>269</v>
      </c>
      <c r="AT53" s="11" t="s">
        <v>269</v>
      </c>
      <c r="AU53" s="11" t="s">
        <v>269</v>
      </c>
      <c r="AV53" s="11" t="s">
        <v>269</v>
      </c>
      <c r="AW53" s="11" t="s">
        <v>269</v>
      </c>
      <c r="AX53" s="12" t="s">
        <v>194</v>
      </c>
      <c r="AY53" s="12"/>
      <c r="AZ53" s="12"/>
      <c r="BA53" s="184" t="s">
        <v>269</v>
      </c>
      <c r="BB53" s="12"/>
      <c r="BC53" s="177"/>
      <c r="BD53" s="177"/>
      <c r="BE53" s="177"/>
      <c r="BF53" s="177"/>
      <c r="BG53" s="12"/>
      <c r="BH53" s="11"/>
      <c r="BI53" s="11"/>
      <c r="BJ53" s="343" t="s">
        <v>16</v>
      </c>
      <c r="BK53" s="11"/>
    </row>
    <row r="54" spans="3:63" customFormat="1" ht="93.75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12" t="s">
        <v>194</v>
      </c>
      <c r="AO54" s="12" t="s">
        <v>194</v>
      </c>
      <c r="AP54" s="12"/>
      <c r="AQ54" s="12"/>
      <c r="AR54" s="328">
        <v>0</v>
      </c>
      <c r="AS54" s="12" t="s">
        <v>194</v>
      </c>
      <c r="AT54" s="12" t="s">
        <v>194</v>
      </c>
      <c r="AU54" s="79">
        <f>AI54</f>
        <v>0</v>
      </c>
      <c r="AV54" s="183">
        <v>0</v>
      </c>
      <c r="AW54" s="76" t="s">
        <v>194</v>
      </c>
      <c r="AX54" s="12" t="s">
        <v>194</v>
      </c>
      <c r="AY54" s="12"/>
      <c r="AZ54" s="12"/>
      <c r="BA54" s="184" t="s">
        <v>269</v>
      </c>
      <c r="BB54" s="12"/>
      <c r="BC54" s="177"/>
      <c r="BD54" s="177"/>
      <c r="BE54" s="177"/>
      <c r="BF54" s="177"/>
      <c r="BG54" s="12"/>
      <c r="BH54" s="11"/>
      <c r="BI54" s="11"/>
      <c r="BJ54" s="343" t="s">
        <v>16</v>
      </c>
      <c r="BK54" s="11"/>
    </row>
    <row r="55" spans="3:63" customFormat="1" ht="56.25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12" t="s">
        <v>269</v>
      </c>
      <c r="AO55" s="12" t="s">
        <v>269</v>
      </c>
      <c r="AP55" s="12" t="s">
        <v>269</v>
      </c>
      <c r="AQ55" s="12" t="s">
        <v>269</v>
      </c>
      <c r="AR55" s="330" t="s">
        <v>269</v>
      </c>
      <c r="AS55" s="11" t="s">
        <v>269</v>
      </c>
      <c r="AT55" s="11" t="s">
        <v>269</v>
      </c>
      <c r="AU55" s="11" t="s">
        <v>269</v>
      </c>
      <c r="AV55" s="11" t="s">
        <v>269</v>
      </c>
      <c r="AW55" s="11" t="s">
        <v>269</v>
      </c>
      <c r="AX55" s="12" t="s">
        <v>194</v>
      </c>
      <c r="AY55" s="12"/>
      <c r="AZ55" s="12"/>
      <c r="BA55" s="184" t="s">
        <v>269</v>
      </c>
      <c r="BB55" s="12"/>
      <c r="BC55" s="177"/>
      <c r="BD55" s="177"/>
      <c r="BE55" s="177"/>
      <c r="BF55" s="177"/>
      <c r="BG55" s="12"/>
      <c r="BH55" s="11"/>
      <c r="BI55" s="11"/>
      <c r="BJ55" s="343" t="s">
        <v>16</v>
      </c>
      <c r="BK55" s="11"/>
    </row>
    <row r="56" spans="3:63" customFormat="1" ht="56.25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12" t="s">
        <v>269</v>
      </c>
      <c r="AO56" s="12" t="s">
        <v>269</v>
      </c>
      <c r="AP56" s="12" t="s">
        <v>269</v>
      </c>
      <c r="AQ56" s="12" t="s">
        <v>269</v>
      </c>
      <c r="AR56" s="330" t="s">
        <v>269</v>
      </c>
      <c r="AS56" s="12" t="s">
        <v>193</v>
      </c>
      <c r="AT56" s="12" t="s">
        <v>193</v>
      </c>
      <c r="AU56" s="79">
        <f t="shared" si="1"/>
        <v>0</v>
      </c>
      <c r="AV56" s="183">
        <v>0</v>
      </c>
      <c r="AW56" s="76" t="s">
        <v>193</v>
      </c>
      <c r="AX56" s="12" t="s">
        <v>194</v>
      </c>
      <c r="AY56" s="12"/>
      <c r="AZ56" s="12"/>
      <c r="BA56" s="184">
        <v>1</v>
      </c>
      <c r="BB56" s="12"/>
      <c r="BC56" s="177" t="s">
        <v>279</v>
      </c>
      <c r="BD56" s="177"/>
      <c r="BE56" s="177"/>
      <c r="BF56" s="177"/>
      <c r="BG56" s="333">
        <v>1</v>
      </c>
      <c r="BH56" s="11"/>
      <c r="BI56" s="11"/>
      <c r="BJ56" s="343" t="s">
        <v>13</v>
      </c>
      <c r="BK56" s="11"/>
    </row>
    <row r="57" spans="3:63" customFormat="1" ht="75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12" t="s">
        <v>269</v>
      </c>
      <c r="AO57" s="12" t="s">
        <v>269</v>
      </c>
      <c r="AP57" s="12" t="s">
        <v>269</v>
      </c>
      <c r="AQ57" s="12" t="s">
        <v>269</v>
      </c>
      <c r="AR57" s="330" t="s">
        <v>269</v>
      </c>
      <c r="AS57" s="12" t="s">
        <v>192</v>
      </c>
      <c r="AT57" s="12" t="s">
        <v>193</v>
      </c>
      <c r="AU57" s="79">
        <f t="shared" si="1"/>
        <v>2</v>
      </c>
      <c r="AV57" s="183">
        <v>2</v>
      </c>
      <c r="AW57" s="76" t="s">
        <v>193</v>
      </c>
      <c r="AX57" s="12" t="s">
        <v>194</v>
      </c>
      <c r="AY57" s="12"/>
      <c r="AZ57" s="12"/>
      <c r="BA57" s="184">
        <f>IFERROR(AV57/AU57,"Validar datos de Aulas Master")</f>
        <v>1</v>
      </c>
      <c r="BB57" s="12"/>
      <c r="BC57" s="177" t="s">
        <v>279</v>
      </c>
      <c r="BD57" s="177"/>
      <c r="BE57" s="177"/>
      <c r="BF57" s="177"/>
      <c r="BG57" s="333">
        <v>1</v>
      </c>
      <c r="BH57" s="11"/>
      <c r="BI57" s="11"/>
      <c r="BJ57" s="343" t="s">
        <v>13</v>
      </c>
      <c r="BK57" s="11"/>
    </row>
    <row r="58" spans="3:63" customFormat="1" ht="75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12" t="s">
        <v>269</v>
      </c>
      <c r="AO58" s="12" t="s">
        <v>269</v>
      </c>
      <c r="AP58" s="12" t="s">
        <v>269</v>
      </c>
      <c r="AQ58" s="12" t="s">
        <v>269</v>
      </c>
      <c r="AR58" s="330" t="s">
        <v>269</v>
      </c>
      <c r="AS58" s="11" t="s">
        <v>269</v>
      </c>
      <c r="AT58" s="11" t="s">
        <v>269</v>
      </c>
      <c r="AU58" s="11" t="s">
        <v>269</v>
      </c>
      <c r="AV58" s="11" t="s">
        <v>269</v>
      </c>
      <c r="AW58" s="11" t="s">
        <v>269</v>
      </c>
      <c r="AX58" s="12" t="s">
        <v>194</v>
      </c>
      <c r="AY58" s="12"/>
      <c r="AZ58" s="12"/>
      <c r="BA58" s="184" t="s">
        <v>269</v>
      </c>
      <c r="BB58" s="12"/>
      <c r="BC58" s="177"/>
      <c r="BD58" s="177"/>
      <c r="BE58" s="177"/>
      <c r="BF58" s="177"/>
      <c r="BG58" s="12"/>
      <c r="BH58" s="11"/>
      <c r="BI58" s="11"/>
      <c r="BJ58" s="343" t="s">
        <v>16</v>
      </c>
      <c r="BK58" s="11"/>
    </row>
    <row r="59" spans="3:63" customFormat="1" ht="56.25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12" t="s">
        <v>269</v>
      </c>
      <c r="AO59" s="12" t="s">
        <v>269</v>
      </c>
      <c r="AP59" s="12" t="s">
        <v>269</v>
      </c>
      <c r="AQ59" s="12" t="s">
        <v>269</v>
      </c>
      <c r="AR59" s="330" t="s">
        <v>269</v>
      </c>
      <c r="AS59" s="11" t="s">
        <v>269</v>
      </c>
      <c r="AT59" s="11" t="s">
        <v>269</v>
      </c>
      <c r="AU59" s="11" t="s">
        <v>269</v>
      </c>
      <c r="AV59" s="11" t="s">
        <v>269</v>
      </c>
      <c r="AW59" s="11" t="s">
        <v>269</v>
      </c>
      <c r="AX59" s="12" t="s">
        <v>194</v>
      </c>
      <c r="AY59" s="12"/>
      <c r="AZ59" s="12"/>
      <c r="BA59" s="184" t="s">
        <v>269</v>
      </c>
      <c r="BB59" s="12"/>
      <c r="BC59" s="177" t="s">
        <v>279</v>
      </c>
      <c r="BD59" s="177"/>
      <c r="BE59" s="177"/>
      <c r="BF59" s="177"/>
      <c r="BG59" s="333">
        <v>1</v>
      </c>
      <c r="BH59" s="11"/>
      <c r="BI59" s="11"/>
      <c r="BJ59" s="344" t="s">
        <v>13</v>
      </c>
      <c r="BK59" s="11"/>
    </row>
    <row r="60" spans="3:63" customFormat="1" ht="56.25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12" t="s">
        <v>269</v>
      </c>
      <c r="AO60" s="12" t="s">
        <v>269</v>
      </c>
      <c r="AP60" s="12" t="s">
        <v>269</v>
      </c>
      <c r="AQ60" s="12" t="s">
        <v>269</v>
      </c>
      <c r="AR60" s="330" t="s">
        <v>269</v>
      </c>
      <c r="AS60" s="11" t="s">
        <v>269</v>
      </c>
      <c r="AT60" s="11" t="s">
        <v>269</v>
      </c>
      <c r="AU60" s="11" t="s">
        <v>269</v>
      </c>
      <c r="AV60" s="11" t="s">
        <v>269</v>
      </c>
      <c r="AW60" s="11" t="s">
        <v>269</v>
      </c>
      <c r="AX60" s="12" t="s">
        <v>194</v>
      </c>
      <c r="AY60" s="12"/>
      <c r="AZ60" s="12"/>
      <c r="BA60" s="184" t="s">
        <v>269</v>
      </c>
      <c r="BB60" s="12"/>
      <c r="BC60" s="177"/>
      <c r="BD60" s="177"/>
      <c r="BE60" s="177"/>
      <c r="BF60" s="177"/>
      <c r="BG60" s="12"/>
      <c r="BH60" s="11"/>
      <c r="BI60" s="11"/>
      <c r="BJ60" s="343" t="s">
        <v>16</v>
      </c>
      <c r="BK60" s="11"/>
    </row>
    <row r="61" spans="3:63" customFormat="1" ht="56.25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12" t="s">
        <v>194</v>
      </c>
      <c r="AO61" s="12" t="s">
        <v>194</v>
      </c>
      <c r="AP61" s="12"/>
      <c r="AQ61" s="12"/>
      <c r="AR61" s="328">
        <v>0</v>
      </c>
      <c r="AS61" s="11" t="s">
        <v>269</v>
      </c>
      <c r="AT61" s="11" t="s">
        <v>269</v>
      </c>
      <c r="AU61" s="11" t="s">
        <v>269</v>
      </c>
      <c r="AV61" s="11" t="s">
        <v>269</v>
      </c>
      <c r="AW61" s="11" t="s">
        <v>269</v>
      </c>
      <c r="AX61" s="12" t="s">
        <v>194</v>
      </c>
      <c r="AY61" s="12"/>
      <c r="AZ61" s="12"/>
      <c r="BA61" s="184" t="s">
        <v>269</v>
      </c>
      <c r="BB61" s="12"/>
      <c r="BC61" s="177"/>
      <c r="BD61" s="177"/>
      <c r="BE61" s="177"/>
      <c r="BF61" s="177"/>
      <c r="BG61" s="12"/>
      <c r="BH61" s="11"/>
      <c r="BI61" s="11"/>
      <c r="BJ61" s="342" t="s">
        <v>15</v>
      </c>
      <c r="BK61" s="11"/>
    </row>
    <row r="62" spans="3:63" customFormat="1" ht="56.25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12" t="s">
        <v>269</v>
      </c>
      <c r="AO62" s="12" t="s">
        <v>269</v>
      </c>
      <c r="AP62" s="12" t="s">
        <v>269</v>
      </c>
      <c r="AQ62" s="12" t="s">
        <v>269</v>
      </c>
      <c r="AR62" s="330" t="s">
        <v>269</v>
      </c>
      <c r="AS62" s="12" t="s">
        <v>194</v>
      </c>
      <c r="AT62" s="12" t="s">
        <v>194</v>
      </c>
      <c r="AU62" s="79">
        <f t="shared" si="1"/>
        <v>13</v>
      </c>
      <c r="AV62" s="183">
        <v>0</v>
      </c>
      <c r="AW62" s="76" t="s">
        <v>194</v>
      </c>
      <c r="AX62" s="12" t="s">
        <v>194</v>
      </c>
      <c r="AY62" s="12"/>
      <c r="AZ62" s="12"/>
      <c r="BA62" s="184">
        <f>IFERROR(AV62/AU62,"Validar datos de Aulas Master")</f>
        <v>0</v>
      </c>
      <c r="BB62" s="12"/>
      <c r="BC62" s="177"/>
      <c r="BD62" s="177"/>
      <c r="BE62" s="177"/>
      <c r="BF62" s="177"/>
      <c r="BG62" s="12"/>
      <c r="BH62" s="11"/>
      <c r="BI62" s="11"/>
      <c r="BJ62" s="343" t="s">
        <v>16</v>
      </c>
      <c r="BK62" s="11"/>
    </row>
    <row r="63" spans="3:63" customFormat="1" ht="56.25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12" t="s">
        <v>269</v>
      </c>
      <c r="AO63" s="12" t="s">
        <v>269</v>
      </c>
      <c r="AP63" s="12" t="s">
        <v>269</v>
      </c>
      <c r="AQ63" s="12" t="s">
        <v>269</v>
      </c>
      <c r="AR63" s="330" t="s">
        <v>269</v>
      </c>
      <c r="AS63" s="11" t="s">
        <v>269</v>
      </c>
      <c r="AT63" s="11" t="s">
        <v>269</v>
      </c>
      <c r="AU63" s="11" t="s">
        <v>269</v>
      </c>
      <c r="AV63" s="11" t="s">
        <v>269</v>
      </c>
      <c r="AW63" s="11" t="s">
        <v>269</v>
      </c>
      <c r="AX63" s="12" t="s">
        <v>194</v>
      </c>
      <c r="AY63" s="12"/>
      <c r="AZ63" s="12"/>
      <c r="BA63" s="184" t="s">
        <v>269</v>
      </c>
      <c r="BB63" s="12"/>
      <c r="BC63" s="177" t="s">
        <v>279</v>
      </c>
      <c r="BD63" s="177"/>
      <c r="BE63" s="177"/>
      <c r="BF63" s="177"/>
      <c r="BG63" s="333">
        <v>1</v>
      </c>
      <c r="BH63" s="11"/>
      <c r="BI63" s="11"/>
      <c r="BJ63" s="342" t="s">
        <v>13</v>
      </c>
      <c r="BK63" s="11"/>
    </row>
    <row r="64" spans="3:63" ht="56.25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N64" s="322" t="s">
        <v>194</v>
      </c>
      <c r="AO64" s="322" t="s">
        <v>194</v>
      </c>
      <c r="AP64" s="322"/>
      <c r="AQ64" s="322"/>
      <c r="AR64" s="329">
        <v>0</v>
      </c>
      <c r="AS64" s="322" t="s">
        <v>192</v>
      </c>
      <c r="AT64" s="322" t="s">
        <v>194</v>
      </c>
      <c r="AU64" s="79">
        <v>22</v>
      </c>
      <c r="AV64" s="183">
        <v>15</v>
      </c>
      <c r="AW64" s="326" t="s">
        <v>194</v>
      </c>
      <c r="AX64" s="322" t="s">
        <v>194</v>
      </c>
      <c r="AY64" s="322"/>
      <c r="AZ64" s="322"/>
      <c r="BA64" s="184">
        <f>IFERROR(AV64/AU64,"Validar datos de Aulas Master")</f>
        <v>0.68181818181818177</v>
      </c>
      <c r="BB64" s="322"/>
      <c r="BC64" s="327"/>
      <c r="BD64" s="327"/>
      <c r="BE64" s="327"/>
      <c r="BF64" s="327"/>
      <c r="BG64" s="322"/>
      <c r="BH64" s="323"/>
      <c r="BI64" s="323"/>
      <c r="BJ64" s="342" t="s">
        <v>15</v>
      </c>
      <c r="BK64" s="323"/>
    </row>
    <row r="65" spans="3:63" customFormat="1" ht="93.75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12" t="s">
        <v>269</v>
      </c>
      <c r="AO65" s="12" t="s">
        <v>269</v>
      </c>
      <c r="AP65" s="12" t="s">
        <v>269</v>
      </c>
      <c r="AQ65" s="12" t="s">
        <v>269</v>
      </c>
      <c r="AR65" s="330" t="s">
        <v>269</v>
      </c>
      <c r="AS65" s="12" t="s">
        <v>192</v>
      </c>
      <c r="AT65" s="12" t="s">
        <v>193</v>
      </c>
      <c r="AU65" s="79">
        <f t="shared" si="1"/>
        <v>10</v>
      </c>
      <c r="AV65" s="183">
        <v>10</v>
      </c>
      <c r="AW65" s="76" t="s">
        <v>193</v>
      </c>
      <c r="AX65" s="12" t="s">
        <v>194</v>
      </c>
      <c r="AY65" s="12"/>
      <c r="AZ65" s="12"/>
      <c r="BA65" s="184">
        <f>IFERROR(AV65/AU65,"Validar datos de Aulas Master")</f>
        <v>1</v>
      </c>
      <c r="BB65" s="12"/>
      <c r="BC65" s="177" t="s">
        <v>279</v>
      </c>
      <c r="BD65" s="177"/>
      <c r="BE65" s="177"/>
      <c r="BF65" s="177"/>
      <c r="BG65" s="333">
        <v>1</v>
      </c>
      <c r="BH65" s="11"/>
      <c r="BI65" s="11"/>
      <c r="BJ65" s="342" t="s">
        <v>13</v>
      </c>
      <c r="BK65" s="11"/>
    </row>
    <row r="66" spans="3:63" customFormat="1" ht="56.25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12" t="s">
        <v>269</v>
      </c>
      <c r="AO66" s="12" t="s">
        <v>269</v>
      </c>
      <c r="AP66" s="12" t="s">
        <v>269</v>
      </c>
      <c r="AQ66" s="12" t="s">
        <v>269</v>
      </c>
      <c r="AR66" s="330" t="s">
        <v>269</v>
      </c>
      <c r="AS66" s="11" t="str">
        <f>AG66</f>
        <v>No aplica</v>
      </c>
      <c r="AT66" s="11" t="s">
        <v>269</v>
      </c>
      <c r="AU66" s="11" t="s">
        <v>269</v>
      </c>
      <c r="AV66" s="11" t="s">
        <v>269</v>
      </c>
      <c r="AW66" s="11" t="s">
        <v>269</v>
      </c>
      <c r="AX66" s="12" t="s">
        <v>194</v>
      </c>
      <c r="AY66" s="12"/>
      <c r="AZ66" s="12"/>
      <c r="BA66" s="184" t="s">
        <v>269</v>
      </c>
      <c r="BB66" s="12"/>
      <c r="BC66" s="177" t="s">
        <v>279</v>
      </c>
      <c r="BD66" s="177"/>
      <c r="BE66" s="177"/>
      <c r="BF66" s="177"/>
      <c r="BG66" s="333">
        <v>1</v>
      </c>
      <c r="BH66" s="11"/>
      <c r="BI66" s="11"/>
      <c r="BJ66" s="345" t="s">
        <v>13</v>
      </c>
      <c r="BK66" s="11"/>
    </row>
    <row r="67" spans="3:63" customFormat="1" ht="75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12" t="s">
        <v>269</v>
      </c>
      <c r="AO67" s="12" t="s">
        <v>269</v>
      </c>
      <c r="AP67" s="12" t="s">
        <v>269</v>
      </c>
      <c r="AQ67" s="12" t="s">
        <v>269</v>
      </c>
      <c r="AR67" s="330" t="s">
        <v>269</v>
      </c>
      <c r="AS67" s="11" t="str">
        <f>AG67</f>
        <v>No aplica</v>
      </c>
      <c r="AT67" s="11" t="s">
        <v>269</v>
      </c>
      <c r="AU67" s="11" t="str">
        <f t="shared" si="1"/>
        <v>No aplica</v>
      </c>
      <c r="AV67" s="11" t="s">
        <v>269</v>
      </c>
      <c r="AW67" s="11" t="s">
        <v>269</v>
      </c>
      <c r="AX67" s="12" t="s">
        <v>194</v>
      </c>
      <c r="AY67" s="12"/>
      <c r="AZ67" s="12"/>
      <c r="BA67" s="184" t="s">
        <v>269</v>
      </c>
      <c r="BB67" s="12"/>
      <c r="BC67" s="177"/>
      <c r="BD67" s="177"/>
      <c r="BE67" s="177"/>
      <c r="BF67" s="177"/>
      <c r="BG67" s="12"/>
      <c r="BH67" s="11"/>
      <c r="BI67" s="11"/>
      <c r="BJ67" s="343" t="s">
        <v>16</v>
      </c>
      <c r="BK67" s="11"/>
    </row>
    <row r="68" spans="3:63" customFormat="1" ht="56.2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12" t="s">
        <v>269</v>
      </c>
      <c r="AO68" s="12" t="s">
        <v>269</v>
      </c>
      <c r="AP68" s="12" t="s">
        <v>269</v>
      </c>
      <c r="AQ68" s="12" t="s">
        <v>269</v>
      </c>
      <c r="AR68" s="330" t="s">
        <v>269</v>
      </c>
      <c r="AS68" s="11" t="str">
        <f>AG68</f>
        <v>No aplica</v>
      </c>
      <c r="AT68" s="11" t="s">
        <v>269</v>
      </c>
      <c r="AU68" s="11" t="str">
        <f t="shared" si="1"/>
        <v>No aplica</v>
      </c>
      <c r="AV68" s="11" t="s">
        <v>269</v>
      </c>
      <c r="AW68" s="11" t="s">
        <v>269</v>
      </c>
      <c r="AX68" s="12" t="s">
        <v>194</v>
      </c>
      <c r="AY68" s="12"/>
      <c r="AZ68" s="12"/>
      <c r="BA68" s="184" t="s">
        <v>269</v>
      </c>
      <c r="BB68" s="12"/>
      <c r="BC68" s="177"/>
      <c r="BD68" s="177"/>
      <c r="BE68" s="177"/>
      <c r="BF68" s="177"/>
      <c r="BG68" s="12"/>
      <c r="BH68" s="11"/>
      <c r="BI68" s="11"/>
      <c r="BJ68" s="342" t="s">
        <v>15</v>
      </c>
      <c r="BK68" s="11"/>
    </row>
    <row r="69" spans="3:63" customFormat="1" ht="56.25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12" t="s">
        <v>269</v>
      </c>
      <c r="AO69" s="12" t="s">
        <v>269</v>
      </c>
      <c r="AP69" s="12" t="s">
        <v>269</v>
      </c>
      <c r="AQ69" s="12" t="s">
        <v>269</v>
      </c>
      <c r="AR69" s="330" t="s">
        <v>269</v>
      </c>
      <c r="AS69" s="12" t="s">
        <v>194</v>
      </c>
      <c r="AT69" s="12" t="s">
        <v>194</v>
      </c>
      <c r="AU69" s="79">
        <f t="shared" si="1"/>
        <v>3</v>
      </c>
      <c r="AV69" s="183">
        <v>0</v>
      </c>
      <c r="AW69" s="76" t="s">
        <v>194</v>
      </c>
      <c r="AX69" s="12" t="s">
        <v>194</v>
      </c>
      <c r="AY69" s="12"/>
      <c r="AZ69" s="12"/>
      <c r="BA69" s="184">
        <f>IFERROR(AV69/AU69,"Validar datos de Aulas Master")</f>
        <v>0</v>
      </c>
      <c r="BB69" s="12"/>
      <c r="BC69" s="177"/>
      <c r="BD69" s="177"/>
      <c r="BE69" s="177"/>
      <c r="BF69" s="177"/>
      <c r="BG69" s="12"/>
      <c r="BH69" s="11"/>
      <c r="BI69" s="11"/>
      <c r="BJ69" s="343" t="s">
        <v>16</v>
      </c>
      <c r="BK69" s="11"/>
    </row>
    <row r="70" spans="3:63" customFormat="1" ht="56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12" t="s">
        <v>269</v>
      </c>
      <c r="AO70" s="12" t="s">
        <v>269</v>
      </c>
      <c r="AP70" s="12" t="s">
        <v>269</v>
      </c>
      <c r="AQ70" s="12" t="s">
        <v>269</v>
      </c>
      <c r="AR70" s="330" t="s">
        <v>269</v>
      </c>
      <c r="AS70" s="12" t="s">
        <v>194</v>
      </c>
      <c r="AT70" s="12" t="s">
        <v>194</v>
      </c>
      <c r="AU70" s="79">
        <f t="shared" si="1"/>
        <v>7</v>
      </c>
      <c r="AV70" s="183">
        <v>0</v>
      </c>
      <c r="AW70" s="76" t="s">
        <v>194</v>
      </c>
      <c r="AX70" s="12" t="s">
        <v>194</v>
      </c>
      <c r="AY70" s="12"/>
      <c r="AZ70" s="12"/>
      <c r="BA70" s="184">
        <f>IFERROR(AV70/AU70,"Validar datos de Aulas Master")</f>
        <v>0</v>
      </c>
      <c r="BB70" s="12"/>
      <c r="BC70" s="177"/>
      <c r="BD70" s="177"/>
      <c r="BE70" s="177"/>
      <c r="BF70" s="177"/>
      <c r="BG70" s="12"/>
      <c r="BH70" s="11"/>
      <c r="BI70" s="11"/>
      <c r="BJ70" s="343" t="s">
        <v>16</v>
      </c>
      <c r="BK70" s="11"/>
    </row>
    <row r="71" spans="3:63">
      <c r="BA71" s="315"/>
    </row>
    <row r="72" spans="3:63"/>
    <row r="73" spans="3:63"/>
    <row r="74" spans="3:63"/>
    <row r="75" spans="3:63"/>
    <row r="76" spans="3:63"/>
    <row r="77" spans="3:63"/>
    <row r="78" spans="3:63"/>
    <row r="79" spans="3:63"/>
    <row r="80" spans="3:63"/>
    <row r="81"/>
    <row r="82"/>
    <row r="83"/>
  </sheetData>
  <autoFilter ref="C10:BL70" xr:uid="{FBC881F8-DB0A-4697-B988-05828068AF4E}"/>
  <mergeCells count="14">
    <mergeCell ref="O3:Y4"/>
    <mergeCell ref="J8:Q8"/>
    <mergeCell ref="Y8:AC8"/>
    <mergeCell ref="AD8:AD9"/>
    <mergeCell ref="AG8:AL8"/>
    <mergeCell ref="AS9:BA9"/>
    <mergeCell ref="BB9:BG9"/>
    <mergeCell ref="AS8:BA8"/>
    <mergeCell ref="BB8:BG8"/>
    <mergeCell ref="C9:I9"/>
    <mergeCell ref="J9:Q9"/>
    <mergeCell ref="V9:AC9"/>
    <mergeCell ref="AM8:AR8"/>
    <mergeCell ref="AE9:AL9"/>
  </mergeCells>
  <conditionalFormatting sqref="J1:L1048576">
    <cfRule type="cellIs" dxfId="1099" priority="8" operator="equal">
      <formula>"en proceso"</formula>
    </cfRule>
    <cfRule type="cellIs" dxfId="1098" priority="9" operator="equal">
      <formula>"finalizado"</formula>
    </cfRule>
  </conditionalFormatting>
  <conditionalFormatting sqref="K1:K1048576">
    <cfRule type="cellIs" dxfId="1097" priority="11" operator="equal">
      <formula>"en proceso "</formula>
    </cfRule>
  </conditionalFormatting>
  <conditionalFormatting sqref="M11:M67 M69 M70:N70">
    <cfRule type="containsText" dxfId="1096" priority="15" operator="containsText" text="En Proceso">
      <formula>NOT(ISERROR(SEARCH("En Proceso",M11)))</formula>
    </cfRule>
    <cfRule type="containsText" dxfId="1095" priority="16" operator="containsText" text="No">
      <formula>NOT(ISERROR(SEARCH("No",M11)))</formula>
    </cfRule>
    <cfRule type="containsText" dxfId="1094" priority="17" operator="containsText" text="SI">
      <formula>NOT(ISERROR(SEARCH("SI",M11)))</formula>
    </cfRule>
  </conditionalFormatting>
  <conditionalFormatting sqref="Q1:Q1048576">
    <cfRule type="cellIs" dxfId="1093" priority="6" operator="equal">
      <formula>"No aplica"</formula>
    </cfRule>
  </conditionalFormatting>
  <conditionalFormatting sqref="Q1:R1048576">
    <cfRule type="cellIs" dxfId="1092" priority="5" operator="equal">
      <formula>"finalizado"</formula>
    </cfRule>
  </conditionalFormatting>
  <conditionalFormatting sqref="R1:R1048576">
    <cfRule type="cellIs" dxfId="1091" priority="4" operator="equal">
      <formula>"en proceso"</formula>
    </cfRule>
  </conditionalFormatting>
  <conditionalFormatting sqref="T1:T1048576">
    <cfRule type="cellIs" dxfId="1090" priority="1" operator="equal">
      <formula>"Devuelto"</formula>
    </cfRule>
    <cfRule type="cellIs" dxfId="1089" priority="2" operator="equal">
      <formula>"Devuelto "</formula>
    </cfRule>
    <cfRule type="cellIs" dxfId="1088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K12" sqref="K12"/>
    </sheetView>
  </sheetViews>
  <sheetFormatPr defaultColWidth="12.42578125" defaultRowHeight="15"/>
  <cols>
    <col min="3" max="3" width="13.7109375" customWidth="1"/>
    <col min="9" max="9" width="19.7109375" customWidth="1"/>
    <col min="10" max="10" width="17.28515625" customWidth="1"/>
    <col min="11" max="11" width="14.28515625" customWidth="1"/>
    <col min="12" max="12" width="21" customWidth="1"/>
    <col min="13" max="13" width="18.28515625" customWidth="1"/>
    <col min="15" max="15" width="16.7109375" customWidth="1"/>
    <col min="22" max="22" width="22.7109375" customWidth="1"/>
    <col min="23" max="23" width="12.7109375" customWidth="1"/>
    <col min="25" max="25" width="18.7109375" customWidth="1"/>
    <col min="32" max="32" width="21.42578125" customWidth="1"/>
    <col min="33" max="37" width="21.28515625" customWidth="1"/>
    <col min="43" max="43" width="18" customWidth="1"/>
  </cols>
  <sheetData>
    <row r="4" spans="2:86" ht="14.65" customHeight="1">
      <c r="B4" s="592" t="s">
        <v>204</v>
      </c>
      <c r="C4" s="592"/>
      <c r="D4" s="592"/>
      <c r="E4" s="592"/>
      <c r="F4" s="592"/>
      <c r="G4" s="592"/>
      <c r="H4" s="592"/>
      <c r="I4" s="608" t="s">
        <v>384</v>
      </c>
      <c r="J4" s="609"/>
      <c r="K4" s="609"/>
      <c r="L4" s="609"/>
      <c r="M4" s="610" t="s">
        <v>385</v>
      </c>
      <c r="N4" s="610"/>
      <c r="O4" s="610"/>
      <c r="P4" s="610"/>
      <c r="Q4" s="610"/>
      <c r="R4" s="610"/>
      <c r="T4" s="607" t="s">
        <v>384</v>
      </c>
      <c r="U4" s="607"/>
      <c r="V4" s="339" t="s">
        <v>385</v>
      </c>
      <c r="W4" s="340" t="s">
        <v>386</v>
      </c>
      <c r="X4" s="338" t="s">
        <v>387</v>
      </c>
      <c r="Y4" s="611" t="s">
        <v>388</v>
      </c>
      <c r="Z4" s="611"/>
      <c r="AA4" s="611"/>
      <c r="AB4" s="611"/>
      <c r="AC4" s="611"/>
      <c r="AD4" s="605" t="s">
        <v>389</v>
      </c>
      <c r="AE4" s="605"/>
      <c r="AF4" s="605"/>
      <c r="AG4" s="605"/>
      <c r="AH4" s="605"/>
      <c r="AI4" s="605"/>
      <c r="AJ4" s="605"/>
      <c r="AK4" s="605"/>
      <c r="AL4" s="606" t="s">
        <v>390</v>
      </c>
      <c r="AM4" s="606"/>
      <c r="AN4" s="606"/>
      <c r="AO4" s="606"/>
      <c r="AP4" s="606"/>
      <c r="AQ4" s="606"/>
      <c r="AR4" s="607" t="s">
        <v>391</v>
      </c>
      <c r="AS4" s="607"/>
      <c r="AT4" s="607"/>
    </row>
    <row r="5" spans="2:86" ht="33" customHeight="1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75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J73"/>
  <sheetViews>
    <sheetView showGridLines="0" topLeftCell="C9" zoomScale="70" zoomScaleNormal="70" workbookViewId="0">
      <pane xSplit="5" ySplit="3" topLeftCell="AO28" activePane="bottomRight" state="frozen"/>
      <selection pane="bottomRight" activeCell="E15" sqref="E15"/>
      <selection pane="bottomLeft" activeCell="C12" sqref="C12"/>
      <selection pane="topRight" activeCell="H9" sqref="H9"/>
    </sheetView>
  </sheetViews>
  <sheetFormatPr defaultColWidth="11.42578125" defaultRowHeight="15" customHeight="1"/>
  <cols>
    <col min="1" max="1" width="6.42578125" style="316" customWidth="1"/>
    <col min="2" max="2" width="4.42578125" style="316" customWidth="1"/>
    <col min="3" max="3" width="51.28515625" style="316" customWidth="1"/>
    <col min="4" max="4" width="11.28515625" style="316" customWidth="1"/>
    <col min="5" max="5" width="39.28515625" style="316" customWidth="1"/>
    <col min="6" max="6" width="18.5703125" style="316" customWidth="1"/>
    <col min="7" max="7" width="21.7109375" style="316" customWidth="1"/>
    <col min="8" max="8" width="12.5703125" style="316" customWidth="1"/>
    <col min="9" max="9" width="11.42578125" style="316"/>
    <col min="10" max="10" width="14.42578125" style="78" bestFit="1" customWidth="1"/>
    <col min="11" max="11" width="20.7109375" style="78" customWidth="1"/>
    <col min="12" max="13" width="20.28515625" style="78" customWidth="1"/>
    <col min="14" max="15" width="21.7109375" style="317" customWidth="1"/>
    <col min="16" max="17" width="18.28515625" style="317" customWidth="1"/>
    <col min="18" max="18" width="17.7109375" style="317" customWidth="1"/>
    <col min="19" max="19" width="22.7109375" style="317" customWidth="1"/>
    <col min="20" max="20" width="16.7109375" style="317" customWidth="1"/>
    <col min="21" max="21" width="25" style="317" customWidth="1"/>
    <col min="22" max="22" width="22.28515625" style="317" customWidth="1"/>
    <col min="23" max="23" width="29" style="317" customWidth="1"/>
    <col min="24" max="24" width="29.7109375" style="317" customWidth="1"/>
    <col min="25" max="25" width="30.28515625" style="317" customWidth="1"/>
    <col min="26" max="26" width="27.7109375" style="317" hidden="1" customWidth="1"/>
    <col min="27" max="27" width="21.28515625" style="317" customWidth="1"/>
    <col min="28" max="28" width="33.28515625" style="317" customWidth="1"/>
    <col min="29" max="29" width="19.7109375" style="317" customWidth="1"/>
    <col min="30" max="30" width="22.28515625" style="317" customWidth="1"/>
    <col min="31" max="31" width="21.7109375" style="317" customWidth="1"/>
    <col min="32" max="32" width="28.7109375" style="317" customWidth="1"/>
    <col min="33" max="33" width="20.42578125" style="317" customWidth="1"/>
    <col min="34" max="35" width="21.42578125" style="317" customWidth="1"/>
    <col min="36" max="36" width="18.5703125" style="317" customWidth="1"/>
    <col min="37" max="37" width="24" style="195" hidden="1" customWidth="1"/>
    <col min="38" max="38" width="14.28515625" style="195" customWidth="1"/>
    <col min="39" max="39" width="14.42578125" style="195" customWidth="1"/>
    <col min="40" max="40" width="12.7109375" style="195" customWidth="1"/>
    <col min="41" max="41" width="13" style="195" customWidth="1"/>
    <col min="42" max="42" width="12.5703125" style="195" customWidth="1"/>
    <col min="43" max="44" width="20.5703125" style="195" customWidth="1"/>
    <col min="45" max="45" width="16" style="195" customWidth="1"/>
    <col min="46" max="46" width="17.28515625" style="317" customWidth="1"/>
    <col min="47" max="47" width="25.7109375" style="317" customWidth="1"/>
    <col min="48" max="48" width="23.28515625" style="317" customWidth="1"/>
    <col min="49" max="49" width="22.7109375" style="317" customWidth="1"/>
    <col min="50" max="50" width="21.5703125" style="317" customWidth="1"/>
    <col min="51" max="51" width="20.7109375" style="317" customWidth="1"/>
    <col min="52" max="55" width="26.28515625" style="317" hidden="1" customWidth="1"/>
    <col min="56" max="58" width="26.28515625" style="317" customWidth="1"/>
    <col min="59" max="59" width="20.5703125" style="316" customWidth="1"/>
    <col min="60" max="60" width="25.7109375" style="316" customWidth="1"/>
    <col min="61" max="61" width="29.7109375" style="316" customWidth="1"/>
    <col min="62" max="62" width="20.7109375" style="316" customWidth="1"/>
    <col min="63" max="16371" width="11.42578125" style="316"/>
    <col min="16372" max="16372" width="11.42578125" style="316" bestFit="1"/>
    <col min="16373" max="16384" width="11.42578125" style="316"/>
  </cols>
  <sheetData>
    <row r="1" spans="3:62" ht="15" customHeight="1">
      <c r="X1" s="356" t="s">
        <v>429</v>
      </c>
    </row>
    <row r="2" spans="3:62" ht="15" customHeight="1">
      <c r="X2" s="356" t="s">
        <v>429</v>
      </c>
    </row>
    <row r="3" spans="3:62" ht="32.85" customHeight="1">
      <c r="X3" s="356" t="s">
        <v>429</v>
      </c>
      <c r="AU3" s="558"/>
      <c r="AV3" s="558"/>
      <c r="AW3" s="558"/>
      <c r="AX3" s="77"/>
      <c r="AY3" s="77"/>
      <c r="AZ3" s="77"/>
      <c r="BA3" s="77"/>
      <c r="BB3" s="77"/>
      <c r="BC3" s="77"/>
      <c r="BD3" s="77"/>
      <c r="BE3" s="77"/>
      <c r="BF3" s="77"/>
    </row>
    <row r="4" spans="3:62" ht="30">
      <c r="U4" s="318" t="s">
        <v>192</v>
      </c>
      <c r="X4" s="356" t="s">
        <v>429</v>
      </c>
      <c r="AU4" s="558"/>
      <c r="AV4" s="558"/>
      <c r="AW4" s="558"/>
      <c r="AX4" s="77"/>
      <c r="AY4" s="77"/>
      <c r="AZ4" s="77"/>
      <c r="BA4" s="77"/>
      <c r="BB4" s="77"/>
      <c r="BC4" s="77"/>
      <c r="BD4" s="77"/>
      <c r="BE4" s="77"/>
      <c r="BF4" s="77"/>
    </row>
    <row r="5" spans="3:62" ht="30">
      <c r="U5" s="318" t="s">
        <v>193</v>
      </c>
      <c r="X5" s="356" t="s">
        <v>429</v>
      </c>
    </row>
    <row r="6" spans="3:62" ht="30">
      <c r="U6" s="318" t="s">
        <v>194</v>
      </c>
      <c r="X6" s="356" t="s">
        <v>429</v>
      </c>
    </row>
    <row r="7" spans="3:62" ht="14.85" customHeight="1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X7" s="356" t="s">
        <v>429</v>
      </c>
    </row>
    <row r="8" spans="3:62" ht="43.5" customHeight="1">
      <c r="C8" s="559" t="s">
        <v>430</v>
      </c>
      <c r="D8" s="560"/>
      <c r="E8" s="560"/>
      <c r="F8" s="560"/>
      <c r="G8" s="560"/>
      <c r="H8" s="560"/>
      <c r="I8" s="560"/>
      <c r="J8" s="560"/>
      <c r="K8" s="561"/>
      <c r="L8" s="486"/>
      <c r="M8" s="486"/>
      <c r="N8" s="620" t="s">
        <v>431</v>
      </c>
      <c r="O8" s="621"/>
      <c r="P8" s="621"/>
      <c r="Q8" s="621"/>
      <c r="R8" s="621"/>
      <c r="S8" s="621"/>
      <c r="T8" s="621"/>
      <c r="U8" s="621"/>
      <c r="V8" s="621"/>
      <c r="W8" s="621"/>
      <c r="X8" s="621"/>
      <c r="Y8" s="621"/>
      <c r="Z8" s="621"/>
      <c r="AA8" s="621"/>
      <c r="AB8" s="621"/>
      <c r="AC8" s="621"/>
      <c r="AD8" s="621"/>
      <c r="AE8" s="621"/>
      <c r="AF8" s="621"/>
      <c r="AG8" s="621"/>
      <c r="AH8" s="622"/>
      <c r="AI8" s="627" t="s">
        <v>432</v>
      </c>
      <c r="AJ8" s="562"/>
      <c r="AK8" s="562"/>
      <c r="AL8" s="562"/>
      <c r="AM8" s="562"/>
      <c r="AN8" s="562"/>
      <c r="AO8" s="562"/>
      <c r="AP8" s="562"/>
      <c r="AQ8" s="562"/>
      <c r="AR8" s="562"/>
      <c r="AS8" s="562"/>
      <c r="AT8" s="562"/>
      <c r="AU8" s="562"/>
      <c r="AV8" s="562"/>
      <c r="AW8" s="562"/>
      <c r="AX8" s="562"/>
      <c r="AY8" s="562"/>
      <c r="AZ8" s="562"/>
      <c r="BA8" s="562"/>
      <c r="BB8" s="562"/>
      <c r="BC8" s="562"/>
      <c r="BD8" s="562"/>
      <c r="BE8" s="562"/>
      <c r="BF8" s="628"/>
      <c r="BG8" s="627" t="s">
        <v>433</v>
      </c>
      <c r="BH8" s="562"/>
      <c r="BI8" s="562"/>
      <c r="BJ8" s="370"/>
    </row>
    <row r="9" spans="3:62" s="319" customFormat="1" ht="30.75" customHeight="1">
      <c r="C9" s="563" t="s">
        <v>434</v>
      </c>
      <c r="D9" s="564"/>
      <c r="E9" s="564"/>
      <c r="F9" s="564"/>
      <c r="G9" s="564"/>
      <c r="H9" s="564"/>
      <c r="I9" s="564"/>
      <c r="J9" s="564"/>
      <c r="K9" s="564"/>
      <c r="L9" s="485"/>
      <c r="M9" s="522" t="s">
        <v>435</v>
      </c>
      <c r="N9" s="522"/>
      <c r="O9" s="522"/>
      <c r="P9" s="523"/>
      <c r="Q9" s="522"/>
      <c r="R9" s="509"/>
      <c r="S9" s="623" t="s">
        <v>436</v>
      </c>
      <c r="T9" s="624"/>
      <c r="U9" s="625"/>
      <c r="V9" s="625"/>
      <c r="W9" s="626"/>
      <c r="X9" s="517" t="s">
        <v>437</v>
      </c>
      <c r="Y9" s="518" t="s">
        <v>438</v>
      </c>
      <c r="Z9" s="364"/>
      <c r="AA9" s="525" t="s">
        <v>198</v>
      </c>
      <c r="AB9" s="526"/>
      <c r="AC9" s="526"/>
      <c r="AD9" s="526"/>
      <c r="AE9" s="526"/>
      <c r="AF9" s="526"/>
      <c r="AG9" s="526"/>
      <c r="AH9" s="360"/>
      <c r="AI9" s="616" t="s">
        <v>439</v>
      </c>
      <c r="AJ9" s="617"/>
      <c r="AK9" s="565"/>
      <c r="AL9" s="617"/>
      <c r="AM9" s="617"/>
      <c r="AN9" s="617"/>
      <c r="AO9" s="617"/>
      <c r="AP9" s="618"/>
      <c r="AQ9" s="632" t="s">
        <v>440</v>
      </c>
      <c r="AR9" s="633"/>
      <c r="AS9" s="633"/>
      <c r="AT9" s="634"/>
      <c r="AU9" s="629" t="s">
        <v>441</v>
      </c>
      <c r="AV9" s="630"/>
      <c r="AW9" s="631"/>
      <c r="AX9" s="613" t="s">
        <v>442</v>
      </c>
      <c r="AY9" s="614"/>
      <c r="AZ9" s="565"/>
      <c r="BA9" s="565"/>
      <c r="BB9" s="565"/>
      <c r="BC9" s="565"/>
      <c r="BD9" s="614"/>
      <c r="BE9" s="615"/>
      <c r="BF9" s="360"/>
      <c r="BG9" s="573" t="s">
        <v>443</v>
      </c>
      <c r="BH9" s="612"/>
      <c r="BI9" s="360"/>
      <c r="BJ9" s="370"/>
    </row>
    <row r="10" spans="3:62" s="319" customFormat="1" ht="75" customHeight="1">
      <c r="C10" s="563" t="s">
        <v>444</v>
      </c>
      <c r="D10" s="564"/>
      <c r="E10" s="564"/>
      <c r="F10" s="564"/>
      <c r="G10" s="564"/>
      <c r="H10" s="564"/>
      <c r="I10" s="564"/>
      <c r="J10" s="564"/>
      <c r="K10" s="619"/>
      <c r="L10" s="487"/>
      <c r="M10" s="363" t="s">
        <v>445</v>
      </c>
      <c r="N10" s="363" t="s">
        <v>446</v>
      </c>
      <c r="O10" s="364" t="s">
        <v>447</v>
      </c>
      <c r="P10" s="363" t="s">
        <v>448</v>
      </c>
      <c r="Q10" s="363" t="s">
        <v>449</v>
      </c>
      <c r="R10" s="510" t="s">
        <v>450</v>
      </c>
      <c r="S10" s="367" t="s">
        <v>451</v>
      </c>
      <c r="T10" s="484" t="s">
        <v>452</v>
      </c>
      <c r="U10" s="364" t="s">
        <v>453</v>
      </c>
      <c r="V10" s="363" t="s">
        <v>454</v>
      </c>
      <c r="W10" s="364" t="s">
        <v>455</v>
      </c>
      <c r="X10" s="364" t="s">
        <v>456</v>
      </c>
      <c r="Y10" s="364" t="s">
        <v>429</v>
      </c>
      <c r="Z10" s="364" t="s">
        <v>457</v>
      </c>
      <c r="AA10" s="365" t="s">
        <v>458</v>
      </c>
      <c r="AB10" s="367" t="s">
        <v>459</v>
      </c>
      <c r="AC10" s="367" t="s">
        <v>460</v>
      </c>
      <c r="AD10" s="367" t="s">
        <v>461</v>
      </c>
      <c r="AE10" s="367" t="s">
        <v>462</v>
      </c>
      <c r="AF10" s="367" t="s">
        <v>463</v>
      </c>
      <c r="AG10" s="367" t="s">
        <v>464</v>
      </c>
      <c r="AH10" s="361" t="s">
        <v>465</v>
      </c>
      <c r="AI10" s="363" t="s">
        <v>466</v>
      </c>
      <c r="AJ10" s="363" t="s">
        <v>467</v>
      </c>
      <c r="AK10" s="363" t="s">
        <v>468</v>
      </c>
      <c r="AL10" s="573" t="s">
        <v>469</v>
      </c>
      <c r="AM10" s="565"/>
      <c r="AN10" s="565"/>
      <c r="AO10" s="565"/>
      <c r="AP10" s="612"/>
      <c r="AQ10" s="573" t="s">
        <v>470</v>
      </c>
      <c r="AR10" s="565"/>
      <c r="AS10" s="612"/>
      <c r="AT10" s="365" t="s">
        <v>471</v>
      </c>
      <c r="AU10" s="363" t="s">
        <v>472</v>
      </c>
      <c r="AV10" s="363" t="s">
        <v>473</v>
      </c>
      <c r="AW10" s="363" t="s">
        <v>474</v>
      </c>
      <c r="AX10" s="573" t="s">
        <v>475</v>
      </c>
      <c r="AY10" s="612"/>
      <c r="AZ10" s="369" t="s">
        <v>476</v>
      </c>
      <c r="BA10" s="369" t="s">
        <v>477</v>
      </c>
      <c r="BB10" s="369" t="s">
        <v>478</v>
      </c>
      <c r="BC10" s="369" t="s">
        <v>479</v>
      </c>
      <c r="BD10" s="369" t="s">
        <v>480</v>
      </c>
      <c r="BE10" s="369" t="s">
        <v>481</v>
      </c>
      <c r="BF10" s="361" t="s">
        <v>482</v>
      </c>
      <c r="BG10" s="363" t="s">
        <v>483</v>
      </c>
      <c r="BH10" s="363" t="s">
        <v>484</v>
      </c>
      <c r="BI10" s="361" t="s">
        <v>485</v>
      </c>
      <c r="BJ10" s="361" t="s">
        <v>486</v>
      </c>
    </row>
    <row r="11" spans="3:62" ht="60.75" customHeight="1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487</v>
      </c>
      <c r="I11" s="69" t="s">
        <v>222</v>
      </c>
      <c r="J11" s="347" t="s">
        <v>223</v>
      </c>
      <c r="K11" s="347" t="s">
        <v>214</v>
      </c>
      <c r="L11" s="347" t="s">
        <v>488</v>
      </c>
      <c r="M11" s="363" t="s">
        <v>489</v>
      </c>
      <c r="N11" s="365" t="s">
        <v>224</v>
      </c>
      <c r="O11" s="362" t="s">
        <v>490</v>
      </c>
      <c r="P11" s="363" t="s">
        <v>491</v>
      </c>
      <c r="Q11" s="363" t="s">
        <v>492</v>
      </c>
      <c r="R11" s="510" t="s">
        <v>493</v>
      </c>
      <c r="S11" s="366" t="s">
        <v>224</v>
      </c>
      <c r="T11" s="366" t="s">
        <v>494</v>
      </c>
      <c r="U11" s="365" t="s">
        <v>495</v>
      </c>
      <c r="V11" s="365" t="s">
        <v>496</v>
      </c>
      <c r="W11" s="365" t="s">
        <v>497</v>
      </c>
      <c r="X11" s="364" t="s">
        <v>429</v>
      </c>
      <c r="Y11" s="364" t="s">
        <v>498</v>
      </c>
      <c r="Z11" s="368" t="s">
        <v>499</v>
      </c>
      <c r="AA11" s="368" t="s">
        <v>500</v>
      </c>
      <c r="AB11" s="364" t="s">
        <v>501</v>
      </c>
      <c r="AC11" s="364" t="s">
        <v>501</v>
      </c>
      <c r="AD11" s="367" t="s">
        <v>502</v>
      </c>
      <c r="AE11" s="367" t="s">
        <v>462</v>
      </c>
      <c r="AF11" s="367" t="s">
        <v>395</v>
      </c>
      <c r="AG11" s="367" t="s">
        <v>503</v>
      </c>
      <c r="AH11" s="361" t="s">
        <v>504</v>
      </c>
      <c r="AI11" s="363" t="s">
        <v>505</v>
      </c>
      <c r="AJ11" s="363" t="s">
        <v>506</v>
      </c>
      <c r="AK11" s="363" t="s">
        <v>507</v>
      </c>
      <c r="AL11" s="364" t="s">
        <v>508</v>
      </c>
      <c r="AM11" s="364" t="s">
        <v>509</v>
      </c>
      <c r="AN11" s="364" t="s">
        <v>510</v>
      </c>
      <c r="AO11" s="364" t="s">
        <v>511</v>
      </c>
      <c r="AP11" s="364" t="s">
        <v>512</v>
      </c>
      <c r="AQ11" s="364" t="s">
        <v>513</v>
      </c>
      <c r="AR11" s="364" t="s">
        <v>253</v>
      </c>
      <c r="AS11" s="364" t="s">
        <v>254</v>
      </c>
      <c r="AT11" s="365" t="s">
        <v>514</v>
      </c>
      <c r="AU11" s="365" t="s">
        <v>515</v>
      </c>
      <c r="AV11" s="365" t="s">
        <v>516</v>
      </c>
      <c r="AW11" s="365" t="s">
        <v>517</v>
      </c>
      <c r="AX11" s="363" t="s">
        <v>159</v>
      </c>
      <c r="AY11" s="363" t="s">
        <v>518</v>
      </c>
      <c r="AZ11" s="363" t="s">
        <v>519</v>
      </c>
      <c r="BA11" s="363" t="s">
        <v>520</v>
      </c>
      <c r="BB11" s="363" t="s">
        <v>249</v>
      </c>
      <c r="BC11" s="363" t="s">
        <v>521</v>
      </c>
      <c r="BD11" s="363" t="s">
        <v>522</v>
      </c>
      <c r="BE11" s="363" t="s">
        <v>523</v>
      </c>
      <c r="BF11" s="361" t="s">
        <v>524</v>
      </c>
      <c r="BG11" s="365" t="s">
        <v>525</v>
      </c>
      <c r="BH11" s="363" t="s">
        <v>526</v>
      </c>
      <c r="BI11" s="361" t="s">
        <v>527</v>
      </c>
      <c r="BJ11" s="361" t="s">
        <v>528</v>
      </c>
    </row>
    <row r="12" spans="3:62" s="350" customFormat="1" ht="18" customHeight="1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53"/>
      <c r="N12" s="351" t="s">
        <v>270</v>
      </c>
      <c r="O12" s="351" t="s">
        <v>269</v>
      </c>
      <c r="P12" s="351" t="s">
        <v>270</v>
      </c>
      <c r="Q12" s="351"/>
      <c r="R12" s="359">
        <f t="shared" ref="R12:R43" si="0">(COUNTIF(N12:P12,"Finalizado")*1 + COUNTIF(N12:P12,"En proceso")*0.5 + COUNTIF(N12:P12,"Sin Iniciar")*0 + COUNTIF(N12:P12,"No aplica")*1) / 5</f>
        <v>0.6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7" t="s">
        <v>530</v>
      </c>
      <c r="X12" s="351" t="s">
        <v>270</v>
      </c>
      <c r="Y12" s="352" t="s">
        <v>270</v>
      </c>
      <c r="Z12" s="351" t="s">
        <v>531</v>
      </c>
      <c r="AA12" s="351" t="s">
        <v>531</v>
      </c>
      <c r="AB12" s="186" t="s">
        <v>269</v>
      </c>
      <c r="AC12" s="186"/>
      <c r="AD12" s="351" t="s">
        <v>531</v>
      </c>
      <c r="AE12" s="187" t="s">
        <v>269</v>
      </c>
      <c r="AF12" s="351"/>
      <c r="AG12" s="351" t="s">
        <v>532</v>
      </c>
      <c r="AH12" s="359">
        <f t="shared" ref="AH12:AH43" si="1">(COUNTIF(S12:AF12,"Finalizado")*1 + COUNTIF(S12:AF12,"En proceso")*0.5 + COUNTIF(S12:AF12,"Sin Iniciar")*0 + COUNTIF(S12:AF12,"No aplica")*1) / 15</f>
        <v>0.53333333333333333</v>
      </c>
      <c r="AI12" s="351" t="s">
        <v>270</v>
      </c>
      <c r="AJ12" s="351" t="s">
        <v>270</v>
      </c>
      <c r="AK12" s="351" t="s">
        <v>270</v>
      </c>
      <c r="AL12" s="513">
        <v>14</v>
      </c>
      <c r="AM12" s="513">
        <v>14</v>
      </c>
      <c r="AN12" s="513">
        <f t="shared" ref="AN12:AN31" si="2">AL12-AM12</f>
        <v>0</v>
      </c>
      <c r="AO12" s="514">
        <f t="shared" ref="AO12:AO43" si="3">IFERROR(AM12/AL12,0)</f>
        <v>1</v>
      </c>
      <c r="AP12" s="515" t="s">
        <v>533</v>
      </c>
      <c r="AQ12" s="351" t="s">
        <v>270</v>
      </c>
      <c r="AR12" s="351"/>
      <c r="AS12" s="351"/>
      <c r="AT12" s="351" t="s">
        <v>534</v>
      </c>
      <c r="AU12" s="351" t="s">
        <v>270</v>
      </c>
      <c r="AV12" s="351" t="s">
        <v>534</v>
      </c>
      <c r="AW12" s="351" t="s">
        <v>531</v>
      </c>
      <c r="AX12" s="358" t="s">
        <v>269</v>
      </c>
      <c r="AY12" s="358"/>
      <c r="AZ12" s="351" t="s">
        <v>269</v>
      </c>
      <c r="BA12" s="351" t="s">
        <v>269</v>
      </c>
      <c r="BB12" s="351" t="s">
        <v>269</v>
      </c>
      <c r="BC12" s="351" t="s">
        <v>269</v>
      </c>
      <c r="BD12" s="351" t="s">
        <v>269</v>
      </c>
      <c r="BE12" s="351" t="s">
        <v>269</v>
      </c>
      <c r="BF12" s="359">
        <f t="shared" ref="BF12:BF43" si="4">(COUNTIF(AI12:BE12,"Finalizado")*1 + COUNTIF(AI12:BE12,"En proceso")*0.5 + COUNTIF(AI12:BE12,"Sin Iniciar")*0 + COUNTIF(AI12:BE12,"No aplica")*1) / 15</f>
        <v>0.8666666666666667</v>
      </c>
      <c r="BG12" s="351" t="s">
        <v>270</v>
      </c>
      <c r="BH12" s="351" t="s">
        <v>269</v>
      </c>
      <c r="BI12" s="359">
        <f t="shared" ref="BI12:BI43" si="5">(COUNTIF(BG12:BH12,"Finalizado")*1 + COUNTIF(BG12:BH12,"En proceso")*0.5 + COUNTIF(BG12:BH12,"Sin Iniciar")*0 + COUNTIF(BG12:BH12,"No aplica")*1) / 2</f>
        <v>1</v>
      </c>
      <c r="BJ12" s="371">
        <f t="shared" ref="BJ12:BJ43" si="6">AVERAGE(R12,AH12,BF12,BI12)</f>
        <v>0.75</v>
      </c>
    </row>
    <row r="13" spans="3:62" s="350" customFormat="1" ht="18.75" customHeight="1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351" t="s">
        <v>531</v>
      </c>
      <c r="N13" s="351" t="s">
        <v>270</v>
      </c>
      <c r="O13" s="351" t="s">
        <v>269</v>
      </c>
      <c r="P13" s="351" t="s">
        <v>531</v>
      </c>
      <c r="Q13" s="351"/>
      <c r="R13" s="359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531</v>
      </c>
      <c r="AA13" s="351" t="s">
        <v>534</v>
      </c>
      <c r="AB13" s="186" t="s">
        <v>281</v>
      </c>
      <c r="AC13" s="351" t="s">
        <v>534</v>
      </c>
      <c r="AD13" s="351" t="s">
        <v>531</v>
      </c>
      <c r="AE13" s="351" t="s">
        <v>534</v>
      </c>
      <c r="AF13" s="351"/>
      <c r="AG13" s="351" t="s">
        <v>532</v>
      </c>
      <c r="AH13" s="359">
        <f t="shared" si="1"/>
        <v>0.5</v>
      </c>
      <c r="AI13" s="351" t="s">
        <v>531</v>
      </c>
      <c r="AJ13" s="351" t="s">
        <v>531</v>
      </c>
      <c r="AK13" s="351" t="s">
        <v>531</v>
      </c>
      <c r="AL13" s="351"/>
      <c r="AM13" s="351"/>
      <c r="AN13" s="513">
        <f t="shared" si="2"/>
        <v>0</v>
      </c>
      <c r="AO13" s="514">
        <f t="shared" si="3"/>
        <v>0</v>
      </c>
      <c r="AP13" s="351"/>
      <c r="AQ13" s="351" t="s">
        <v>531</v>
      </c>
      <c r="AR13" s="513">
        <v>0</v>
      </c>
      <c r="AS13" s="514">
        <v>0</v>
      </c>
      <c r="AT13" s="351" t="s">
        <v>531</v>
      </c>
      <c r="AU13" s="351" t="s">
        <v>531</v>
      </c>
      <c r="AV13" s="351" t="s">
        <v>531</v>
      </c>
      <c r="AW13" s="351" t="s">
        <v>531</v>
      </c>
      <c r="AX13" s="358" t="s">
        <v>269</v>
      </c>
      <c r="AY13" s="358" t="s">
        <v>269</v>
      </c>
      <c r="AZ13" s="351" t="s">
        <v>269</v>
      </c>
      <c r="BA13" s="351" t="s">
        <v>269</v>
      </c>
      <c r="BB13" s="351" t="s">
        <v>269</v>
      </c>
      <c r="BC13" s="351" t="s">
        <v>269</v>
      </c>
      <c r="BD13" s="351" t="s">
        <v>269</v>
      </c>
      <c r="BE13" s="351" t="s">
        <v>269</v>
      </c>
      <c r="BF13" s="359">
        <f>(COUNTIF(AI13:BE13,"Finalizado")*1 + COUNTIF(AI13:BE13,"En proceso")*0.5 + COUNTIF(AI13:BE13,"Sin Iniciar")*0 + COUNTIF(AI13:BE13,"No aplica")*1) / 15</f>
        <v>0.53333333333333333</v>
      </c>
      <c r="BG13" s="351" t="s">
        <v>531</v>
      </c>
      <c r="BH13" s="351" t="s">
        <v>531</v>
      </c>
      <c r="BI13" s="359">
        <f t="shared" si="5"/>
        <v>0</v>
      </c>
      <c r="BJ13" s="371">
        <f t="shared" si="6"/>
        <v>0.35833333333333334</v>
      </c>
    </row>
    <row r="14" spans="3:62" s="350" customFormat="1" ht="18.75" customHeight="1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351" t="s">
        <v>531</v>
      </c>
      <c r="N14" s="351" t="s">
        <v>270</v>
      </c>
      <c r="O14" s="351" t="s">
        <v>531</v>
      </c>
      <c r="P14" s="351" t="s">
        <v>531</v>
      </c>
      <c r="Q14" s="351"/>
      <c r="R14" s="359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531</v>
      </c>
      <c r="AA14" s="351" t="s">
        <v>534</v>
      </c>
      <c r="AB14" s="186" t="s">
        <v>281</v>
      </c>
      <c r="AC14" s="351" t="s">
        <v>534</v>
      </c>
      <c r="AD14" s="351" t="s">
        <v>534</v>
      </c>
      <c r="AE14" s="351" t="s">
        <v>534</v>
      </c>
      <c r="AF14" s="351"/>
      <c r="AG14" s="351" t="s">
        <v>532</v>
      </c>
      <c r="AH14" s="359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269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270</v>
      </c>
      <c r="AU14" s="351" t="s">
        <v>531</v>
      </c>
      <c r="AV14" s="351" t="s">
        <v>531</v>
      </c>
      <c r="AW14" s="351" t="s">
        <v>531</v>
      </c>
      <c r="AX14" s="351" t="s">
        <v>531</v>
      </c>
      <c r="AY14" s="513">
        <v>0</v>
      </c>
      <c r="AZ14" s="351" t="s">
        <v>531</v>
      </c>
      <c r="BA14" s="351" t="s">
        <v>531</v>
      </c>
      <c r="BB14" s="351" t="s">
        <v>531</v>
      </c>
      <c r="BC14" s="351" t="s">
        <v>531</v>
      </c>
      <c r="BD14" s="351" t="s">
        <v>531</v>
      </c>
      <c r="BE14" s="351" t="s">
        <v>531</v>
      </c>
      <c r="BF14" s="359">
        <f t="shared" si="4"/>
        <v>0.8</v>
      </c>
      <c r="BG14" s="351" t="s">
        <v>531</v>
      </c>
      <c r="BH14" s="351" t="s">
        <v>531</v>
      </c>
      <c r="BI14" s="359">
        <f t="shared" si="5"/>
        <v>0</v>
      </c>
      <c r="BJ14" s="371">
        <f t="shared" si="6"/>
        <v>0.4</v>
      </c>
    </row>
    <row r="15" spans="3:62" s="350" customFormat="1" ht="18.75" customHeight="1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53"/>
      <c r="N15" s="351" t="s">
        <v>270</v>
      </c>
      <c r="O15" s="351" t="s">
        <v>531</v>
      </c>
      <c r="P15" s="351" t="s">
        <v>531</v>
      </c>
      <c r="Q15" s="351"/>
      <c r="R15" s="359">
        <f t="shared" si="0"/>
        <v>0.2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531</v>
      </c>
      <c r="AA15" s="351" t="s">
        <v>534</v>
      </c>
      <c r="AB15" s="186" t="s">
        <v>281</v>
      </c>
      <c r="AC15" s="186"/>
      <c r="AD15" s="351" t="s">
        <v>534</v>
      </c>
      <c r="AE15" s="351" t="s">
        <v>534</v>
      </c>
      <c r="AF15" s="351"/>
      <c r="AG15" s="351" t="s">
        <v>537</v>
      </c>
      <c r="AH15" s="359">
        <f t="shared" si="1"/>
        <v>0.5</v>
      </c>
      <c r="AI15" s="352" t="s">
        <v>280</v>
      </c>
      <c r="AJ15" s="351" t="s">
        <v>534</v>
      </c>
      <c r="AK15" s="351" t="s">
        <v>534</v>
      </c>
      <c r="AL15" s="495">
        <v>16</v>
      </c>
      <c r="AM15" s="495">
        <v>0</v>
      </c>
      <c r="AN15" s="495">
        <f t="shared" si="2"/>
        <v>16</v>
      </c>
      <c r="AO15" s="508">
        <f t="shared" si="3"/>
        <v>0</v>
      </c>
      <c r="AP15" s="507">
        <v>46295</v>
      </c>
      <c r="AQ15" s="351" t="s">
        <v>531</v>
      </c>
      <c r="AR15" s="351"/>
      <c r="AS15" s="351"/>
      <c r="AT15" s="351" t="s">
        <v>531</v>
      </c>
      <c r="AU15" s="351" t="s">
        <v>534</v>
      </c>
      <c r="AV15" s="351" t="s">
        <v>270</v>
      </c>
      <c r="AW15" s="351" t="s">
        <v>534</v>
      </c>
      <c r="AX15" s="351" t="s">
        <v>531</v>
      </c>
      <c r="AY15" s="351"/>
      <c r="AZ15" s="351" t="s">
        <v>531</v>
      </c>
      <c r="BA15" s="351" t="s">
        <v>531</v>
      </c>
      <c r="BB15" s="351" t="s">
        <v>531</v>
      </c>
      <c r="BC15" s="351" t="s">
        <v>531</v>
      </c>
      <c r="BD15" s="351" t="s">
        <v>531</v>
      </c>
      <c r="BE15" s="351" t="s">
        <v>531</v>
      </c>
      <c r="BF15" s="359">
        <f t="shared" si="4"/>
        <v>0.2</v>
      </c>
      <c r="BG15" s="351" t="s">
        <v>531</v>
      </c>
      <c r="BH15" s="351" t="s">
        <v>531</v>
      </c>
      <c r="BI15" s="359">
        <f t="shared" si="5"/>
        <v>0</v>
      </c>
      <c r="BJ15" s="371">
        <f t="shared" si="6"/>
        <v>0.22499999999999998</v>
      </c>
    </row>
    <row r="16" spans="3:62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351" t="s">
        <v>531</v>
      </c>
      <c r="N16" s="351" t="s">
        <v>270</v>
      </c>
      <c r="O16" s="351" t="s">
        <v>531</v>
      </c>
      <c r="P16" s="351" t="s">
        <v>531</v>
      </c>
      <c r="Q16" s="351"/>
      <c r="R16" s="359">
        <f t="shared" si="0"/>
        <v>0.2</v>
      </c>
      <c r="S16" s="351" t="s">
        <v>534</v>
      </c>
      <c r="T16" s="351" t="s">
        <v>534</v>
      </c>
      <c r="U16" s="351" t="s">
        <v>534</v>
      </c>
      <c r="V16" s="351" t="s">
        <v>531</v>
      </c>
      <c r="W16" s="351" t="s">
        <v>531</v>
      </c>
      <c r="X16" s="351" t="s">
        <v>531</v>
      </c>
      <c r="Y16" s="351" t="s">
        <v>531</v>
      </c>
      <c r="Z16" s="351" t="s">
        <v>531</v>
      </c>
      <c r="AA16" s="351" t="s">
        <v>534</v>
      </c>
      <c r="AB16" s="186" t="s">
        <v>281</v>
      </c>
      <c r="AC16" s="351" t="s">
        <v>534</v>
      </c>
      <c r="AD16" s="351" t="s">
        <v>531</v>
      </c>
      <c r="AE16" s="351" t="s">
        <v>531</v>
      </c>
      <c r="AF16" s="351"/>
      <c r="AG16" s="351" t="s">
        <v>532</v>
      </c>
      <c r="AH16" s="359">
        <f t="shared" si="1"/>
        <v>0.16666666666666666</v>
      </c>
      <c r="AI16" s="351" t="s">
        <v>531</v>
      </c>
      <c r="AJ16" s="351" t="s">
        <v>531</v>
      </c>
      <c r="AK16" s="351" t="s">
        <v>531</v>
      </c>
      <c r="AL16" s="351"/>
      <c r="AM16" s="351"/>
      <c r="AN16" s="513">
        <f t="shared" si="2"/>
        <v>0</v>
      </c>
      <c r="AO16" s="514">
        <f t="shared" si="3"/>
        <v>0</v>
      </c>
      <c r="AP16" s="351"/>
      <c r="AQ16" s="351" t="s">
        <v>531</v>
      </c>
      <c r="AR16" s="513">
        <v>0</v>
      </c>
      <c r="AS16" s="514">
        <v>0</v>
      </c>
      <c r="AT16" s="351" t="s">
        <v>531</v>
      </c>
      <c r="AU16" s="351" t="s">
        <v>531</v>
      </c>
      <c r="AV16" s="351" t="s">
        <v>531</v>
      </c>
      <c r="AW16" s="351" t="s">
        <v>531</v>
      </c>
      <c r="AX16" s="351" t="s">
        <v>531</v>
      </c>
      <c r="AY16" s="513">
        <v>0</v>
      </c>
      <c r="AZ16" s="351" t="s">
        <v>531</v>
      </c>
      <c r="BA16" s="351" t="s">
        <v>531</v>
      </c>
      <c r="BB16" s="351" t="s">
        <v>531</v>
      </c>
      <c r="BC16" s="351" t="s">
        <v>531</v>
      </c>
      <c r="BD16" s="351" t="s">
        <v>531</v>
      </c>
      <c r="BE16" s="351" t="s">
        <v>531</v>
      </c>
      <c r="BF16" s="359">
        <f t="shared" si="4"/>
        <v>0</v>
      </c>
      <c r="BG16" s="351" t="s">
        <v>531</v>
      </c>
      <c r="BH16" s="351" t="s">
        <v>531</v>
      </c>
      <c r="BI16" s="359">
        <f t="shared" si="5"/>
        <v>0</v>
      </c>
      <c r="BJ16" s="371">
        <f t="shared" si="6"/>
        <v>9.1666666666666674E-2</v>
      </c>
    </row>
    <row r="17" spans="3:62" s="350" customFormat="1" ht="18.75" customHeight="1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351" t="s">
        <v>531</v>
      </c>
      <c r="N17" s="351" t="s">
        <v>270</v>
      </c>
      <c r="O17" s="351" t="s">
        <v>269</v>
      </c>
      <c r="P17" s="351" t="s">
        <v>531</v>
      </c>
      <c r="Q17" s="351"/>
      <c r="R17" s="359">
        <f t="shared" si="0"/>
        <v>0.4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531</v>
      </c>
      <c r="AA17" s="351" t="s">
        <v>534</v>
      </c>
      <c r="AB17" s="186" t="s">
        <v>281</v>
      </c>
      <c r="AC17" s="351" t="s">
        <v>534</v>
      </c>
      <c r="AD17" s="351" t="s">
        <v>531</v>
      </c>
      <c r="AE17" s="351" t="s">
        <v>534</v>
      </c>
      <c r="AF17" s="351"/>
      <c r="AG17" s="351" t="s">
        <v>532</v>
      </c>
      <c r="AH17" s="359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269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">
        <v>269</v>
      </c>
      <c r="AS17" s="351" t="s">
        <v>269</v>
      </c>
      <c r="AT17" s="351" t="s">
        <v>270</v>
      </c>
      <c r="AU17" s="351" t="s">
        <v>531</v>
      </c>
      <c r="AV17" s="351" t="s">
        <v>531</v>
      </c>
      <c r="AW17" s="351" t="s">
        <v>531</v>
      </c>
      <c r="AX17" s="351" t="s">
        <v>531</v>
      </c>
      <c r="AY17" s="513">
        <v>0</v>
      </c>
      <c r="AZ17" s="351" t="s">
        <v>531</v>
      </c>
      <c r="BA17" s="351" t="s">
        <v>531</v>
      </c>
      <c r="BB17" s="351" t="s">
        <v>531</v>
      </c>
      <c r="BC17" s="351" t="s">
        <v>531</v>
      </c>
      <c r="BD17" s="351" t="s">
        <v>531</v>
      </c>
      <c r="BE17" s="351" t="s">
        <v>531</v>
      </c>
      <c r="BF17" s="359">
        <f t="shared" si="4"/>
        <v>0.8</v>
      </c>
      <c r="BG17" s="351" t="s">
        <v>531</v>
      </c>
      <c r="BH17" s="351" t="s">
        <v>531</v>
      </c>
      <c r="BI17" s="359">
        <f t="shared" si="5"/>
        <v>0</v>
      </c>
      <c r="BJ17" s="371">
        <f t="shared" si="6"/>
        <v>0.42500000000000004</v>
      </c>
    </row>
    <row r="18" spans="3:62" s="350" customFormat="1" ht="18.75" customHeight="1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351" t="s">
        <v>531</v>
      </c>
      <c r="N18" s="351" t="s">
        <v>270</v>
      </c>
      <c r="O18" s="351" t="s">
        <v>269</v>
      </c>
      <c r="P18" s="351" t="s">
        <v>531</v>
      </c>
      <c r="Q18" s="351"/>
      <c r="R18" s="359">
        <f t="shared" si="0"/>
        <v>0.4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531</v>
      </c>
      <c r="AA18" s="351" t="s">
        <v>534</v>
      </c>
      <c r="AB18" s="186" t="s">
        <v>281</v>
      </c>
      <c r="AC18" s="351" t="s">
        <v>534</v>
      </c>
      <c r="AD18" s="351" t="s">
        <v>531</v>
      </c>
      <c r="AE18" s="351" t="s">
        <v>534</v>
      </c>
      <c r="AF18" s="351"/>
      <c r="AG18" s="351" t="s">
        <v>532</v>
      </c>
      <c r="AH18" s="359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269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270</v>
      </c>
      <c r="AU18" s="351" t="s">
        <v>531</v>
      </c>
      <c r="AV18" s="351" t="s">
        <v>531</v>
      </c>
      <c r="AW18" s="351" t="s">
        <v>531</v>
      </c>
      <c r="AX18" s="351" t="s">
        <v>531</v>
      </c>
      <c r="AY18" s="513">
        <v>0</v>
      </c>
      <c r="AZ18" s="351" t="s">
        <v>531</v>
      </c>
      <c r="BA18" s="351" t="s">
        <v>531</v>
      </c>
      <c r="BB18" s="351" t="s">
        <v>531</v>
      </c>
      <c r="BC18" s="351" t="s">
        <v>531</v>
      </c>
      <c r="BD18" s="351" t="s">
        <v>531</v>
      </c>
      <c r="BE18" s="351" t="s">
        <v>531</v>
      </c>
      <c r="BF18" s="359">
        <f t="shared" si="4"/>
        <v>0.8</v>
      </c>
      <c r="BG18" s="351" t="s">
        <v>531</v>
      </c>
      <c r="BH18" s="351" t="s">
        <v>531</v>
      </c>
      <c r="BI18" s="359">
        <f t="shared" si="5"/>
        <v>0</v>
      </c>
      <c r="BJ18" s="371">
        <f t="shared" si="6"/>
        <v>0.44166666666666665</v>
      </c>
    </row>
    <row r="19" spans="3:62" s="350" customFormat="1" ht="18.75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351" t="s">
        <v>531</v>
      </c>
      <c r="N19" s="351" t="s">
        <v>270</v>
      </c>
      <c r="O19" s="351" t="s">
        <v>269</v>
      </c>
      <c r="P19" s="351" t="s">
        <v>531</v>
      </c>
      <c r="Q19" s="351"/>
      <c r="R19" s="359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531</v>
      </c>
      <c r="AA19" s="351" t="s">
        <v>534</v>
      </c>
      <c r="AB19" s="186" t="s">
        <v>281</v>
      </c>
      <c r="AC19" s="351" t="s">
        <v>534</v>
      </c>
      <c r="AD19" s="351" t="s">
        <v>534</v>
      </c>
      <c r="AE19" s="351" t="s">
        <v>534</v>
      </c>
      <c r="AF19" s="351"/>
      <c r="AG19" s="351" t="s">
        <v>532</v>
      </c>
      <c r="AH19" s="359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269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">
        <v>269</v>
      </c>
      <c r="AS19" s="351" t="s">
        <v>269</v>
      </c>
      <c r="AT19" s="351" t="s">
        <v>270</v>
      </c>
      <c r="AU19" s="351" t="s">
        <v>531</v>
      </c>
      <c r="AV19" s="351" t="s">
        <v>531</v>
      </c>
      <c r="AW19" s="351" t="s">
        <v>531</v>
      </c>
      <c r="AX19" s="358" t="s">
        <v>269</v>
      </c>
      <c r="AY19" s="358" t="s">
        <v>269</v>
      </c>
      <c r="AZ19" s="351" t="s">
        <v>269</v>
      </c>
      <c r="BA19" s="351" t="s">
        <v>269</v>
      </c>
      <c r="BB19" s="351" t="s">
        <v>269</v>
      </c>
      <c r="BC19" s="351" t="s">
        <v>269</v>
      </c>
      <c r="BD19" s="351" t="s">
        <v>269</v>
      </c>
      <c r="BE19" s="351" t="s">
        <v>269</v>
      </c>
      <c r="BF19" s="359">
        <f t="shared" si="4"/>
        <v>1.3333333333333333</v>
      </c>
      <c r="BG19" s="351" t="s">
        <v>531</v>
      </c>
      <c r="BH19" s="351" t="s">
        <v>531</v>
      </c>
      <c r="BI19" s="359">
        <f t="shared" si="5"/>
        <v>0</v>
      </c>
      <c r="BJ19" s="371">
        <f t="shared" si="6"/>
        <v>0.58333333333333326</v>
      </c>
    </row>
    <row r="20" spans="3:62" s="350" customFormat="1" ht="18.75" customHeight="1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53"/>
      <c r="N20" s="351" t="s">
        <v>270</v>
      </c>
      <c r="O20" s="351" t="s">
        <v>269</v>
      </c>
      <c r="P20" s="351" t="s">
        <v>270</v>
      </c>
      <c r="Q20" s="351"/>
      <c r="R20" s="359">
        <f t="shared" si="0"/>
        <v>0.6</v>
      </c>
      <c r="S20" s="351" t="s">
        <v>270</v>
      </c>
      <c r="T20" s="351" t="s">
        <v>270</v>
      </c>
      <c r="U20" s="351" t="s">
        <v>270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531</v>
      </c>
      <c r="AA20" s="351" t="s">
        <v>270</v>
      </c>
      <c r="AB20" s="186" t="s">
        <v>271</v>
      </c>
      <c r="AC20" s="186"/>
      <c r="AD20" s="351" t="s">
        <v>270</v>
      </c>
      <c r="AE20" s="351" t="s">
        <v>270</v>
      </c>
      <c r="AF20" s="351"/>
      <c r="AG20" s="351" t="s">
        <v>532</v>
      </c>
      <c r="AH20" s="359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513">
        <v>1</v>
      </c>
      <c r="AM20" s="513">
        <v>1</v>
      </c>
      <c r="AN20" s="513">
        <f t="shared" si="2"/>
        <v>0</v>
      </c>
      <c r="AO20" s="514">
        <f t="shared" si="3"/>
        <v>1</v>
      </c>
      <c r="AP20" s="515" t="s">
        <v>533</v>
      </c>
      <c r="AQ20" s="351" t="s">
        <v>270</v>
      </c>
      <c r="AR20" s="351"/>
      <c r="AS20" s="351"/>
      <c r="AT20" s="351" t="s">
        <v>534</v>
      </c>
      <c r="AU20" s="351" t="s">
        <v>270</v>
      </c>
      <c r="AV20" s="351" t="s">
        <v>534</v>
      </c>
      <c r="AW20" s="351" t="s">
        <v>531</v>
      </c>
      <c r="AX20" s="358" t="s">
        <v>269</v>
      </c>
      <c r="AY20" s="358"/>
      <c r="AZ20" s="351" t="s">
        <v>269</v>
      </c>
      <c r="BA20" s="351" t="s">
        <v>269</v>
      </c>
      <c r="BB20" s="351" t="s">
        <v>269</v>
      </c>
      <c r="BC20" s="351" t="s">
        <v>269</v>
      </c>
      <c r="BD20" s="351" t="s">
        <v>269</v>
      </c>
      <c r="BE20" s="351" t="s">
        <v>269</v>
      </c>
      <c r="BF20" s="359">
        <f t="shared" si="4"/>
        <v>0.8666666666666667</v>
      </c>
      <c r="BG20" s="351" t="s">
        <v>270</v>
      </c>
      <c r="BH20" s="351" t="s">
        <v>269</v>
      </c>
      <c r="BI20" s="359">
        <f t="shared" si="5"/>
        <v>1</v>
      </c>
      <c r="BJ20" s="371">
        <f t="shared" si="6"/>
        <v>0.78333333333333333</v>
      </c>
    </row>
    <row r="21" spans="3:62" s="350" customFormat="1" ht="18.75" customHeight="1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>
        <v>2027</v>
      </c>
      <c r="L21" s="506" t="s">
        <v>529</v>
      </c>
      <c r="M21" s="351" t="s">
        <v>531</v>
      </c>
      <c r="N21" s="351" t="s">
        <v>270</v>
      </c>
      <c r="O21" s="351" t="s">
        <v>269</v>
      </c>
      <c r="P21" s="351" t="s">
        <v>531</v>
      </c>
      <c r="Q21" s="351"/>
      <c r="R21" s="359">
        <f t="shared" si="0"/>
        <v>0.4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531</v>
      </c>
      <c r="AA21" s="351" t="s">
        <v>270</v>
      </c>
      <c r="AB21" s="186" t="s">
        <v>271</v>
      </c>
      <c r="AC21" s="351" t="s">
        <v>534</v>
      </c>
      <c r="AD21" s="351" t="s">
        <v>270</v>
      </c>
      <c r="AE21" s="351" t="s">
        <v>270</v>
      </c>
      <c r="AF21" s="351"/>
      <c r="AG21" s="351" t="s">
        <v>539</v>
      </c>
      <c r="AH21" s="359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269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">
        <v>269</v>
      </c>
      <c r="AS21" s="351" t="s">
        <v>269</v>
      </c>
      <c r="AT21" s="351" t="s">
        <v>270</v>
      </c>
      <c r="AU21" s="351" t="s">
        <v>270</v>
      </c>
      <c r="AV21" s="351" t="s">
        <v>534</v>
      </c>
      <c r="AW21" s="351" t="s">
        <v>531</v>
      </c>
      <c r="AX21" s="358" t="s">
        <v>269</v>
      </c>
      <c r="AY21" s="358" t="s">
        <v>269</v>
      </c>
      <c r="AZ21" s="351" t="s">
        <v>269</v>
      </c>
      <c r="BA21" s="351" t="s">
        <v>269</v>
      </c>
      <c r="BB21" s="351" t="s">
        <v>269</v>
      </c>
      <c r="BC21" s="351" t="s">
        <v>269</v>
      </c>
      <c r="BD21" s="351" t="s">
        <v>269</v>
      </c>
      <c r="BE21" s="351" t="s">
        <v>269</v>
      </c>
      <c r="BF21" s="359">
        <f t="shared" si="4"/>
        <v>1.4333333333333333</v>
      </c>
      <c r="BG21" s="351" t="s">
        <v>531</v>
      </c>
      <c r="BH21" s="351" t="s">
        <v>531</v>
      </c>
      <c r="BI21" s="359">
        <f t="shared" si="5"/>
        <v>0</v>
      </c>
      <c r="BJ21" s="371">
        <f t="shared" si="6"/>
        <v>0.6333333333333333</v>
      </c>
    </row>
    <row r="22" spans="3:62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351" t="s">
        <v>531</v>
      </c>
      <c r="N22" s="351" t="s">
        <v>270</v>
      </c>
      <c r="O22" s="351" t="s">
        <v>269</v>
      </c>
      <c r="P22" s="351" t="s">
        <v>531</v>
      </c>
      <c r="Q22" s="351"/>
      <c r="R22" s="359">
        <f t="shared" si="0"/>
        <v>0.4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531</v>
      </c>
      <c r="AA22" s="351" t="s">
        <v>534</v>
      </c>
      <c r="AB22" s="186" t="s">
        <v>281</v>
      </c>
      <c r="AC22" s="351" t="s">
        <v>534</v>
      </c>
      <c r="AD22" s="351" t="s">
        <v>534</v>
      </c>
      <c r="AE22" s="351" t="s">
        <v>534</v>
      </c>
      <c r="AF22" s="351"/>
      <c r="AG22" s="351" t="s">
        <v>532</v>
      </c>
      <c r="AH22" s="359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269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">
        <v>269</v>
      </c>
      <c r="AS22" s="351" t="s">
        <v>269</v>
      </c>
      <c r="AT22" s="351" t="s">
        <v>270</v>
      </c>
      <c r="AU22" s="351" t="s">
        <v>531</v>
      </c>
      <c r="AV22" s="351" t="s">
        <v>531</v>
      </c>
      <c r="AW22" s="351" t="s">
        <v>531</v>
      </c>
      <c r="AX22" s="351" t="s">
        <v>531</v>
      </c>
      <c r="AY22" s="513">
        <v>0</v>
      </c>
      <c r="AZ22" s="351" t="s">
        <v>531</v>
      </c>
      <c r="BA22" s="351" t="s">
        <v>531</v>
      </c>
      <c r="BB22" s="351" t="s">
        <v>531</v>
      </c>
      <c r="BC22" s="351" t="s">
        <v>531</v>
      </c>
      <c r="BD22" s="351" t="s">
        <v>531</v>
      </c>
      <c r="BE22" s="351" t="s">
        <v>531</v>
      </c>
      <c r="BF22" s="359">
        <f t="shared" si="4"/>
        <v>0.8</v>
      </c>
      <c r="BG22" s="351" t="s">
        <v>531</v>
      </c>
      <c r="BH22" s="351" t="s">
        <v>531</v>
      </c>
      <c r="BI22" s="359">
        <f t="shared" si="5"/>
        <v>0</v>
      </c>
      <c r="BJ22" s="371">
        <f t="shared" si="6"/>
        <v>0.43333333333333335</v>
      </c>
    </row>
    <row r="23" spans="3:62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53"/>
      <c r="N23" s="351" t="s">
        <v>270</v>
      </c>
      <c r="O23" s="351" t="s">
        <v>531</v>
      </c>
      <c r="P23" s="351" t="s">
        <v>531</v>
      </c>
      <c r="Q23" s="351"/>
      <c r="R23" s="359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531</v>
      </c>
      <c r="AA23" s="351" t="s">
        <v>270</v>
      </c>
      <c r="AB23" s="186" t="s">
        <v>271</v>
      </c>
      <c r="AC23" s="186"/>
      <c r="AD23" s="351" t="s">
        <v>270</v>
      </c>
      <c r="AE23" s="351" t="s">
        <v>270</v>
      </c>
      <c r="AF23" s="351"/>
      <c r="AG23" s="351" t="s">
        <v>540</v>
      </c>
      <c r="AH23" s="359">
        <f t="shared" si="1"/>
        <v>0.6</v>
      </c>
      <c r="AI23" s="351" t="s">
        <v>269</v>
      </c>
      <c r="AJ23" s="351" t="s">
        <v>269</v>
      </c>
      <c r="AK23" s="351" t="s">
        <v>269</v>
      </c>
      <c r="AL23" s="337"/>
      <c r="AM23" s="495"/>
      <c r="AN23" s="495">
        <f t="shared" si="2"/>
        <v>0</v>
      </c>
      <c r="AO23" s="508">
        <f t="shared" si="3"/>
        <v>0</v>
      </c>
      <c r="AP23" s="495"/>
      <c r="AQ23" s="351" t="s">
        <v>269</v>
      </c>
      <c r="AR23" s="351"/>
      <c r="AS23" s="351"/>
      <c r="AT23" s="351" t="s">
        <v>531</v>
      </c>
      <c r="AU23" s="351" t="s">
        <v>531</v>
      </c>
      <c r="AV23" s="351" t="s">
        <v>531</v>
      </c>
      <c r="AW23" s="351" t="s">
        <v>531</v>
      </c>
      <c r="AX23" s="351" t="s">
        <v>531</v>
      </c>
      <c r="AY23" s="351"/>
      <c r="AZ23" s="351" t="s">
        <v>531</v>
      </c>
      <c r="BA23" s="351" t="s">
        <v>531</v>
      </c>
      <c r="BB23" s="351" t="s">
        <v>531</v>
      </c>
      <c r="BC23" s="351" t="s">
        <v>531</v>
      </c>
      <c r="BD23" s="351" t="s">
        <v>531</v>
      </c>
      <c r="BE23" s="351" t="s">
        <v>531</v>
      </c>
      <c r="BF23" s="359">
        <f t="shared" si="4"/>
        <v>0.26666666666666666</v>
      </c>
      <c r="BG23" s="351" t="s">
        <v>531</v>
      </c>
      <c r="BH23" s="351" t="s">
        <v>531</v>
      </c>
      <c r="BI23" s="359">
        <f t="shared" si="5"/>
        <v>0</v>
      </c>
      <c r="BJ23" s="371">
        <f t="shared" si="6"/>
        <v>0.26666666666666666</v>
      </c>
    </row>
    <row r="24" spans="3:62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>
        <v>2027</v>
      </c>
      <c r="L24" s="506" t="s">
        <v>529</v>
      </c>
      <c r="M24" s="351" t="s">
        <v>531</v>
      </c>
      <c r="N24" s="351" t="s">
        <v>270</v>
      </c>
      <c r="O24" s="351" t="s">
        <v>531</v>
      </c>
      <c r="P24" s="351" t="s">
        <v>531</v>
      </c>
      <c r="Q24" s="351"/>
      <c r="R24" s="359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531</v>
      </c>
      <c r="AA24" s="351" t="s">
        <v>270</v>
      </c>
      <c r="AB24" s="186" t="s">
        <v>271</v>
      </c>
      <c r="AC24" s="351" t="s">
        <v>534</v>
      </c>
      <c r="AD24" s="351" t="s">
        <v>270</v>
      </c>
      <c r="AE24" s="351" t="s">
        <v>270</v>
      </c>
      <c r="AF24" s="351"/>
      <c r="AG24" s="351" t="s">
        <v>301</v>
      </c>
      <c r="AH24" s="359">
        <f t="shared" si="1"/>
        <v>0.6333333333333333</v>
      </c>
      <c r="AI24" s="351" t="s">
        <v>534</v>
      </c>
      <c r="AJ24" s="351" t="s">
        <v>534</v>
      </c>
      <c r="AK24" s="351" t="s">
        <v>534</v>
      </c>
      <c r="AL24" s="513">
        <v>8</v>
      </c>
      <c r="AM24" s="513">
        <v>1</v>
      </c>
      <c r="AN24" s="513">
        <f t="shared" si="2"/>
        <v>7</v>
      </c>
      <c r="AO24" s="514">
        <f t="shared" si="3"/>
        <v>0.125</v>
      </c>
      <c r="AP24" s="516">
        <v>46295</v>
      </c>
      <c r="AQ24" s="351" t="s">
        <v>534</v>
      </c>
      <c r="AR24" s="513">
        <v>4</v>
      </c>
      <c r="AS24" s="514">
        <f>AR24/AL24</f>
        <v>0.5</v>
      </c>
      <c r="AT24" s="351" t="s">
        <v>531</v>
      </c>
      <c r="AU24" s="351" t="s">
        <v>531</v>
      </c>
      <c r="AV24" s="351" t="s">
        <v>531</v>
      </c>
      <c r="AW24" s="351" t="s">
        <v>531</v>
      </c>
      <c r="AX24" s="351" t="s">
        <v>531</v>
      </c>
      <c r="AY24" s="513">
        <v>0</v>
      </c>
      <c r="AZ24" s="351" t="s">
        <v>531</v>
      </c>
      <c r="BA24" s="351" t="s">
        <v>531</v>
      </c>
      <c r="BB24" s="351" t="s">
        <v>531</v>
      </c>
      <c r="BC24" s="351" t="s">
        <v>531</v>
      </c>
      <c r="BD24" s="351" t="s">
        <v>531</v>
      </c>
      <c r="BE24" s="351" t="s">
        <v>531</v>
      </c>
      <c r="BF24" s="359">
        <f t="shared" si="4"/>
        <v>0.13333333333333333</v>
      </c>
      <c r="BG24" s="351" t="s">
        <v>531</v>
      </c>
      <c r="BH24" s="351" t="s">
        <v>531</v>
      </c>
      <c r="BI24" s="359">
        <f t="shared" si="5"/>
        <v>0</v>
      </c>
      <c r="BJ24" s="371">
        <f t="shared" si="6"/>
        <v>0.24166666666666664</v>
      </c>
    </row>
    <row r="25" spans="3:62" s="350" customFormat="1" ht="18.75" customHeight="1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53"/>
      <c r="N25" s="351" t="s">
        <v>270</v>
      </c>
      <c r="O25" s="351" t="s">
        <v>534</v>
      </c>
      <c r="P25" s="351" t="s">
        <v>270</v>
      </c>
      <c r="Q25" s="351"/>
      <c r="R25" s="359">
        <f t="shared" si="0"/>
        <v>0.5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531</v>
      </c>
      <c r="AA25" s="351" t="s">
        <v>270</v>
      </c>
      <c r="AB25" s="186" t="s">
        <v>271</v>
      </c>
      <c r="AC25" s="186"/>
      <c r="AD25" s="351" t="s">
        <v>270</v>
      </c>
      <c r="AE25" s="351" t="s">
        <v>270</v>
      </c>
      <c r="AF25" s="351"/>
      <c r="AG25" s="351" t="s">
        <v>540</v>
      </c>
      <c r="AH25" s="359">
        <f t="shared" si="1"/>
        <v>0.66666666666666663</v>
      </c>
      <c r="AI25" s="351" t="s">
        <v>270</v>
      </c>
      <c r="AJ25" s="351" t="s">
        <v>270</v>
      </c>
      <c r="AK25" s="351" t="s">
        <v>534</v>
      </c>
      <c r="AL25" s="495">
        <v>1</v>
      </c>
      <c r="AM25" s="495">
        <v>0</v>
      </c>
      <c r="AN25" s="495">
        <f t="shared" si="2"/>
        <v>1</v>
      </c>
      <c r="AO25" s="508">
        <f t="shared" si="3"/>
        <v>0</v>
      </c>
      <c r="AP25" s="507">
        <v>46233</v>
      </c>
      <c r="AQ25" s="351" t="s">
        <v>531</v>
      </c>
      <c r="AR25" s="351"/>
      <c r="AS25" s="351"/>
      <c r="AT25" s="351" t="s">
        <v>531</v>
      </c>
      <c r="AU25" s="351" t="s">
        <v>531</v>
      </c>
      <c r="AV25" s="351" t="s">
        <v>531</v>
      </c>
      <c r="AW25" s="351" t="s">
        <v>531</v>
      </c>
      <c r="AX25" s="351" t="s">
        <v>531</v>
      </c>
      <c r="AY25" s="351"/>
      <c r="AZ25" s="351" t="s">
        <v>531</v>
      </c>
      <c r="BA25" s="351" t="s">
        <v>531</v>
      </c>
      <c r="BB25" s="351" t="s">
        <v>531</v>
      </c>
      <c r="BC25" s="351" t="s">
        <v>531</v>
      </c>
      <c r="BD25" s="351" t="s">
        <v>531</v>
      </c>
      <c r="BE25" s="351" t="s">
        <v>531</v>
      </c>
      <c r="BF25" s="359">
        <f t="shared" si="4"/>
        <v>0.16666666666666666</v>
      </c>
      <c r="BG25" s="351" t="s">
        <v>531</v>
      </c>
      <c r="BH25" s="351" t="s">
        <v>531</v>
      </c>
      <c r="BI25" s="359">
        <f t="shared" si="5"/>
        <v>0</v>
      </c>
      <c r="BJ25" s="371">
        <f t="shared" si="6"/>
        <v>0.33333333333333331</v>
      </c>
    </row>
    <row r="26" spans="3:62" s="350" customFormat="1" ht="18.75" customHeight="1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351" t="s">
        <v>531</v>
      </c>
      <c r="N26" s="351" t="s">
        <v>270</v>
      </c>
      <c r="O26" s="351" t="s">
        <v>269</v>
      </c>
      <c r="P26" s="351" t="s">
        <v>531</v>
      </c>
      <c r="Q26" s="351"/>
      <c r="R26" s="359">
        <f t="shared" si="0"/>
        <v>0.4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531</v>
      </c>
      <c r="AA26" s="351" t="s">
        <v>534</v>
      </c>
      <c r="AB26" s="186" t="s">
        <v>281</v>
      </c>
      <c r="AC26" s="351" t="s">
        <v>534</v>
      </c>
      <c r="AD26" s="351" t="s">
        <v>534</v>
      </c>
      <c r="AE26" s="351" t="s">
        <v>534</v>
      </c>
      <c r="AF26" s="351"/>
      <c r="AG26" s="351" t="s">
        <v>541</v>
      </c>
      <c r="AH26" s="359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269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">
        <v>269</v>
      </c>
      <c r="AS26" s="351" t="s">
        <v>269</v>
      </c>
      <c r="AT26" s="351" t="s">
        <v>270</v>
      </c>
      <c r="AU26" s="351" t="s">
        <v>531</v>
      </c>
      <c r="AV26" s="351" t="s">
        <v>531</v>
      </c>
      <c r="AW26" s="351" t="s">
        <v>531</v>
      </c>
      <c r="AX26" s="351" t="s">
        <v>531</v>
      </c>
      <c r="AY26" s="513">
        <v>0</v>
      </c>
      <c r="AZ26" s="351" t="s">
        <v>531</v>
      </c>
      <c r="BA26" s="351" t="s">
        <v>531</v>
      </c>
      <c r="BB26" s="351" t="s">
        <v>531</v>
      </c>
      <c r="BC26" s="351" t="s">
        <v>531</v>
      </c>
      <c r="BD26" s="351" t="s">
        <v>531</v>
      </c>
      <c r="BE26" s="351" t="s">
        <v>531</v>
      </c>
      <c r="BF26" s="359">
        <f t="shared" si="4"/>
        <v>0.8</v>
      </c>
      <c r="BG26" s="351" t="s">
        <v>531</v>
      </c>
      <c r="BH26" s="351" t="s">
        <v>531</v>
      </c>
      <c r="BI26" s="359">
        <f t="shared" si="5"/>
        <v>0</v>
      </c>
      <c r="BJ26" s="371">
        <f t="shared" si="6"/>
        <v>0.45</v>
      </c>
    </row>
    <row r="27" spans="3:62" s="350" customFormat="1" ht="18.75" customHeight="1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351" t="s">
        <v>531</v>
      </c>
      <c r="N27" s="351" t="s">
        <v>270</v>
      </c>
      <c r="O27" s="351" t="s">
        <v>269</v>
      </c>
      <c r="P27" s="351" t="s">
        <v>531</v>
      </c>
      <c r="Q27" s="351"/>
      <c r="R27" s="359">
        <f t="shared" si="0"/>
        <v>0.4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531</v>
      </c>
      <c r="AA27" s="351" t="s">
        <v>534</v>
      </c>
      <c r="AB27" s="186" t="s">
        <v>281</v>
      </c>
      <c r="AC27" s="351" t="s">
        <v>534</v>
      </c>
      <c r="AD27" s="351" t="s">
        <v>531</v>
      </c>
      <c r="AE27" s="351" t="s">
        <v>534</v>
      </c>
      <c r="AF27" s="351"/>
      <c r="AG27" s="351" t="s">
        <v>532</v>
      </c>
      <c r="AH27" s="359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269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">
        <v>269</v>
      </c>
      <c r="AS27" s="351" t="s">
        <v>269</v>
      </c>
      <c r="AT27" s="351" t="s">
        <v>270</v>
      </c>
      <c r="AU27" s="351" t="s">
        <v>531</v>
      </c>
      <c r="AV27" s="351" t="s">
        <v>531</v>
      </c>
      <c r="AW27" s="351" t="s">
        <v>531</v>
      </c>
      <c r="AX27" s="351" t="s">
        <v>531</v>
      </c>
      <c r="AY27" s="513">
        <v>0</v>
      </c>
      <c r="AZ27" s="351" t="s">
        <v>531</v>
      </c>
      <c r="BA27" s="351" t="s">
        <v>531</v>
      </c>
      <c r="BB27" s="351" t="s">
        <v>531</v>
      </c>
      <c r="BC27" s="351" t="s">
        <v>531</v>
      </c>
      <c r="BD27" s="351" t="s">
        <v>531</v>
      </c>
      <c r="BE27" s="351" t="s">
        <v>531</v>
      </c>
      <c r="BF27" s="359">
        <f t="shared" si="4"/>
        <v>0.8</v>
      </c>
      <c r="BG27" s="351" t="s">
        <v>531</v>
      </c>
      <c r="BH27" s="351" t="s">
        <v>531</v>
      </c>
      <c r="BI27" s="359">
        <f t="shared" si="5"/>
        <v>0</v>
      </c>
      <c r="BJ27" s="371">
        <f t="shared" si="6"/>
        <v>0.44166666666666665</v>
      </c>
    </row>
    <row r="28" spans="3:62" s="350" customFormat="1" ht="18.75" customHeight="1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351" t="s">
        <v>531</v>
      </c>
      <c r="N28" s="351" t="s">
        <v>270</v>
      </c>
      <c r="O28" s="351" t="s">
        <v>270</v>
      </c>
      <c r="P28" s="351" t="s">
        <v>270</v>
      </c>
      <c r="Q28" s="351"/>
      <c r="R28" s="359">
        <f t="shared" si="0"/>
        <v>0.6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531</v>
      </c>
      <c r="AA28" s="351" t="s">
        <v>534</v>
      </c>
      <c r="AB28" s="186" t="s">
        <v>281</v>
      </c>
      <c r="AC28" s="351" t="s">
        <v>534</v>
      </c>
      <c r="AD28" s="351" t="s">
        <v>534</v>
      </c>
      <c r="AE28" s="351" t="s">
        <v>534</v>
      </c>
      <c r="AF28" s="351"/>
      <c r="AG28" s="351" t="s">
        <v>542</v>
      </c>
      <c r="AH28" s="359">
        <f t="shared" si="1"/>
        <v>0.6</v>
      </c>
      <c r="AI28" s="351" t="s">
        <v>270</v>
      </c>
      <c r="AJ28" s="351" t="s">
        <v>270</v>
      </c>
      <c r="AK28" s="351" t="s">
        <v>534</v>
      </c>
      <c r="AL28" s="513">
        <v>10</v>
      </c>
      <c r="AM28" s="513">
        <v>1</v>
      </c>
      <c r="AN28" s="513">
        <f t="shared" si="2"/>
        <v>9</v>
      </c>
      <c r="AO28" s="514">
        <f t="shared" si="3"/>
        <v>0.1</v>
      </c>
      <c r="AP28" s="516">
        <v>46218</v>
      </c>
      <c r="AQ28" s="351" t="s">
        <v>531</v>
      </c>
      <c r="AR28" s="513">
        <v>0</v>
      </c>
      <c r="AS28" s="514">
        <v>0</v>
      </c>
      <c r="AT28" s="351" t="s">
        <v>531</v>
      </c>
      <c r="AU28" s="351" t="s">
        <v>534</v>
      </c>
      <c r="AV28" s="351" t="s">
        <v>531</v>
      </c>
      <c r="AW28" s="351" t="s">
        <v>534</v>
      </c>
      <c r="AX28" s="351" t="s">
        <v>531</v>
      </c>
      <c r="AY28" s="513">
        <v>0</v>
      </c>
      <c r="AZ28" s="351" t="s">
        <v>531</v>
      </c>
      <c r="BA28" s="351" t="s">
        <v>531</v>
      </c>
      <c r="BB28" s="351" t="s">
        <v>531</v>
      </c>
      <c r="BC28" s="351" t="s">
        <v>531</v>
      </c>
      <c r="BD28" s="351" t="s">
        <v>531</v>
      </c>
      <c r="BE28" s="351" t="s">
        <v>531</v>
      </c>
      <c r="BF28" s="359">
        <f t="shared" si="4"/>
        <v>0.23333333333333334</v>
      </c>
      <c r="BG28" s="351" t="s">
        <v>531</v>
      </c>
      <c r="BH28" s="351" t="s">
        <v>531</v>
      </c>
      <c r="BI28" s="359">
        <f t="shared" si="5"/>
        <v>0</v>
      </c>
      <c r="BJ28" s="371">
        <f t="shared" si="6"/>
        <v>0.35833333333333334</v>
      </c>
    </row>
    <row r="29" spans="3:62" s="350" customFormat="1" ht="18.75" customHeight="1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351" t="s">
        <v>531</v>
      </c>
      <c r="N29" s="351" t="s">
        <v>270</v>
      </c>
      <c r="O29" s="351" t="s">
        <v>269</v>
      </c>
      <c r="P29" s="351" t="s">
        <v>531</v>
      </c>
      <c r="Q29" s="351"/>
      <c r="R29" s="359">
        <f t="shared" si="0"/>
        <v>0.4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531</v>
      </c>
      <c r="AA29" s="351" t="s">
        <v>534</v>
      </c>
      <c r="AB29" s="186" t="s">
        <v>281</v>
      </c>
      <c r="AC29" s="351" t="s">
        <v>534</v>
      </c>
      <c r="AD29" s="351" t="s">
        <v>531</v>
      </c>
      <c r="AE29" s="351" t="s">
        <v>534</v>
      </c>
      <c r="AF29" s="351"/>
      <c r="AG29" s="351" t="s">
        <v>532</v>
      </c>
      <c r="AH29" s="359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269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">
        <v>269</v>
      </c>
      <c r="AS29" s="351" t="s">
        <v>269</v>
      </c>
      <c r="AT29" s="351" t="s">
        <v>270</v>
      </c>
      <c r="AU29" s="351" t="s">
        <v>531</v>
      </c>
      <c r="AV29" s="351" t="s">
        <v>531</v>
      </c>
      <c r="AW29" s="351" t="s">
        <v>531</v>
      </c>
      <c r="AX29" s="351" t="s">
        <v>531</v>
      </c>
      <c r="AY29" s="513">
        <v>0</v>
      </c>
      <c r="AZ29" s="353" t="s">
        <v>531</v>
      </c>
      <c r="BA29" s="353" t="s">
        <v>531</v>
      </c>
      <c r="BB29" s="353" t="s">
        <v>531</v>
      </c>
      <c r="BC29" s="353" t="s">
        <v>531</v>
      </c>
      <c r="BD29" s="351" t="s">
        <v>531</v>
      </c>
      <c r="BE29" s="351" t="s">
        <v>531</v>
      </c>
      <c r="BF29" s="359">
        <f t="shared" si="4"/>
        <v>0.8</v>
      </c>
      <c r="BG29" s="351" t="s">
        <v>531</v>
      </c>
      <c r="BH29" s="351" t="s">
        <v>531</v>
      </c>
      <c r="BI29" s="359">
        <f t="shared" si="5"/>
        <v>0</v>
      </c>
      <c r="BJ29" s="371">
        <f t="shared" si="6"/>
        <v>0.42500000000000004</v>
      </c>
    </row>
    <row r="30" spans="3:62" s="350" customFormat="1" ht="18.75" customHeight="1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351" t="s">
        <v>531</v>
      </c>
      <c r="N30" s="351" t="s">
        <v>270</v>
      </c>
      <c r="O30" s="351" t="s">
        <v>269</v>
      </c>
      <c r="P30" s="351" t="s">
        <v>531</v>
      </c>
      <c r="Q30" s="351"/>
      <c r="R30" s="359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531</v>
      </c>
      <c r="AA30" s="351" t="s">
        <v>534</v>
      </c>
      <c r="AB30" s="186" t="s">
        <v>281</v>
      </c>
      <c r="AC30" s="351" t="s">
        <v>534</v>
      </c>
      <c r="AD30" s="351" t="s">
        <v>531</v>
      </c>
      <c r="AE30" s="351" t="s">
        <v>534</v>
      </c>
      <c r="AF30" s="351"/>
      <c r="AG30" s="351" t="s">
        <v>532</v>
      </c>
      <c r="AH30" s="359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269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">
        <v>269</v>
      </c>
      <c r="AS30" s="351" t="s">
        <v>269</v>
      </c>
      <c r="AT30" s="351" t="s">
        <v>270</v>
      </c>
      <c r="AU30" s="351" t="s">
        <v>531</v>
      </c>
      <c r="AV30" s="353" t="s">
        <v>531</v>
      </c>
      <c r="AW30" s="351" t="s">
        <v>531</v>
      </c>
      <c r="AX30" s="358" t="s">
        <v>269</v>
      </c>
      <c r="AY30" s="358" t="s">
        <v>269</v>
      </c>
      <c r="AZ30" s="351" t="s">
        <v>269</v>
      </c>
      <c r="BA30" s="351" t="s">
        <v>269</v>
      </c>
      <c r="BB30" s="351" t="s">
        <v>269</v>
      </c>
      <c r="BC30" s="351" t="s">
        <v>269</v>
      </c>
      <c r="BD30" s="351" t="s">
        <v>269</v>
      </c>
      <c r="BE30" s="351" t="s">
        <v>269</v>
      </c>
      <c r="BF30" s="359">
        <f t="shared" si="4"/>
        <v>1.3333333333333333</v>
      </c>
      <c r="BG30" s="351" t="s">
        <v>531</v>
      </c>
      <c r="BH30" s="351" t="s">
        <v>531</v>
      </c>
      <c r="BI30" s="359">
        <f t="shared" si="5"/>
        <v>0</v>
      </c>
      <c r="BJ30" s="371">
        <f t="shared" si="6"/>
        <v>0.57499999999999996</v>
      </c>
    </row>
    <row r="31" spans="3:62" s="350" customFormat="1" ht="18.75" customHeight="1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6" t="s">
        <v>535</v>
      </c>
      <c r="M31" s="351" t="s">
        <v>531</v>
      </c>
      <c r="N31" s="351" t="s">
        <v>270</v>
      </c>
      <c r="O31" s="351" t="s">
        <v>531</v>
      </c>
      <c r="P31" s="351" t="s">
        <v>531</v>
      </c>
      <c r="Q31" s="351"/>
      <c r="R31" s="359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531</v>
      </c>
      <c r="AA31" s="351" t="s">
        <v>531</v>
      </c>
      <c r="AB31" s="186" t="s">
        <v>281</v>
      </c>
      <c r="AC31" s="351" t="s">
        <v>534</v>
      </c>
      <c r="AD31" s="351" t="s">
        <v>531</v>
      </c>
      <c r="AE31" s="351" t="s">
        <v>531</v>
      </c>
      <c r="AF31" s="351"/>
      <c r="AG31" s="351" t="s">
        <v>532</v>
      </c>
      <c r="AH31" s="359">
        <f t="shared" si="1"/>
        <v>0.43333333333333335</v>
      </c>
      <c r="AI31" s="351" t="s">
        <v>531</v>
      </c>
      <c r="AJ31" s="351" t="s">
        <v>531</v>
      </c>
      <c r="AK31" s="351" t="s">
        <v>531</v>
      </c>
      <c r="AL31" s="351"/>
      <c r="AM31" s="351"/>
      <c r="AN31" s="513">
        <f t="shared" si="2"/>
        <v>0</v>
      </c>
      <c r="AO31" s="514">
        <f t="shared" si="3"/>
        <v>0</v>
      </c>
      <c r="AP31" s="351"/>
      <c r="AQ31" s="351" t="s">
        <v>531</v>
      </c>
      <c r="AR31" s="513">
        <v>0</v>
      </c>
      <c r="AS31" s="514">
        <v>0</v>
      </c>
      <c r="AT31" s="351" t="s">
        <v>531</v>
      </c>
      <c r="AU31" s="351" t="s">
        <v>531</v>
      </c>
      <c r="AV31" s="353" t="s">
        <v>531</v>
      </c>
      <c r="AW31" s="351" t="s">
        <v>531</v>
      </c>
      <c r="AX31" s="351" t="s">
        <v>531</v>
      </c>
      <c r="AY31" s="513">
        <v>0</v>
      </c>
      <c r="AZ31" s="351" t="s">
        <v>531</v>
      </c>
      <c r="BA31" s="351" t="s">
        <v>531</v>
      </c>
      <c r="BB31" s="351" t="s">
        <v>531</v>
      </c>
      <c r="BC31" s="351" t="s">
        <v>531</v>
      </c>
      <c r="BD31" s="351" t="s">
        <v>531</v>
      </c>
      <c r="BE31" s="351" t="s">
        <v>531</v>
      </c>
      <c r="BF31" s="359">
        <f t="shared" si="4"/>
        <v>0</v>
      </c>
      <c r="BG31" s="351" t="s">
        <v>531</v>
      </c>
      <c r="BH31" s="351" t="s">
        <v>531</v>
      </c>
      <c r="BI31" s="359">
        <f t="shared" si="5"/>
        <v>0</v>
      </c>
      <c r="BJ31" s="371">
        <f t="shared" si="6"/>
        <v>0.15833333333333333</v>
      </c>
    </row>
    <row r="32" spans="3:62" s="350" customFormat="1" ht="18.75" customHeight="1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488"/>
      <c r="N32" s="351" t="s">
        <v>270</v>
      </c>
      <c r="O32" s="351" t="s">
        <v>270</v>
      </c>
      <c r="P32" s="351" t="s">
        <v>270</v>
      </c>
      <c r="Q32" s="351"/>
      <c r="R32" s="359">
        <f t="shared" si="0"/>
        <v>0.6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270</v>
      </c>
      <c r="Z32" s="351" t="s">
        <v>531</v>
      </c>
      <c r="AA32" s="351" t="s">
        <v>534</v>
      </c>
      <c r="AB32" s="186" t="s">
        <v>281</v>
      </c>
      <c r="AC32" s="186"/>
      <c r="AD32" s="351" t="s">
        <v>531</v>
      </c>
      <c r="AE32" s="351" t="s">
        <v>534</v>
      </c>
      <c r="AF32" s="351"/>
      <c r="AG32" s="351" t="s">
        <v>532</v>
      </c>
      <c r="AH32" s="359">
        <f t="shared" si="1"/>
        <v>0.53333333333333333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269</v>
      </c>
      <c r="AN32" s="513">
        <v>0</v>
      </c>
      <c r="AO32" s="514">
        <f t="shared" si="3"/>
        <v>0</v>
      </c>
      <c r="AP32" s="351" t="s">
        <v>269</v>
      </c>
      <c r="AQ32" s="351" t="s">
        <v>269</v>
      </c>
      <c r="AR32" s="351"/>
      <c r="AS32" s="351"/>
      <c r="AT32" s="351" t="s">
        <v>531</v>
      </c>
      <c r="AU32" s="351" t="s">
        <v>270</v>
      </c>
      <c r="AV32" s="351" t="s">
        <v>270</v>
      </c>
      <c r="AW32" s="351" t="s">
        <v>270</v>
      </c>
      <c r="AX32" s="351" t="s">
        <v>270</v>
      </c>
      <c r="AY32" s="353"/>
      <c r="AZ32" s="353" t="s">
        <v>270</v>
      </c>
      <c r="BA32" s="353" t="s">
        <v>270</v>
      </c>
      <c r="BB32" s="353" t="s">
        <v>270</v>
      </c>
      <c r="BC32" s="353" t="s">
        <v>270</v>
      </c>
      <c r="BD32" s="351" t="s">
        <v>270</v>
      </c>
      <c r="BE32" s="351" t="s">
        <v>270</v>
      </c>
      <c r="BF32" s="359">
        <f t="shared" si="4"/>
        <v>1.1333333333333333</v>
      </c>
      <c r="BG32" s="351" t="s">
        <v>270</v>
      </c>
      <c r="BH32" s="351" t="s">
        <v>270</v>
      </c>
      <c r="BI32" s="359">
        <f t="shared" si="5"/>
        <v>1</v>
      </c>
      <c r="BJ32" s="371">
        <f t="shared" si="6"/>
        <v>0.81666666666666665</v>
      </c>
    </row>
    <row r="33" spans="3:62" s="350" customFormat="1" ht="18.75" customHeight="1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53"/>
      <c r="N33" s="351" t="s">
        <v>531</v>
      </c>
      <c r="O33" s="351" t="s">
        <v>531</v>
      </c>
      <c r="P33" s="351" t="s">
        <v>531</v>
      </c>
      <c r="Q33" s="351"/>
      <c r="R33" s="359">
        <f t="shared" si="0"/>
        <v>0</v>
      </c>
      <c r="S33" s="351" t="s">
        <v>531</v>
      </c>
      <c r="T33" s="351" t="s">
        <v>534</v>
      </c>
      <c r="U33" s="351" t="s">
        <v>534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531</v>
      </c>
      <c r="AA33" s="351" t="s">
        <v>534</v>
      </c>
      <c r="AB33" s="186" t="s">
        <v>271</v>
      </c>
      <c r="AC33" s="186"/>
      <c r="AD33" s="351" t="s">
        <v>534</v>
      </c>
      <c r="AE33" s="351" t="s">
        <v>534</v>
      </c>
      <c r="AF33" s="351"/>
      <c r="AG33" s="351" t="s">
        <v>544</v>
      </c>
      <c r="AH33" s="359">
        <f t="shared" si="1"/>
        <v>0.43333333333333335</v>
      </c>
      <c r="AI33" s="351" t="s">
        <v>531</v>
      </c>
      <c r="AJ33" s="351" t="s">
        <v>531</v>
      </c>
      <c r="AK33" s="351" t="s">
        <v>534</v>
      </c>
      <c r="AL33" s="495">
        <v>6</v>
      </c>
      <c r="AM33" s="495">
        <v>0</v>
      </c>
      <c r="AN33" s="495">
        <v>0</v>
      </c>
      <c r="AO33" s="508">
        <f t="shared" si="3"/>
        <v>0</v>
      </c>
      <c r="AP33" s="495" t="s">
        <v>15</v>
      </c>
      <c r="AQ33" s="351" t="s">
        <v>531</v>
      </c>
      <c r="AR33" s="351"/>
      <c r="AS33" s="351"/>
      <c r="AT33" s="351" t="s">
        <v>531</v>
      </c>
      <c r="AU33" s="351" t="s">
        <v>531</v>
      </c>
      <c r="AV33" s="351" t="s">
        <v>531</v>
      </c>
      <c r="AW33" s="351" t="s">
        <v>531</v>
      </c>
      <c r="AX33" s="351" t="s">
        <v>531</v>
      </c>
      <c r="AY33" s="353"/>
      <c r="AZ33" s="353" t="s">
        <v>531</v>
      </c>
      <c r="BA33" s="353" t="s">
        <v>531</v>
      </c>
      <c r="BB33" s="353" t="s">
        <v>531</v>
      </c>
      <c r="BC33" s="353" t="s">
        <v>531</v>
      </c>
      <c r="BD33" s="351" t="s">
        <v>531</v>
      </c>
      <c r="BE33" s="351" t="s">
        <v>531</v>
      </c>
      <c r="BF33" s="359">
        <f t="shared" si="4"/>
        <v>3.3333333333333333E-2</v>
      </c>
      <c r="BG33" s="351" t="s">
        <v>531</v>
      </c>
      <c r="BH33" s="351" t="s">
        <v>531</v>
      </c>
      <c r="BI33" s="359">
        <f t="shared" si="5"/>
        <v>0</v>
      </c>
      <c r="BJ33" s="371">
        <f t="shared" si="6"/>
        <v>0.11666666666666667</v>
      </c>
    </row>
    <row r="34" spans="3:62" s="350" customFormat="1" ht="18.75" customHeight="1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06" t="s">
        <v>529</v>
      </c>
      <c r="M34" s="351" t="s">
        <v>531</v>
      </c>
      <c r="N34" s="351" t="s">
        <v>270</v>
      </c>
      <c r="O34" s="351" t="s">
        <v>531</v>
      </c>
      <c r="P34" s="351" t="s">
        <v>531</v>
      </c>
      <c r="Q34" s="351"/>
      <c r="R34" s="359">
        <f t="shared" si="0"/>
        <v>0.2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531</v>
      </c>
      <c r="AA34" s="351" t="s">
        <v>534</v>
      </c>
      <c r="AB34" s="186" t="s">
        <v>281</v>
      </c>
      <c r="AC34" s="351" t="s">
        <v>534</v>
      </c>
      <c r="AD34" s="351" t="s">
        <v>531</v>
      </c>
      <c r="AE34" s="351" t="s">
        <v>534</v>
      </c>
      <c r="AF34" s="351"/>
      <c r="AG34" s="351" t="s">
        <v>545</v>
      </c>
      <c r="AH34" s="359">
        <f t="shared" si="1"/>
        <v>0.56666666666666665</v>
      </c>
      <c r="AI34" s="352" t="s">
        <v>280</v>
      </c>
      <c r="AJ34" s="351" t="s">
        <v>534</v>
      </c>
      <c r="AK34" s="351" t="s">
        <v>534</v>
      </c>
      <c r="AL34" s="513">
        <v>9</v>
      </c>
      <c r="AM34" s="513">
        <v>1</v>
      </c>
      <c r="AN34" s="513">
        <f>AL34-AM34</f>
        <v>8</v>
      </c>
      <c r="AO34" s="514">
        <f t="shared" si="3"/>
        <v>0.1111111111111111</v>
      </c>
      <c r="AP34" s="516">
        <v>46295</v>
      </c>
      <c r="AQ34" s="351" t="s">
        <v>531</v>
      </c>
      <c r="AR34" s="513">
        <v>0</v>
      </c>
      <c r="AS34" s="514">
        <v>0</v>
      </c>
      <c r="AT34" s="351" t="s">
        <v>531</v>
      </c>
      <c r="AU34" s="351" t="s">
        <v>531</v>
      </c>
      <c r="AV34" s="353" t="s">
        <v>531</v>
      </c>
      <c r="AW34" s="351" t="s">
        <v>531</v>
      </c>
      <c r="AX34" s="351" t="s">
        <v>531</v>
      </c>
      <c r="AY34" s="513">
        <v>0</v>
      </c>
      <c r="AZ34" s="351" t="s">
        <v>531</v>
      </c>
      <c r="BA34" s="351" t="s">
        <v>531</v>
      </c>
      <c r="BB34" s="351" t="s">
        <v>531</v>
      </c>
      <c r="BC34" s="351" t="s">
        <v>531</v>
      </c>
      <c r="BD34" s="351" t="s">
        <v>531</v>
      </c>
      <c r="BE34" s="351" t="s">
        <v>531</v>
      </c>
      <c r="BF34" s="359">
        <f t="shared" si="4"/>
        <v>6.6666666666666666E-2</v>
      </c>
      <c r="BG34" s="351" t="s">
        <v>531</v>
      </c>
      <c r="BH34" s="351" t="s">
        <v>531</v>
      </c>
      <c r="BI34" s="359">
        <f t="shared" si="5"/>
        <v>0</v>
      </c>
      <c r="BJ34" s="371">
        <f t="shared" si="6"/>
        <v>0.20833333333333331</v>
      </c>
    </row>
    <row r="35" spans="3:62" s="350" customFormat="1" ht="18.75" customHeight="1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06" t="s">
        <v>529</v>
      </c>
      <c r="M35" s="351" t="s">
        <v>531</v>
      </c>
      <c r="N35" s="351" t="s">
        <v>270</v>
      </c>
      <c r="O35" s="351" t="s">
        <v>531</v>
      </c>
      <c r="P35" s="351" t="s">
        <v>531</v>
      </c>
      <c r="Q35" s="351"/>
      <c r="R35" s="359">
        <f t="shared" si="0"/>
        <v>0.2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531</v>
      </c>
      <c r="AA35" s="351" t="s">
        <v>534</v>
      </c>
      <c r="AB35" s="186" t="s">
        <v>281</v>
      </c>
      <c r="AC35" s="351" t="s">
        <v>534</v>
      </c>
      <c r="AD35" s="351" t="s">
        <v>531</v>
      </c>
      <c r="AE35" s="351" t="s">
        <v>534</v>
      </c>
      <c r="AF35" s="351"/>
      <c r="AG35" s="351" t="s">
        <v>532</v>
      </c>
      <c r="AH35" s="359">
        <f t="shared" si="1"/>
        <v>0.56666666666666665</v>
      </c>
      <c r="AI35" s="352" t="s">
        <v>280</v>
      </c>
      <c r="AJ35" s="351" t="s">
        <v>534</v>
      </c>
      <c r="AK35" s="351" t="s">
        <v>531</v>
      </c>
      <c r="AL35" s="513">
        <v>2</v>
      </c>
      <c r="AM35" s="513">
        <v>0</v>
      </c>
      <c r="AN35" s="513">
        <v>0</v>
      </c>
      <c r="AO35" s="514">
        <f t="shared" si="3"/>
        <v>0</v>
      </c>
      <c r="AP35" s="516">
        <v>46295</v>
      </c>
      <c r="AQ35" s="351" t="s">
        <v>531</v>
      </c>
      <c r="AR35" s="513">
        <v>0</v>
      </c>
      <c r="AS35" s="514">
        <v>0</v>
      </c>
      <c r="AT35" s="351" t="s">
        <v>531</v>
      </c>
      <c r="AU35" s="351" t="s">
        <v>531</v>
      </c>
      <c r="AV35" s="353" t="s">
        <v>531</v>
      </c>
      <c r="AW35" s="351" t="s">
        <v>531</v>
      </c>
      <c r="AX35" s="358" t="s">
        <v>269</v>
      </c>
      <c r="AY35" s="358" t="s">
        <v>269</v>
      </c>
      <c r="AZ35" s="351" t="s">
        <v>269</v>
      </c>
      <c r="BA35" s="351" t="s">
        <v>269</v>
      </c>
      <c r="BB35" s="351" t="s">
        <v>269</v>
      </c>
      <c r="BC35" s="351" t="s">
        <v>269</v>
      </c>
      <c r="BD35" s="351" t="s">
        <v>269</v>
      </c>
      <c r="BE35" s="351" t="s">
        <v>269</v>
      </c>
      <c r="BF35" s="359">
        <f t="shared" si="4"/>
        <v>0.56666666666666665</v>
      </c>
      <c r="BG35" s="351" t="s">
        <v>531</v>
      </c>
      <c r="BH35" s="351" t="s">
        <v>531</v>
      </c>
      <c r="BI35" s="359">
        <f t="shared" si="5"/>
        <v>0</v>
      </c>
      <c r="BJ35" s="371">
        <f t="shared" si="6"/>
        <v>0.33333333333333331</v>
      </c>
    </row>
    <row r="36" spans="3:62" s="350" customFormat="1" ht="18.75" customHeight="1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6" t="s">
        <v>546</v>
      </c>
      <c r="M36" s="351" t="s">
        <v>531</v>
      </c>
      <c r="N36" s="351" t="s">
        <v>270</v>
      </c>
      <c r="O36" s="351" t="s">
        <v>531</v>
      </c>
      <c r="P36" s="351" t="s">
        <v>531</v>
      </c>
      <c r="Q36" s="351"/>
      <c r="R36" s="359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531</v>
      </c>
      <c r="AA36" s="351" t="s">
        <v>534</v>
      </c>
      <c r="AB36" s="186" t="s">
        <v>281</v>
      </c>
      <c r="AC36" s="351" t="s">
        <v>534</v>
      </c>
      <c r="AD36" s="351" t="s">
        <v>531</v>
      </c>
      <c r="AE36" s="351" t="s">
        <v>534</v>
      </c>
      <c r="AF36" s="351"/>
      <c r="AG36" s="351" t="s">
        <v>532</v>
      </c>
      <c r="AH36" s="359">
        <f t="shared" si="1"/>
        <v>0.5</v>
      </c>
      <c r="AI36" s="351" t="s">
        <v>531</v>
      </c>
      <c r="AJ36" s="351" t="s">
        <v>531</v>
      </c>
      <c r="AK36" s="351" t="s">
        <v>531</v>
      </c>
      <c r="AL36" s="351"/>
      <c r="AM36" s="351"/>
      <c r="AN36" s="513">
        <f t="shared" ref="AN36:AN46" si="7">AL36-AM36</f>
        <v>0</v>
      </c>
      <c r="AO36" s="514">
        <f t="shared" si="3"/>
        <v>0</v>
      </c>
      <c r="AP36" s="351"/>
      <c r="AQ36" s="351" t="s">
        <v>531</v>
      </c>
      <c r="AR36" s="513">
        <v>0</v>
      </c>
      <c r="AS36" s="514">
        <v>0</v>
      </c>
      <c r="AT36" s="351" t="s">
        <v>531</v>
      </c>
      <c r="AU36" s="351" t="s">
        <v>531</v>
      </c>
      <c r="AV36" s="353" t="s">
        <v>531</v>
      </c>
      <c r="AW36" s="351" t="s">
        <v>531</v>
      </c>
      <c r="AX36" s="351" t="s">
        <v>531</v>
      </c>
      <c r="AY36" s="513">
        <v>0</v>
      </c>
      <c r="AZ36" s="351" t="s">
        <v>531</v>
      </c>
      <c r="BA36" s="351" t="s">
        <v>531</v>
      </c>
      <c r="BB36" s="351" t="s">
        <v>531</v>
      </c>
      <c r="BC36" s="351" t="s">
        <v>531</v>
      </c>
      <c r="BD36" s="351" t="s">
        <v>531</v>
      </c>
      <c r="BE36" s="351" t="s">
        <v>531</v>
      </c>
      <c r="BF36" s="359">
        <f t="shared" si="4"/>
        <v>0</v>
      </c>
      <c r="BG36" s="351" t="s">
        <v>531</v>
      </c>
      <c r="BH36" s="351" t="s">
        <v>531</v>
      </c>
      <c r="BI36" s="359">
        <f t="shared" si="5"/>
        <v>0</v>
      </c>
      <c r="BJ36" s="371">
        <f t="shared" si="6"/>
        <v>0.17499999999999999</v>
      </c>
    </row>
    <row r="37" spans="3:62" s="350" customFormat="1" ht="18.75" customHeight="1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492"/>
      <c r="N37" s="351" t="s">
        <v>270</v>
      </c>
      <c r="O37" s="351" t="s">
        <v>270</v>
      </c>
      <c r="P37" s="351" t="s">
        <v>270</v>
      </c>
      <c r="Q37" s="351"/>
      <c r="R37" s="359">
        <f t="shared" si="0"/>
        <v>0.6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270</v>
      </c>
      <c r="Z37" s="351" t="s">
        <v>531</v>
      </c>
      <c r="AA37" s="351" t="s">
        <v>534</v>
      </c>
      <c r="AB37" s="186" t="s">
        <v>281</v>
      </c>
      <c r="AC37" s="186"/>
      <c r="AD37" s="351" t="s">
        <v>531</v>
      </c>
      <c r="AE37" s="351" t="s">
        <v>531</v>
      </c>
      <c r="AF37" s="351"/>
      <c r="AG37" s="351" t="s">
        <v>532</v>
      </c>
      <c r="AH37" s="359">
        <f t="shared" si="1"/>
        <v>0.5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269</v>
      </c>
      <c r="AN37" s="513">
        <v>0</v>
      </c>
      <c r="AO37" s="514">
        <f t="shared" si="3"/>
        <v>0</v>
      </c>
      <c r="AP37" s="351" t="s">
        <v>269</v>
      </c>
      <c r="AQ37" s="351" t="s">
        <v>269</v>
      </c>
      <c r="AR37" s="351"/>
      <c r="AS37" s="351"/>
      <c r="AT37" s="351" t="s">
        <v>531</v>
      </c>
      <c r="AU37" s="351" t="s">
        <v>270</v>
      </c>
      <c r="AV37" s="353" t="s">
        <v>270</v>
      </c>
      <c r="AW37" s="351" t="s">
        <v>270</v>
      </c>
      <c r="AX37" s="351" t="s">
        <v>270</v>
      </c>
      <c r="AY37" s="351"/>
      <c r="AZ37" s="351" t="s">
        <v>270</v>
      </c>
      <c r="BA37" s="351" t="s">
        <v>270</v>
      </c>
      <c r="BB37" s="351" t="s">
        <v>270</v>
      </c>
      <c r="BC37" s="351" t="s">
        <v>270</v>
      </c>
      <c r="BD37" s="351" t="s">
        <v>270</v>
      </c>
      <c r="BE37" s="351" t="s">
        <v>270</v>
      </c>
      <c r="BF37" s="359">
        <f>(COUNTIF(AI37:BE37,"Finalizado")*1 + COUNTIF(AI37:BE37,"En proceso")*0.5 + COUNTIF(AI37:BE37,"Sin Iniciar")*0 + COUNTIF(AI37:BE37,"No aplica")*1) / 15</f>
        <v>1.1333333333333333</v>
      </c>
      <c r="BG37" s="351" t="s">
        <v>531</v>
      </c>
      <c r="BH37" s="351" t="s">
        <v>531</v>
      </c>
      <c r="BI37" s="359">
        <f t="shared" si="5"/>
        <v>0</v>
      </c>
      <c r="BJ37" s="371">
        <f t="shared" si="6"/>
        <v>0.55833333333333335</v>
      </c>
    </row>
    <row r="38" spans="3:62" s="350" customFormat="1" ht="18.75" customHeight="1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492"/>
      <c r="N38" s="351" t="s">
        <v>270</v>
      </c>
      <c r="O38" s="351" t="s">
        <v>270</v>
      </c>
      <c r="P38" s="351" t="s">
        <v>270</v>
      </c>
      <c r="Q38" s="351"/>
      <c r="R38" s="359">
        <f t="shared" si="0"/>
        <v>0.6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270</v>
      </c>
      <c r="Z38" s="351" t="s">
        <v>531</v>
      </c>
      <c r="AA38" s="351" t="s">
        <v>534</v>
      </c>
      <c r="AB38" s="186" t="s">
        <v>281</v>
      </c>
      <c r="AC38" s="186"/>
      <c r="AD38" s="351" t="s">
        <v>531</v>
      </c>
      <c r="AE38" s="351" t="s">
        <v>531</v>
      </c>
      <c r="AF38" s="351"/>
      <c r="AG38" s="351" t="s">
        <v>532</v>
      </c>
      <c r="AH38" s="359">
        <f t="shared" si="1"/>
        <v>0.5</v>
      </c>
      <c r="AI38" s="351" t="s">
        <v>270</v>
      </c>
      <c r="AJ38" s="351" t="s">
        <v>270</v>
      </c>
      <c r="AK38" s="351" t="s">
        <v>534</v>
      </c>
      <c r="AL38" s="513">
        <v>13</v>
      </c>
      <c r="AM38" s="513">
        <v>2</v>
      </c>
      <c r="AN38" s="513">
        <f t="shared" si="7"/>
        <v>11</v>
      </c>
      <c r="AO38" s="514">
        <f t="shared" si="3"/>
        <v>0.15384615384615385</v>
      </c>
      <c r="AP38" s="516">
        <v>46295</v>
      </c>
      <c r="AQ38" s="351" t="s">
        <v>534</v>
      </c>
      <c r="AR38" s="351"/>
      <c r="AS38" s="351"/>
      <c r="AT38" s="351" t="s">
        <v>531</v>
      </c>
      <c r="AU38" s="351" t="s">
        <v>270</v>
      </c>
      <c r="AV38" s="353" t="s">
        <v>270</v>
      </c>
      <c r="AW38" s="351" t="s">
        <v>534</v>
      </c>
      <c r="AX38" s="351" t="s">
        <v>270</v>
      </c>
      <c r="AY38" s="351"/>
      <c r="AZ38" s="351" t="s">
        <v>270</v>
      </c>
      <c r="BA38" s="351" t="s">
        <v>270</v>
      </c>
      <c r="BB38" s="351" t="s">
        <v>270</v>
      </c>
      <c r="BC38" s="351" t="s">
        <v>270</v>
      </c>
      <c r="BD38" s="351" t="s">
        <v>270</v>
      </c>
      <c r="BE38" s="351" t="s">
        <v>270</v>
      </c>
      <c r="BF38" s="359">
        <f t="shared" si="4"/>
        <v>0.83333333333333337</v>
      </c>
      <c r="BG38" s="351" t="s">
        <v>531</v>
      </c>
      <c r="BH38" s="351" t="s">
        <v>531</v>
      </c>
      <c r="BI38" s="359">
        <f t="shared" si="5"/>
        <v>0</v>
      </c>
      <c r="BJ38" s="371">
        <f t="shared" si="6"/>
        <v>0.48333333333333339</v>
      </c>
    </row>
    <row r="39" spans="3:62" s="350" customFormat="1" ht="18.75" customHeight="1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354" t="s">
        <v>535</v>
      </c>
      <c r="M39" s="351" t="s">
        <v>531</v>
      </c>
      <c r="N39" s="351" t="s">
        <v>531</v>
      </c>
      <c r="O39" s="351" t="s">
        <v>269</v>
      </c>
      <c r="P39" s="351" t="s">
        <v>531</v>
      </c>
      <c r="Q39" s="351"/>
      <c r="R39" s="359">
        <f t="shared" si="0"/>
        <v>0.2</v>
      </c>
      <c r="S39" s="351" t="s">
        <v>531</v>
      </c>
      <c r="T39" s="351" t="s">
        <v>534</v>
      </c>
      <c r="U39" s="351" t="s">
        <v>534</v>
      </c>
      <c r="V39" s="351" t="s">
        <v>269</v>
      </c>
      <c r="W39" s="351" t="s">
        <v>270</v>
      </c>
      <c r="X39" s="351" t="s">
        <v>531</v>
      </c>
      <c r="Y39" s="351" t="s">
        <v>531</v>
      </c>
      <c r="Z39" s="351" t="s">
        <v>531</v>
      </c>
      <c r="AA39" s="351" t="s">
        <v>534</v>
      </c>
      <c r="AB39" s="186" t="s">
        <v>281</v>
      </c>
      <c r="AC39" s="351" t="s">
        <v>534</v>
      </c>
      <c r="AD39" s="351" t="s">
        <v>531</v>
      </c>
      <c r="AE39" s="351" t="s">
        <v>531</v>
      </c>
      <c r="AF39" s="351"/>
      <c r="AG39" s="351" t="s">
        <v>547</v>
      </c>
      <c r="AH39" s="359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269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">
        <v>269</v>
      </c>
      <c r="AS39" s="351" t="s">
        <v>269</v>
      </c>
      <c r="AT39" s="351" t="s">
        <v>270</v>
      </c>
      <c r="AU39" s="351" t="s">
        <v>531</v>
      </c>
      <c r="AV39" s="351" t="s">
        <v>531</v>
      </c>
      <c r="AW39" s="351" t="s">
        <v>531</v>
      </c>
      <c r="AX39" s="358" t="s">
        <v>269</v>
      </c>
      <c r="AY39" s="358" t="s">
        <v>269</v>
      </c>
      <c r="AZ39" s="353" t="s">
        <v>269</v>
      </c>
      <c r="BA39" s="353" t="s">
        <v>269</v>
      </c>
      <c r="BB39" s="353" t="s">
        <v>269</v>
      </c>
      <c r="BC39" s="353" t="s">
        <v>269</v>
      </c>
      <c r="BD39" s="351" t="s">
        <v>269</v>
      </c>
      <c r="BE39" s="351" t="s">
        <v>269</v>
      </c>
      <c r="BF39" s="359">
        <f t="shared" si="4"/>
        <v>1.3333333333333333</v>
      </c>
      <c r="BG39" s="351" t="s">
        <v>531</v>
      </c>
      <c r="BH39" s="351" t="s">
        <v>531</v>
      </c>
      <c r="BI39" s="359">
        <f t="shared" si="5"/>
        <v>0</v>
      </c>
      <c r="BJ39" s="371">
        <f t="shared" si="6"/>
        <v>0.44999999999999996</v>
      </c>
    </row>
    <row r="40" spans="3:62" s="350" customFormat="1" ht="18.75" customHeight="1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490"/>
      <c r="N40" s="351" t="s">
        <v>531</v>
      </c>
      <c r="O40" s="351" t="s">
        <v>269</v>
      </c>
      <c r="P40" s="351" t="s">
        <v>531</v>
      </c>
      <c r="Q40" s="351"/>
      <c r="R40" s="359">
        <f t="shared" si="0"/>
        <v>0.2</v>
      </c>
      <c r="S40" s="351" t="s">
        <v>531</v>
      </c>
      <c r="T40" s="351" t="s">
        <v>531</v>
      </c>
      <c r="U40" s="351" t="s">
        <v>531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531</v>
      </c>
      <c r="AA40" s="351" t="s">
        <v>534</v>
      </c>
      <c r="AB40" s="186" t="s">
        <v>281</v>
      </c>
      <c r="AC40" s="186"/>
      <c r="AD40" s="351" t="s">
        <v>531</v>
      </c>
      <c r="AE40" s="351" t="s">
        <v>531</v>
      </c>
      <c r="AF40" s="351"/>
      <c r="AG40" s="351" t="s">
        <v>537</v>
      </c>
      <c r="AH40" s="359">
        <f t="shared" si="1"/>
        <v>0.23333333333333334</v>
      </c>
      <c r="AI40" s="351" t="s">
        <v>269</v>
      </c>
      <c r="AJ40" s="351" t="s">
        <v>269</v>
      </c>
      <c r="AK40" s="351" t="s">
        <v>269</v>
      </c>
      <c r="AL40" s="337"/>
      <c r="AM40" s="495"/>
      <c r="AN40" s="495">
        <f t="shared" si="7"/>
        <v>0</v>
      </c>
      <c r="AO40" s="508">
        <f t="shared" si="3"/>
        <v>0</v>
      </c>
      <c r="AP40" s="495"/>
      <c r="AQ40" s="351" t="s">
        <v>269</v>
      </c>
      <c r="AR40" s="351"/>
      <c r="AS40" s="351"/>
      <c r="AT40" s="351" t="s">
        <v>531</v>
      </c>
      <c r="AU40" s="351" t="s">
        <v>531</v>
      </c>
      <c r="AV40" s="353" t="s">
        <v>531</v>
      </c>
      <c r="AW40" s="351" t="s">
        <v>531</v>
      </c>
      <c r="AX40" s="358" t="s">
        <v>269</v>
      </c>
      <c r="AY40" s="358"/>
      <c r="AZ40" s="351" t="s">
        <v>269</v>
      </c>
      <c r="BA40" s="351" t="s">
        <v>269</v>
      </c>
      <c r="BB40" s="351" t="s">
        <v>269</v>
      </c>
      <c r="BC40" s="351" t="s">
        <v>269</v>
      </c>
      <c r="BD40" s="351" t="s">
        <v>269</v>
      </c>
      <c r="BE40" s="351" t="s">
        <v>269</v>
      </c>
      <c r="BF40" s="359">
        <f t="shared" si="4"/>
        <v>0.73333333333333328</v>
      </c>
      <c r="BG40" s="351" t="s">
        <v>531</v>
      </c>
      <c r="BH40" s="351" t="s">
        <v>531</v>
      </c>
      <c r="BI40" s="359">
        <f t="shared" si="5"/>
        <v>0</v>
      </c>
      <c r="BJ40" s="371">
        <f t="shared" si="6"/>
        <v>0.29166666666666663</v>
      </c>
    </row>
    <row r="41" spans="3:62" s="350" customFormat="1" ht="18.75" customHeight="1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3" t="s">
        <v>529</v>
      </c>
      <c r="M41" s="53"/>
      <c r="N41" s="351" t="s">
        <v>270</v>
      </c>
      <c r="O41" s="351" t="s">
        <v>269</v>
      </c>
      <c r="P41" s="351" t="s">
        <v>270</v>
      </c>
      <c r="Q41" s="351"/>
      <c r="R41" s="359">
        <f t="shared" si="0"/>
        <v>0.6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2" t="s">
        <v>270</v>
      </c>
      <c r="Z41" s="351" t="s">
        <v>531</v>
      </c>
      <c r="AA41" s="351" t="s">
        <v>270</v>
      </c>
      <c r="AB41" s="186" t="s">
        <v>271</v>
      </c>
      <c r="AC41" s="186"/>
      <c r="AD41" s="351" t="s">
        <v>270</v>
      </c>
      <c r="AE41" s="351" t="s">
        <v>270</v>
      </c>
      <c r="AF41" s="351"/>
      <c r="AG41" s="351" t="s">
        <v>532</v>
      </c>
      <c r="AH41" s="359">
        <f t="shared" si="1"/>
        <v>0.66666666666666663</v>
      </c>
      <c r="AI41" s="80" t="s">
        <v>269</v>
      </c>
      <c r="AJ41" s="80" t="s">
        <v>269</v>
      </c>
      <c r="AK41" s="351" t="s">
        <v>269</v>
      </c>
      <c r="AL41" s="351" t="s">
        <v>269</v>
      </c>
      <c r="AM41" s="351" t="s">
        <v>269</v>
      </c>
      <c r="AN41" s="513">
        <v>0</v>
      </c>
      <c r="AO41" s="514">
        <f t="shared" si="3"/>
        <v>0</v>
      </c>
      <c r="AP41" s="351" t="s">
        <v>269</v>
      </c>
      <c r="AQ41" s="351" t="s">
        <v>269</v>
      </c>
      <c r="AR41" s="351"/>
      <c r="AS41" s="351"/>
      <c r="AT41" s="351" t="s">
        <v>531</v>
      </c>
      <c r="AU41" s="491"/>
      <c r="AV41" s="353" t="s">
        <v>531</v>
      </c>
      <c r="AW41" s="351" t="s">
        <v>531</v>
      </c>
      <c r="AX41" s="358" t="s">
        <v>269</v>
      </c>
      <c r="AY41" s="358"/>
      <c r="AZ41" s="351" t="s">
        <v>269</v>
      </c>
      <c r="BA41" s="351" t="s">
        <v>269</v>
      </c>
      <c r="BB41" s="351" t="s">
        <v>269</v>
      </c>
      <c r="BC41" s="351" t="s">
        <v>269</v>
      </c>
      <c r="BD41" s="351" t="s">
        <v>269</v>
      </c>
      <c r="BE41" s="351" t="s">
        <v>269</v>
      </c>
      <c r="BF41" s="359">
        <f t="shared" si="4"/>
        <v>0.93333333333333335</v>
      </c>
      <c r="BG41" s="351" t="s">
        <v>270</v>
      </c>
      <c r="BH41" s="351" t="s">
        <v>269</v>
      </c>
      <c r="BI41" s="359">
        <f t="shared" si="5"/>
        <v>1</v>
      </c>
      <c r="BJ41" s="371">
        <f t="shared" si="6"/>
        <v>0.8</v>
      </c>
    </row>
    <row r="42" spans="3:62" s="350" customFormat="1" ht="18.75" customHeight="1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>
        <v>2027</v>
      </c>
      <c r="L42" s="354" t="s">
        <v>535</v>
      </c>
      <c r="M42" s="351" t="s">
        <v>531</v>
      </c>
      <c r="N42" s="351" t="s">
        <v>270</v>
      </c>
      <c r="O42" s="351" t="s">
        <v>269</v>
      </c>
      <c r="P42" s="351" t="s">
        <v>531</v>
      </c>
      <c r="Q42" s="351"/>
      <c r="R42" s="359">
        <f t="shared" si="0"/>
        <v>0.4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7" t="s">
        <v>270</v>
      </c>
      <c r="X42" s="351" t="s">
        <v>531</v>
      </c>
      <c r="Y42" s="351" t="s">
        <v>531</v>
      </c>
      <c r="Z42" s="351" t="s">
        <v>531</v>
      </c>
      <c r="AA42" s="351" t="s">
        <v>270</v>
      </c>
      <c r="AB42" s="186" t="s">
        <v>271</v>
      </c>
      <c r="AC42" s="351" t="s">
        <v>534</v>
      </c>
      <c r="AD42" s="351" t="s">
        <v>270</v>
      </c>
      <c r="AE42" s="351" t="s">
        <v>270</v>
      </c>
      <c r="AF42" s="351"/>
      <c r="AG42" s="351" t="s">
        <v>539</v>
      </c>
      <c r="AH42" s="359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269</v>
      </c>
      <c r="AN42" s="351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270</v>
      </c>
      <c r="AU42" s="351" t="s">
        <v>531</v>
      </c>
      <c r="AV42" s="353" t="s">
        <v>531</v>
      </c>
      <c r="AW42" s="351" t="s">
        <v>531</v>
      </c>
      <c r="AX42" s="358" t="s">
        <v>269</v>
      </c>
      <c r="AY42" s="358" t="s">
        <v>269</v>
      </c>
      <c r="AZ42" s="351" t="s">
        <v>269</v>
      </c>
      <c r="BA42" s="351" t="s">
        <v>269</v>
      </c>
      <c r="BB42" s="351" t="s">
        <v>269</v>
      </c>
      <c r="BC42" s="351" t="s">
        <v>269</v>
      </c>
      <c r="BD42" s="351" t="s">
        <v>269</v>
      </c>
      <c r="BE42" s="351" t="s">
        <v>269</v>
      </c>
      <c r="BF42" s="359">
        <f t="shared" si="4"/>
        <v>1.3333333333333333</v>
      </c>
      <c r="BG42" s="351" t="s">
        <v>531</v>
      </c>
      <c r="BH42" s="351" t="s">
        <v>531</v>
      </c>
      <c r="BI42" s="359">
        <f t="shared" si="5"/>
        <v>0</v>
      </c>
      <c r="BJ42" s="371">
        <f t="shared" si="6"/>
        <v>0.57499999999999996</v>
      </c>
    </row>
    <row r="43" spans="3:62" s="350" customFormat="1" ht="18.75" customHeight="1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489" t="s">
        <v>535</v>
      </c>
      <c r="M43" s="489"/>
      <c r="N43" s="351" t="s">
        <v>270</v>
      </c>
      <c r="O43" s="351" t="s">
        <v>270</v>
      </c>
      <c r="P43" s="351" t="s">
        <v>270</v>
      </c>
      <c r="Q43" s="351"/>
      <c r="R43" s="359">
        <f t="shared" si="0"/>
        <v>0.6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270</v>
      </c>
      <c r="Z43" s="351" t="s">
        <v>531</v>
      </c>
      <c r="AA43" s="351" t="s">
        <v>270</v>
      </c>
      <c r="AB43" s="186" t="s">
        <v>271</v>
      </c>
      <c r="AC43" s="186"/>
      <c r="AD43" s="351" t="s">
        <v>270</v>
      </c>
      <c r="AE43" s="351" t="s">
        <v>270</v>
      </c>
      <c r="AF43" s="351"/>
      <c r="AG43" s="351" t="s">
        <v>532</v>
      </c>
      <c r="AH43" s="359">
        <f t="shared" si="1"/>
        <v>0.66666666666666663</v>
      </c>
      <c r="AI43" s="351" t="s">
        <v>270</v>
      </c>
      <c r="AJ43" s="351" t="s">
        <v>270</v>
      </c>
      <c r="AK43" s="351" t="s">
        <v>534</v>
      </c>
      <c r="AL43" s="513">
        <v>10</v>
      </c>
      <c r="AM43" s="513">
        <v>3</v>
      </c>
      <c r="AN43" s="513">
        <f t="shared" si="7"/>
        <v>7</v>
      </c>
      <c r="AO43" s="514">
        <f t="shared" si="3"/>
        <v>0.3</v>
      </c>
      <c r="AP43" s="516">
        <v>46218</v>
      </c>
      <c r="AQ43" s="351" t="s">
        <v>531</v>
      </c>
      <c r="AR43" s="351"/>
      <c r="AS43" s="351"/>
      <c r="AT43" s="351" t="s">
        <v>531</v>
      </c>
      <c r="AU43" s="351" t="s">
        <v>270</v>
      </c>
      <c r="AV43" s="353" t="s">
        <v>270</v>
      </c>
      <c r="AW43" s="351" t="s">
        <v>534</v>
      </c>
      <c r="AX43" s="351" t="s">
        <v>270</v>
      </c>
      <c r="AY43" s="351"/>
      <c r="AZ43" s="351" t="s">
        <v>270</v>
      </c>
      <c r="BA43" s="351" t="s">
        <v>270</v>
      </c>
      <c r="BB43" s="351" t="s">
        <v>270</v>
      </c>
      <c r="BC43" s="351" t="s">
        <v>270</v>
      </c>
      <c r="BD43" s="351" t="s">
        <v>270</v>
      </c>
      <c r="BE43" s="351" t="s">
        <v>270</v>
      </c>
      <c r="BF43" s="359">
        <f t="shared" si="4"/>
        <v>0.8</v>
      </c>
      <c r="BG43" s="351" t="s">
        <v>531</v>
      </c>
      <c r="BH43" s="351" t="s">
        <v>531</v>
      </c>
      <c r="BI43" s="359">
        <f t="shared" si="5"/>
        <v>0</v>
      </c>
      <c r="BJ43" s="371">
        <f t="shared" si="6"/>
        <v>0.51666666666666661</v>
      </c>
    </row>
    <row r="44" spans="3:62" s="350" customFormat="1" ht="18.75" customHeight="1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5" t="s">
        <v>535</v>
      </c>
      <c r="M44" s="351" t="s">
        <v>531</v>
      </c>
      <c r="N44" s="351" t="s">
        <v>270</v>
      </c>
      <c r="O44" s="351" t="s">
        <v>269</v>
      </c>
      <c r="P44" s="351" t="s">
        <v>531</v>
      </c>
      <c r="Q44" s="351"/>
      <c r="R44" s="359">
        <f t="shared" ref="R44:R73" si="8">(COUNTIF(N44:P44,"Finalizado")*1 + COUNTIF(N44:P44,"En proceso")*0.5 + COUNTIF(N44:P44,"Sin Iniciar")*0 + COUNTIF(N44:P44,"No aplica")*1) / 5</f>
        <v>0.4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531</v>
      </c>
      <c r="Y44" s="351" t="s">
        <v>531</v>
      </c>
      <c r="Z44" s="351" t="s">
        <v>531</v>
      </c>
      <c r="AA44" s="351" t="s">
        <v>534</v>
      </c>
      <c r="AB44" s="186" t="s">
        <v>281</v>
      </c>
      <c r="AC44" s="351" t="s">
        <v>534</v>
      </c>
      <c r="AD44" s="351" t="s">
        <v>531</v>
      </c>
      <c r="AE44" s="351" t="s">
        <v>534</v>
      </c>
      <c r="AF44" s="351"/>
      <c r="AG44" s="351" t="s">
        <v>548</v>
      </c>
      <c r="AH44" s="359">
        <f t="shared" ref="AH44:AH73" si="9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269</v>
      </c>
      <c r="AN44" s="351" t="s">
        <v>269</v>
      </c>
      <c r="AO44" s="351" t="s">
        <v>269</v>
      </c>
      <c r="AP44" s="351" t="s">
        <v>269</v>
      </c>
      <c r="AQ44" s="351" t="s">
        <v>269</v>
      </c>
      <c r="AR44" s="351" t="s">
        <v>269</v>
      </c>
      <c r="AS44" s="351" t="s">
        <v>269</v>
      </c>
      <c r="AT44" s="351" t="s">
        <v>270</v>
      </c>
      <c r="AU44" s="351" t="s">
        <v>531</v>
      </c>
      <c r="AV44" s="351" t="s">
        <v>531</v>
      </c>
      <c r="AW44" s="351" t="s">
        <v>531</v>
      </c>
      <c r="AX44" s="351" t="s">
        <v>531</v>
      </c>
      <c r="AY44" s="513">
        <v>0</v>
      </c>
      <c r="AZ44" s="351" t="s">
        <v>531</v>
      </c>
      <c r="BA44" s="351" t="s">
        <v>531</v>
      </c>
      <c r="BB44" s="351" t="s">
        <v>531</v>
      </c>
      <c r="BC44" s="351" t="s">
        <v>531</v>
      </c>
      <c r="BD44" s="351" t="s">
        <v>531</v>
      </c>
      <c r="BE44" s="351" t="s">
        <v>531</v>
      </c>
      <c r="BF44" s="359">
        <f t="shared" ref="BF44:BF73" si="10">(COUNTIF(AI44:BE44,"Finalizado")*1 + COUNTIF(AI44:BE44,"En proceso")*0.5 + COUNTIF(AI44:BE44,"Sin Iniciar")*0 + COUNTIF(AI44:BE44,"No aplica")*1) / 15</f>
        <v>0.8</v>
      </c>
      <c r="BG44" s="351" t="s">
        <v>531</v>
      </c>
      <c r="BH44" s="351" t="s">
        <v>531</v>
      </c>
      <c r="BI44" s="359">
        <f t="shared" ref="BI44:BI73" si="11">(COUNTIF(BG44:BH44,"Finalizado")*1 + COUNTIF(BG44:BH44,"En proceso")*0.5 + COUNTIF(BG44:BH44,"Sin Iniciar")*0 + COUNTIF(BG44:BH44,"No aplica")*1) / 2</f>
        <v>0</v>
      </c>
      <c r="BJ44" s="371">
        <f t="shared" ref="BJ44:BJ73" si="12">AVERAGE(R44,AH44,BF44,BI44)</f>
        <v>0.40833333333333333</v>
      </c>
    </row>
    <row r="45" spans="3:62" s="350" customFormat="1" ht="18.75" customHeight="1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>
        <v>2027</v>
      </c>
      <c r="L45" s="505" t="s">
        <v>535</v>
      </c>
      <c r="M45" s="351" t="s">
        <v>531</v>
      </c>
      <c r="N45" s="351" t="s">
        <v>270</v>
      </c>
      <c r="O45" s="351" t="s">
        <v>269</v>
      </c>
      <c r="P45" s="351" t="s">
        <v>531</v>
      </c>
      <c r="Q45" s="351"/>
      <c r="R45" s="359">
        <f t="shared" si="8"/>
        <v>0.4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531</v>
      </c>
      <c r="Y45" s="351" t="s">
        <v>531</v>
      </c>
      <c r="Z45" s="351" t="s">
        <v>531</v>
      </c>
      <c r="AA45" s="351" t="s">
        <v>270</v>
      </c>
      <c r="AB45" s="186" t="s">
        <v>271</v>
      </c>
      <c r="AC45" s="351" t="s">
        <v>534</v>
      </c>
      <c r="AD45" s="351" t="s">
        <v>270</v>
      </c>
      <c r="AE45" s="351" t="s">
        <v>270</v>
      </c>
      <c r="AF45" s="351"/>
      <c r="AG45" s="351" t="s">
        <v>539</v>
      </c>
      <c r="AH45" s="359">
        <f t="shared" si="9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269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270</v>
      </c>
      <c r="AU45" s="351" t="s">
        <v>531</v>
      </c>
      <c r="AV45" s="353" t="s">
        <v>531</v>
      </c>
      <c r="AW45" s="351" t="s">
        <v>531</v>
      </c>
      <c r="AX45" s="351" t="s">
        <v>531</v>
      </c>
      <c r="AY45" s="513">
        <v>0</v>
      </c>
      <c r="AZ45" s="351" t="s">
        <v>531</v>
      </c>
      <c r="BA45" s="351" t="s">
        <v>531</v>
      </c>
      <c r="BB45" s="351" t="s">
        <v>531</v>
      </c>
      <c r="BC45" s="351" t="s">
        <v>531</v>
      </c>
      <c r="BD45" s="351" t="s">
        <v>531</v>
      </c>
      <c r="BE45" s="351" t="s">
        <v>531</v>
      </c>
      <c r="BF45" s="359">
        <f t="shared" si="10"/>
        <v>0.8</v>
      </c>
      <c r="BG45" s="351" t="s">
        <v>531</v>
      </c>
      <c r="BH45" s="351" t="s">
        <v>531</v>
      </c>
      <c r="BI45" s="359">
        <f t="shared" si="11"/>
        <v>0</v>
      </c>
      <c r="BJ45" s="371">
        <f t="shared" si="12"/>
        <v>0.44166666666666665</v>
      </c>
    </row>
    <row r="46" spans="3:62" s="350" customFormat="1" ht="18.75" customHeight="1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53"/>
      <c r="N46" s="351" t="s">
        <v>531</v>
      </c>
      <c r="O46" s="351" t="s">
        <v>531</v>
      </c>
      <c r="P46" s="351" t="s">
        <v>531</v>
      </c>
      <c r="Q46" s="351"/>
      <c r="R46" s="359">
        <f t="shared" si="8"/>
        <v>0</v>
      </c>
      <c r="S46" s="351" t="s">
        <v>531</v>
      </c>
      <c r="T46" s="351" t="s">
        <v>534</v>
      </c>
      <c r="U46" s="351" t="s">
        <v>534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531</v>
      </c>
      <c r="AA46" s="351" t="s">
        <v>534</v>
      </c>
      <c r="AB46" s="186" t="s">
        <v>281</v>
      </c>
      <c r="AC46" s="186"/>
      <c r="AD46" s="351" t="s">
        <v>531</v>
      </c>
      <c r="AE46" s="351" t="s">
        <v>534</v>
      </c>
      <c r="AF46" s="351"/>
      <c r="AG46" s="351" t="s">
        <v>549</v>
      </c>
      <c r="AH46" s="359">
        <f t="shared" si="9"/>
        <v>0.4</v>
      </c>
      <c r="AI46" s="351" t="s">
        <v>269</v>
      </c>
      <c r="AJ46" s="351" t="s">
        <v>269</v>
      </c>
      <c r="AK46" s="351" t="s">
        <v>269</v>
      </c>
      <c r="AL46" s="337"/>
      <c r="AM46" s="495"/>
      <c r="AN46" s="495">
        <f t="shared" si="7"/>
        <v>0</v>
      </c>
      <c r="AO46" s="508">
        <f t="shared" ref="AO46:AO73" si="13">IFERROR(AM46/AL46,0)</f>
        <v>0</v>
      </c>
      <c r="AP46" s="495"/>
      <c r="AQ46" s="351" t="s">
        <v>269</v>
      </c>
      <c r="AR46" s="351"/>
      <c r="AS46" s="351"/>
      <c r="AT46" s="351" t="s">
        <v>531</v>
      </c>
      <c r="AU46" s="351" t="s">
        <v>270</v>
      </c>
      <c r="AV46" s="353" t="s">
        <v>534</v>
      </c>
      <c r="AW46" s="351" t="s">
        <v>531</v>
      </c>
      <c r="AX46" s="358" t="s">
        <v>269</v>
      </c>
      <c r="AY46" s="358"/>
      <c r="AZ46" s="351" t="s">
        <v>269</v>
      </c>
      <c r="BA46" s="351" t="s">
        <v>269</v>
      </c>
      <c r="BB46" s="351" t="s">
        <v>269</v>
      </c>
      <c r="BC46" s="351" t="s">
        <v>269</v>
      </c>
      <c r="BD46" s="351" t="s">
        <v>269</v>
      </c>
      <c r="BE46" s="351" t="s">
        <v>269</v>
      </c>
      <c r="BF46" s="359">
        <f t="shared" si="10"/>
        <v>0.83333333333333337</v>
      </c>
      <c r="BG46" s="351" t="s">
        <v>531</v>
      </c>
      <c r="BH46" s="351" t="s">
        <v>531</v>
      </c>
      <c r="BI46" s="359">
        <f t="shared" si="11"/>
        <v>0</v>
      </c>
      <c r="BJ46" s="371">
        <f t="shared" si="12"/>
        <v>0.30833333333333335</v>
      </c>
    </row>
    <row r="47" spans="3:62" s="350" customFormat="1" ht="18.75" customHeight="1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53"/>
      <c r="N47" s="351" t="s">
        <v>270</v>
      </c>
      <c r="O47" s="351" t="s">
        <v>531</v>
      </c>
      <c r="P47" s="351" t="s">
        <v>531</v>
      </c>
      <c r="Q47" s="351"/>
      <c r="R47" s="359">
        <f t="shared" si="8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531</v>
      </c>
      <c r="AA47" s="351" t="s">
        <v>534</v>
      </c>
      <c r="AB47" s="186" t="s">
        <v>271</v>
      </c>
      <c r="AC47" s="186"/>
      <c r="AD47" s="351" t="s">
        <v>534</v>
      </c>
      <c r="AE47" s="351" t="s">
        <v>534</v>
      </c>
      <c r="AF47" s="351"/>
      <c r="AG47" s="351" t="s">
        <v>544</v>
      </c>
      <c r="AH47" s="359">
        <f t="shared" si="9"/>
        <v>0.56666666666666665</v>
      </c>
      <c r="AI47" s="351" t="s">
        <v>531</v>
      </c>
      <c r="AJ47" s="351" t="s">
        <v>531</v>
      </c>
      <c r="AK47" s="351" t="s">
        <v>531</v>
      </c>
      <c r="AL47" s="495">
        <v>2</v>
      </c>
      <c r="AM47" s="495">
        <v>0</v>
      </c>
      <c r="AN47" s="495">
        <v>0</v>
      </c>
      <c r="AO47" s="508">
        <f t="shared" si="13"/>
        <v>0</v>
      </c>
      <c r="AP47" s="495" t="s">
        <v>15</v>
      </c>
      <c r="AQ47" s="351" t="s">
        <v>531</v>
      </c>
      <c r="AR47" s="351"/>
      <c r="AS47" s="351"/>
      <c r="AT47" s="351" t="s">
        <v>531</v>
      </c>
      <c r="AU47" s="351" t="s">
        <v>531</v>
      </c>
      <c r="AV47" s="351" t="s">
        <v>531</v>
      </c>
      <c r="AW47" s="351" t="s">
        <v>531</v>
      </c>
      <c r="AX47" s="358" t="s">
        <v>269</v>
      </c>
      <c r="AY47" s="519"/>
      <c r="AZ47" s="353" t="s">
        <v>269</v>
      </c>
      <c r="BA47" s="353" t="s">
        <v>269</v>
      </c>
      <c r="BB47" s="353" t="s">
        <v>269</v>
      </c>
      <c r="BC47" s="353" t="s">
        <v>269</v>
      </c>
      <c r="BD47" s="351" t="s">
        <v>269</v>
      </c>
      <c r="BE47" s="351" t="s">
        <v>269</v>
      </c>
      <c r="BF47" s="359">
        <f t="shared" si="10"/>
        <v>0.46666666666666667</v>
      </c>
      <c r="BG47" s="351" t="s">
        <v>531</v>
      </c>
      <c r="BH47" s="351" t="s">
        <v>531</v>
      </c>
      <c r="BI47" s="359">
        <f t="shared" si="11"/>
        <v>0</v>
      </c>
      <c r="BJ47" s="371">
        <f t="shared" si="12"/>
        <v>0.30833333333333335</v>
      </c>
    </row>
    <row r="48" spans="3:62" s="350" customFormat="1" ht="18.75" customHeight="1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06" t="s">
        <v>529</v>
      </c>
      <c r="M48" s="351" t="s">
        <v>531</v>
      </c>
      <c r="N48" s="351" t="s">
        <v>270</v>
      </c>
      <c r="O48" s="351" t="s">
        <v>269</v>
      </c>
      <c r="P48" s="351" t="s">
        <v>531</v>
      </c>
      <c r="Q48" s="351"/>
      <c r="R48" s="359">
        <f t="shared" si="8"/>
        <v>0.4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531</v>
      </c>
      <c r="AA48" s="351" t="s">
        <v>270</v>
      </c>
      <c r="AB48" s="186" t="s">
        <v>271</v>
      </c>
      <c r="AC48" s="351" t="s">
        <v>534</v>
      </c>
      <c r="AD48" s="351" t="s">
        <v>270</v>
      </c>
      <c r="AE48" s="351" t="s">
        <v>270</v>
      </c>
      <c r="AF48" s="351"/>
      <c r="AG48" s="351" t="s">
        <v>539</v>
      </c>
      <c r="AH48" s="359">
        <f t="shared" si="9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269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">
        <v>269</v>
      </c>
      <c r="AS48" s="351" t="s">
        <v>269</v>
      </c>
      <c r="AT48" s="351" t="s">
        <v>270</v>
      </c>
      <c r="AU48" s="351" t="s">
        <v>531</v>
      </c>
      <c r="AV48" s="351" t="s">
        <v>531</v>
      </c>
      <c r="AW48" s="351" t="s">
        <v>531</v>
      </c>
      <c r="AX48" s="351" t="s">
        <v>531</v>
      </c>
      <c r="AY48" s="513">
        <v>0</v>
      </c>
      <c r="AZ48" s="353" t="s">
        <v>531</v>
      </c>
      <c r="BA48" s="353" t="s">
        <v>531</v>
      </c>
      <c r="BB48" s="353" t="s">
        <v>531</v>
      </c>
      <c r="BC48" s="353" t="s">
        <v>531</v>
      </c>
      <c r="BD48" s="351" t="s">
        <v>531</v>
      </c>
      <c r="BE48" s="351" t="s">
        <v>531</v>
      </c>
      <c r="BF48" s="359">
        <f t="shared" si="10"/>
        <v>0.8</v>
      </c>
      <c r="BG48" s="351" t="s">
        <v>531</v>
      </c>
      <c r="BH48" s="351" t="s">
        <v>531</v>
      </c>
      <c r="BI48" s="359">
        <f t="shared" si="11"/>
        <v>0</v>
      </c>
      <c r="BJ48" s="371">
        <f t="shared" si="12"/>
        <v>0.47500000000000003</v>
      </c>
    </row>
    <row r="49" spans="3:62" s="350" customFormat="1" ht="18.75" customHeight="1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15</v>
      </c>
      <c r="L49" s="506" t="s">
        <v>529</v>
      </c>
      <c r="M49" s="351" t="s">
        <v>531</v>
      </c>
      <c r="N49" s="351" t="s">
        <v>270</v>
      </c>
      <c r="O49" s="351" t="s">
        <v>531</v>
      </c>
      <c r="P49" s="351" t="s">
        <v>531</v>
      </c>
      <c r="Q49" s="351"/>
      <c r="R49" s="359">
        <f t="shared" si="8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531</v>
      </c>
      <c r="AA49" s="351" t="s">
        <v>270</v>
      </c>
      <c r="AB49" s="186" t="s">
        <v>271</v>
      </c>
      <c r="AC49" s="351" t="s">
        <v>534</v>
      </c>
      <c r="AD49" s="351" t="s">
        <v>270</v>
      </c>
      <c r="AE49" s="351" t="s">
        <v>270</v>
      </c>
      <c r="AF49" s="351"/>
      <c r="AG49" s="351" t="s">
        <v>539</v>
      </c>
      <c r="AH49" s="359">
        <f t="shared" si="9"/>
        <v>0.7</v>
      </c>
      <c r="AI49" s="351" t="s">
        <v>270</v>
      </c>
      <c r="AJ49" s="351" t="s">
        <v>534</v>
      </c>
      <c r="AK49" s="351" t="s">
        <v>534</v>
      </c>
      <c r="AL49" s="513">
        <v>13</v>
      </c>
      <c r="AM49" s="513">
        <v>0</v>
      </c>
      <c r="AN49" s="513">
        <f t="shared" ref="AN49:AN65" si="14">AL49-AM49</f>
        <v>13</v>
      </c>
      <c r="AO49" s="514">
        <f t="shared" si="13"/>
        <v>0</v>
      </c>
      <c r="AP49" s="516">
        <v>46341</v>
      </c>
      <c r="AQ49" s="351" t="s">
        <v>531</v>
      </c>
      <c r="AR49" s="513">
        <v>0</v>
      </c>
      <c r="AS49" s="514">
        <v>0</v>
      </c>
      <c r="AT49" s="351" t="s">
        <v>531</v>
      </c>
      <c r="AU49" s="351" t="s">
        <v>531</v>
      </c>
      <c r="AV49" s="353" t="s">
        <v>531</v>
      </c>
      <c r="AW49" s="351" t="s">
        <v>531</v>
      </c>
      <c r="AX49" s="358" t="s">
        <v>269</v>
      </c>
      <c r="AY49" s="358" t="s">
        <v>269</v>
      </c>
      <c r="AZ49" s="351" t="s">
        <v>269</v>
      </c>
      <c r="BA49" s="351" t="s">
        <v>269</v>
      </c>
      <c r="BB49" s="351" t="s">
        <v>269</v>
      </c>
      <c r="BC49" s="351" t="s">
        <v>269</v>
      </c>
      <c r="BD49" s="351" t="s">
        <v>269</v>
      </c>
      <c r="BE49" s="351" t="s">
        <v>269</v>
      </c>
      <c r="BF49" s="359">
        <f t="shared" si="10"/>
        <v>0.66666666666666663</v>
      </c>
      <c r="BG49" s="351" t="s">
        <v>531</v>
      </c>
      <c r="BH49" s="351" t="s">
        <v>531</v>
      </c>
      <c r="BI49" s="359">
        <f t="shared" si="11"/>
        <v>0</v>
      </c>
      <c r="BJ49" s="371">
        <f t="shared" si="12"/>
        <v>0.39166666666666661</v>
      </c>
    </row>
    <row r="50" spans="3:62" s="350" customFormat="1" ht="18.75" customHeight="1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06" t="s">
        <v>529</v>
      </c>
      <c r="M50" s="351" t="s">
        <v>531</v>
      </c>
      <c r="N50" s="351" t="s">
        <v>270</v>
      </c>
      <c r="O50" s="351" t="s">
        <v>269</v>
      </c>
      <c r="P50" s="351" t="s">
        <v>531</v>
      </c>
      <c r="Q50" s="351"/>
      <c r="R50" s="359">
        <f t="shared" si="8"/>
        <v>0.4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531</v>
      </c>
      <c r="AA50" s="351" t="s">
        <v>534</v>
      </c>
      <c r="AB50" s="186" t="s">
        <v>281</v>
      </c>
      <c r="AC50" s="351" t="s">
        <v>534</v>
      </c>
      <c r="AD50" s="351" t="s">
        <v>531</v>
      </c>
      <c r="AE50" s="351" t="s">
        <v>534</v>
      </c>
      <c r="AF50" s="351"/>
      <c r="AG50" s="351" t="s">
        <v>532</v>
      </c>
      <c r="AH50" s="359">
        <f t="shared" si="9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269</v>
      </c>
      <c r="AN50" s="351" t="s">
        <v>269</v>
      </c>
      <c r="AO50" s="351" t="s">
        <v>269</v>
      </c>
      <c r="AP50" s="351" t="s">
        <v>269</v>
      </c>
      <c r="AQ50" s="351" t="s">
        <v>269</v>
      </c>
      <c r="AR50" s="351" t="s">
        <v>269</v>
      </c>
      <c r="AS50" s="351" t="s">
        <v>269</v>
      </c>
      <c r="AT50" s="351" t="s">
        <v>270</v>
      </c>
      <c r="AU50" s="351" t="s">
        <v>531</v>
      </c>
      <c r="AV50" s="353" t="s">
        <v>531</v>
      </c>
      <c r="AW50" s="351" t="s">
        <v>531</v>
      </c>
      <c r="AX50" s="351" t="s">
        <v>531</v>
      </c>
      <c r="AY50" s="513">
        <v>0</v>
      </c>
      <c r="AZ50" s="351" t="s">
        <v>531</v>
      </c>
      <c r="BA50" s="351" t="s">
        <v>531</v>
      </c>
      <c r="BB50" s="351" t="s">
        <v>531</v>
      </c>
      <c r="BC50" s="351" t="s">
        <v>531</v>
      </c>
      <c r="BD50" s="351" t="s">
        <v>531</v>
      </c>
      <c r="BE50" s="351" t="s">
        <v>531</v>
      </c>
      <c r="BF50" s="359">
        <f t="shared" si="10"/>
        <v>0.8</v>
      </c>
      <c r="BG50" s="351" t="s">
        <v>531</v>
      </c>
      <c r="BH50" s="351" t="s">
        <v>531</v>
      </c>
      <c r="BI50" s="359">
        <f t="shared" si="11"/>
        <v>0</v>
      </c>
      <c r="BJ50" s="371">
        <f t="shared" si="12"/>
        <v>0.44166666666666665</v>
      </c>
    </row>
    <row r="51" spans="3:62" s="350" customFormat="1" ht="18.75" customHeight="1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5" t="s">
        <v>535</v>
      </c>
      <c r="M51" s="351" t="s">
        <v>531</v>
      </c>
      <c r="N51" s="351" t="s">
        <v>270</v>
      </c>
      <c r="O51" s="351" t="s">
        <v>270</v>
      </c>
      <c r="P51" s="351" t="s">
        <v>270</v>
      </c>
      <c r="Q51" s="351"/>
      <c r="R51" s="359">
        <f t="shared" si="8"/>
        <v>0.6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531</v>
      </c>
      <c r="AA51" s="351" t="s">
        <v>534</v>
      </c>
      <c r="AB51" s="186" t="s">
        <v>281</v>
      </c>
      <c r="AC51" s="351" t="s">
        <v>534</v>
      </c>
      <c r="AD51" s="351" t="s">
        <v>531</v>
      </c>
      <c r="AE51" s="351" t="s">
        <v>534</v>
      </c>
      <c r="AF51" s="351"/>
      <c r="AG51" s="351" t="s">
        <v>532</v>
      </c>
      <c r="AH51" s="359">
        <f t="shared" si="9"/>
        <v>0.5</v>
      </c>
      <c r="AI51" s="351" t="s">
        <v>270</v>
      </c>
      <c r="AJ51" s="351" t="s">
        <v>270</v>
      </c>
      <c r="AK51" s="351" t="s">
        <v>534</v>
      </c>
      <c r="AL51" s="513">
        <v>13</v>
      </c>
      <c r="AM51" s="513">
        <v>1</v>
      </c>
      <c r="AN51" s="513">
        <f t="shared" si="14"/>
        <v>12</v>
      </c>
      <c r="AO51" s="514">
        <f t="shared" si="13"/>
        <v>7.6923076923076927E-2</v>
      </c>
      <c r="AP51" s="516">
        <v>46218</v>
      </c>
      <c r="AQ51" s="351" t="s">
        <v>534</v>
      </c>
      <c r="AR51" s="513">
        <v>0</v>
      </c>
      <c r="AS51" s="514">
        <v>0</v>
      </c>
      <c r="AT51" s="351" t="s">
        <v>531</v>
      </c>
      <c r="AU51" s="351" t="s">
        <v>534</v>
      </c>
      <c r="AV51" s="353" t="s">
        <v>531</v>
      </c>
      <c r="AW51" s="351" t="s">
        <v>534</v>
      </c>
      <c r="AX51" s="351" t="s">
        <v>531</v>
      </c>
      <c r="AY51" s="513">
        <v>0</v>
      </c>
      <c r="AZ51" s="351" t="s">
        <v>531</v>
      </c>
      <c r="BA51" s="351" t="s">
        <v>531</v>
      </c>
      <c r="BB51" s="351" t="s">
        <v>531</v>
      </c>
      <c r="BC51" s="351" t="s">
        <v>531</v>
      </c>
      <c r="BD51" s="351" t="s">
        <v>531</v>
      </c>
      <c r="BE51" s="351" t="s">
        <v>531</v>
      </c>
      <c r="BF51" s="359">
        <f t="shared" si="10"/>
        <v>0.26666666666666666</v>
      </c>
      <c r="BG51" s="351" t="s">
        <v>531</v>
      </c>
      <c r="BH51" s="351" t="s">
        <v>531</v>
      </c>
      <c r="BI51" s="359">
        <f t="shared" si="11"/>
        <v>0</v>
      </c>
      <c r="BJ51" s="371">
        <f t="shared" si="12"/>
        <v>0.34166666666666667</v>
      </c>
    </row>
    <row r="52" spans="3:62" s="350" customFormat="1" ht="18.75" customHeight="1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>
        <v>2027</v>
      </c>
      <c r="L52" s="505" t="s">
        <v>535</v>
      </c>
      <c r="M52" s="351" t="s">
        <v>531</v>
      </c>
      <c r="N52" s="351" t="s">
        <v>270</v>
      </c>
      <c r="O52" s="351" t="s">
        <v>531</v>
      </c>
      <c r="P52" s="351" t="s">
        <v>531</v>
      </c>
      <c r="Q52" s="351"/>
      <c r="R52" s="359">
        <f t="shared" si="8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531</v>
      </c>
      <c r="AA52" s="351" t="s">
        <v>270</v>
      </c>
      <c r="AB52" s="186" t="s">
        <v>271</v>
      </c>
      <c r="AC52" s="351" t="s">
        <v>534</v>
      </c>
      <c r="AD52" s="351" t="s">
        <v>270</v>
      </c>
      <c r="AE52" s="351" t="s">
        <v>270</v>
      </c>
      <c r="AF52" s="351"/>
      <c r="AG52" s="351" t="s">
        <v>539</v>
      </c>
      <c r="AH52" s="359">
        <f t="shared" si="9"/>
        <v>0.6333333333333333</v>
      </c>
      <c r="AI52" s="351" t="s">
        <v>531</v>
      </c>
      <c r="AJ52" s="351" t="s">
        <v>531</v>
      </c>
      <c r="AK52" s="351" t="s">
        <v>531</v>
      </c>
      <c r="AL52" s="351"/>
      <c r="AM52" s="351"/>
      <c r="AN52" s="513">
        <f t="shared" si="14"/>
        <v>0</v>
      </c>
      <c r="AO52" s="514">
        <f t="shared" si="13"/>
        <v>0</v>
      </c>
      <c r="AP52" s="516"/>
      <c r="AQ52" s="351" t="s">
        <v>531</v>
      </c>
      <c r="AR52" s="513">
        <v>0</v>
      </c>
      <c r="AS52" s="514">
        <v>0</v>
      </c>
      <c r="AT52" s="351" t="s">
        <v>531</v>
      </c>
      <c r="AU52" s="351" t="s">
        <v>531</v>
      </c>
      <c r="AV52" s="353" t="s">
        <v>531</v>
      </c>
      <c r="AW52" s="351" t="s">
        <v>531</v>
      </c>
      <c r="AX52" s="351" t="s">
        <v>531</v>
      </c>
      <c r="AY52" s="513">
        <v>0</v>
      </c>
      <c r="AZ52" s="351" t="s">
        <v>531</v>
      </c>
      <c r="BA52" s="351" t="s">
        <v>531</v>
      </c>
      <c r="BB52" s="351" t="s">
        <v>531</v>
      </c>
      <c r="BC52" s="351" t="s">
        <v>531</v>
      </c>
      <c r="BD52" s="351" t="s">
        <v>531</v>
      </c>
      <c r="BE52" s="351" t="s">
        <v>531</v>
      </c>
      <c r="BF52" s="359">
        <f t="shared" si="10"/>
        <v>0</v>
      </c>
      <c r="BG52" s="351" t="s">
        <v>531</v>
      </c>
      <c r="BH52" s="351" t="s">
        <v>531</v>
      </c>
      <c r="BI52" s="359">
        <f t="shared" si="11"/>
        <v>0</v>
      </c>
      <c r="BJ52" s="371">
        <f t="shared" si="12"/>
        <v>0.20833333333333331</v>
      </c>
    </row>
    <row r="53" spans="3:62" s="350" customFormat="1" ht="18.75" customHeight="1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53"/>
      <c r="N53" s="351" t="s">
        <v>531</v>
      </c>
      <c r="O53" s="351" t="s">
        <v>531</v>
      </c>
      <c r="P53" s="351" t="s">
        <v>531</v>
      </c>
      <c r="Q53" s="351"/>
      <c r="R53" s="359">
        <f t="shared" si="8"/>
        <v>0</v>
      </c>
      <c r="S53" s="351" t="s">
        <v>531</v>
      </c>
      <c r="T53" s="351" t="s">
        <v>534</v>
      </c>
      <c r="U53" s="351" t="s">
        <v>534</v>
      </c>
      <c r="V53" s="351" t="s">
        <v>269</v>
      </c>
      <c r="W53" s="357" t="s">
        <v>530</v>
      </c>
      <c r="X53" s="351" t="s">
        <v>270</v>
      </c>
      <c r="Y53" s="352" t="s">
        <v>270</v>
      </c>
      <c r="Z53" s="351" t="s">
        <v>531</v>
      </c>
      <c r="AA53" s="351" t="s">
        <v>534</v>
      </c>
      <c r="AB53" s="186" t="s">
        <v>281</v>
      </c>
      <c r="AC53" s="186"/>
      <c r="AD53" s="351" t="s">
        <v>531</v>
      </c>
      <c r="AE53" s="351" t="s">
        <v>270</v>
      </c>
      <c r="AF53" s="351"/>
      <c r="AG53" s="351" t="s">
        <v>550</v>
      </c>
      <c r="AH53" s="359">
        <f t="shared" si="9"/>
        <v>0.36666666666666664</v>
      </c>
      <c r="AI53" s="351" t="s">
        <v>269</v>
      </c>
      <c r="AJ53" s="351" t="s">
        <v>269</v>
      </c>
      <c r="AK53" s="351" t="s">
        <v>269</v>
      </c>
      <c r="AL53" s="337"/>
      <c r="AM53" s="495"/>
      <c r="AN53" s="495">
        <f t="shared" si="14"/>
        <v>0</v>
      </c>
      <c r="AO53" s="508">
        <f t="shared" si="13"/>
        <v>0</v>
      </c>
      <c r="AP53" s="495"/>
      <c r="AQ53" s="351" t="s">
        <v>269</v>
      </c>
      <c r="AR53" s="351"/>
      <c r="AS53" s="351"/>
      <c r="AT53" s="351" t="s">
        <v>531</v>
      </c>
      <c r="AU53" s="351" t="s">
        <v>270</v>
      </c>
      <c r="AV53" s="353" t="s">
        <v>531</v>
      </c>
      <c r="AW53" s="351" t="s">
        <v>531</v>
      </c>
      <c r="AX53" s="358" t="s">
        <v>269</v>
      </c>
      <c r="AY53" s="358"/>
      <c r="AZ53" s="351" t="s">
        <v>269</v>
      </c>
      <c r="BA53" s="351" t="s">
        <v>269</v>
      </c>
      <c r="BB53" s="351" t="s">
        <v>269</v>
      </c>
      <c r="BC53" s="351" t="s">
        <v>269</v>
      </c>
      <c r="BD53" s="351" t="s">
        <v>269</v>
      </c>
      <c r="BE53" s="351" t="s">
        <v>269</v>
      </c>
      <c r="BF53" s="359">
        <f t="shared" si="10"/>
        <v>0.8</v>
      </c>
      <c r="BG53" s="351" t="s">
        <v>531</v>
      </c>
      <c r="BH53" s="351" t="s">
        <v>531</v>
      </c>
      <c r="BI53" s="359">
        <f t="shared" si="11"/>
        <v>0</v>
      </c>
      <c r="BJ53" s="371">
        <f t="shared" si="12"/>
        <v>0.29166666666666669</v>
      </c>
    </row>
    <row r="54" spans="3:62" s="350" customFormat="1" ht="18.75" customHeight="1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529</v>
      </c>
      <c r="M54" s="53"/>
      <c r="N54" s="351" t="s">
        <v>270</v>
      </c>
      <c r="O54" s="351" t="s">
        <v>269</v>
      </c>
      <c r="P54" s="351" t="s">
        <v>270</v>
      </c>
      <c r="Q54" s="351"/>
      <c r="R54" s="359">
        <f t="shared" si="8"/>
        <v>0.6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531</v>
      </c>
      <c r="AA54" s="351" t="s">
        <v>534</v>
      </c>
      <c r="AB54" s="186" t="s">
        <v>281</v>
      </c>
      <c r="AC54" s="186"/>
      <c r="AD54" s="351" t="s">
        <v>531</v>
      </c>
      <c r="AE54" s="351" t="s">
        <v>270</v>
      </c>
      <c r="AF54" s="351"/>
      <c r="AG54" s="351" t="s">
        <v>532</v>
      </c>
      <c r="AH54" s="359">
        <f t="shared" si="9"/>
        <v>0.56666666666666665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269</v>
      </c>
      <c r="AN54" s="513">
        <v>0</v>
      </c>
      <c r="AO54" s="514">
        <f t="shared" si="13"/>
        <v>0</v>
      </c>
      <c r="AP54" s="351" t="s">
        <v>269</v>
      </c>
      <c r="AQ54" s="351" t="s">
        <v>269</v>
      </c>
      <c r="AR54" s="351"/>
      <c r="AS54" s="351"/>
      <c r="AT54" s="351" t="s">
        <v>531</v>
      </c>
      <c r="AU54" s="351" t="s">
        <v>270</v>
      </c>
      <c r="AV54" s="353" t="s">
        <v>531</v>
      </c>
      <c r="AW54" s="351" t="s">
        <v>531</v>
      </c>
      <c r="AX54" s="358" t="s">
        <v>269</v>
      </c>
      <c r="AY54" s="358"/>
      <c r="AZ54" s="351" t="s">
        <v>269</v>
      </c>
      <c r="BA54" s="351" t="s">
        <v>269</v>
      </c>
      <c r="BB54" s="351" t="s">
        <v>269</v>
      </c>
      <c r="BC54" s="351" t="s">
        <v>269</v>
      </c>
      <c r="BD54" s="351" t="s">
        <v>269</v>
      </c>
      <c r="BE54" s="351" t="s">
        <v>269</v>
      </c>
      <c r="BF54" s="359">
        <f t="shared" si="10"/>
        <v>1</v>
      </c>
      <c r="BG54" s="351" t="s">
        <v>270</v>
      </c>
      <c r="BH54" s="351" t="s">
        <v>269</v>
      </c>
      <c r="BI54" s="359">
        <f t="shared" si="11"/>
        <v>1</v>
      </c>
      <c r="BJ54" s="371">
        <f t="shared" si="12"/>
        <v>0.79166666666666663</v>
      </c>
    </row>
    <row r="55" spans="3:62" s="350" customFormat="1" ht="18.75" customHeight="1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5" t="s">
        <v>535</v>
      </c>
      <c r="M55" s="351" t="s">
        <v>531</v>
      </c>
      <c r="N55" s="351" t="s">
        <v>270</v>
      </c>
      <c r="O55" s="351" t="s">
        <v>270</v>
      </c>
      <c r="P55" s="351" t="s">
        <v>270</v>
      </c>
      <c r="Q55" s="351"/>
      <c r="R55" s="359">
        <f t="shared" si="8"/>
        <v>0.6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531</v>
      </c>
      <c r="AA55" s="351" t="s">
        <v>534</v>
      </c>
      <c r="AB55" s="186" t="s">
        <v>281</v>
      </c>
      <c r="AC55" s="351" t="s">
        <v>534</v>
      </c>
      <c r="AD55" s="351" t="s">
        <v>534</v>
      </c>
      <c r="AE55" s="351" t="s">
        <v>534</v>
      </c>
      <c r="AF55" s="351"/>
      <c r="AG55" s="351" t="s">
        <v>532</v>
      </c>
      <c r="AH55" s="359">
        <f t="shared" si="9"/>
        <v>0.6</v>
      </c>
      <c r="AI55" s="351" t="s">
        <v>270</v>
      </c>
      <c r="AJ55" s="351" t="s">
        <v>270</v>
      </c>
      <c r="AK55" s="351" t="s">
        <v>270</v>
      </c>
      <c r="AL55" s="513">
        <v>2</v>
      </c>
      <c r="AM55" s="513">
        <v>2</v>
      </c>
      <c r="AN55" s="513">
        <f t="shared" si="14"/>
        <v>0</v>
      </c>
      <c r="AO55" s="514">
        <f t="shared" si="13"/>
        <v>1</v>
      </c>
      <c r="AP55" s="516"/>
      <c r="AQ55" s="351" t="s">
        <v>534</v>
      </c>
      <c r="AR55" s="513">
        <v>0</v>
      </c>
      <c r="AS55" s="514">
        <v>0</v>
      </c>
      <c r="AT55" s="351" t="s">
        <v>531</v>
      </c>
      <c r="AU55" s="351" t="s">
        <v>531</v>
      </c>
      <c r="AV55" s="353" t="s">
        <v>531</v>
      </c>
      <c r="AW55" s="351" t="s">
        <v>531</v>
      </c>
      <c r="AX55" s="358" t="s">
        <v>269</v>
      </c>
      <c r="AY55" s="358" t="s">
        <v>269</v>
      </c>
      <c r="AZ55" s="351" t="s">
        <v>269</v>
      </c>
      <c r="BA55" s="351" t="s">
        <v>269</v>
      </c>
      <c r="BB55" s="351" t="s">
        <v>269</v>
      </c>
      <c r="BC55" s="351" t="s">
        <v>269</v>
      </c>
      <c r="BD55" s="351" t="s">
        <v>269</v>
      </c>
      <c r="BE55" s="351" t="s">
        <v>269</v>
      </c>
      <c r="BF55" s="359">
        <f t="shared" si="10"/>
        <v>0.76666666666666672</v>
      </c>
      <c r="BG55" s="351" t="s">
        <v>531</v>
      </c>
      <c r="BH55" s="351" t="s">
        <v>531</v>
      </c>
      <c r="BI55" s="359">
        <f t="shared" si="11"/>
        <v>0</v>
      </c>
      <c r="BJ55" s="371">
        <f t="shared" si="12"/>
        <v>0.4916666666666667</v>
      </c>
    </row>
    <row r="56" spans="3:62" s="350" customFormat="1" ht="18.75" customHeight="1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53"/>
      <c r="N56" s="351" t="s">
        <v>270</v>
      </c>
      <c r="O56" s="351" t="s">
        <v>531</v>
      </c>
      <c r="P56" s="351" t="s">
        <v>531</v>
      </c>
      <c r="Q56" s="351"/>
      <c r="R56" s="359">
        <f t="shared" si="8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531</v>
      </c>
      <c r="AA56" s="351" t="s">
        <v>534</v>
      </c>
      <c r="AB56" s="186" t="s">
        <v>271</v>
      </c>
      <c r="AC56" s="186"/>
      <c r="AD56" s="351" t="s">
        <v>534</v>
      </c>
      <c r="AE56" s="351" t="s">
        <v>534</v>
      </c>
      <c r="AF56" s="351"/>
      <c r="AG56" s="351" t="s">
        <v>550</v>
      </c>
      <c r="AH56" s="359">
        <f t="shared" si="9"/>
        <v>0.56666666666666665</v>
      </c>
      <c r="AI56" s="351" t="s">
        <v>531</v>
      </c>
      <c r="AJ56" s="351" t="s">
        <v>531</v>
      </c>
      <c r="AK56" s="351" t="s">
        <v>531</v>
      </c>
      <c r="AL56" s="495">
        <v>9</v>
      </c>
      <c r="AM56" s="495">
        <v>0</v>
      </c>
      <c r="AN56" s="495">
        <f t="shared" si="14"/>
        <v>9</v>
      </c>
      <c r="AO56" s="508">
        <f t="shared" si="13"/>
        <v>0</v>
      </c>
      <c r="AP56" s="507">
        <v>46295</v>
      </c>
      <c r="AQ56" s="351" t="s">
        <v>531</v>
      </c>
      <c r="AR56" s="351"/>
      <c r="AS56" s="351"/>
      <c r="AT56" s="351" t="s">
        <v>531</v>
      </c>
      <c r="AU56" s="351" t="s">
        <v>531</v>
      </c>
      <c r="AV56" s="351" t="s">
        <v>531</v>
      </c>
      <c r="AW56" s="351" t="s">
        <v>531</v>
      </c>
      <c r="AX56" s="358" t="s">
        <v>269</v>
      </c>
      <c r="AY56" s="358"/>
      <c r="AZ56" s="351" t="s">
        <v>269</v>
      </c>
      <c r="BA56" s="351" t="s">
        <v>269</v>
      </c>
      <c r="BB56" s="351" t="s">
        <v>269</v>
      </c>
      <c r="BC56" s="351" t="s">
        <v>269</v>
      </c>
      <c r="BD56" s="351" t="s">
        <v>269</v>
      </c>
      <c r="BE56" s="351" t="s">
        <v>269</v>
      </c>
      <c r="BF56" s="359">
        <f t="shared" si="10"/>
        <v>0.46666666666666667</v>
      </c>
      <c r="BG56" s="351" t="s">
        <v>531</v>
      </c>
      <c r="BH56" s="351" t="s">
        <v>531</v>
      </c>
      <c r="BI56" s="359">
        <f t="shared" si="11"/>
        <v>0</v>
      </c>
      <c r="BJ56" s="371">
        <f t="shared" si="12"/>
        <v>0.30833333333333335</v>
      </c>
    </row>
    <row r="57" spans="3:62" s="350" customFormat="1" ht="18.75" customHeight="1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529</v>
      </c>
      <c r="M57" s="53"/>
      <c r="N57" s="351" t="s">
        <v>270</v>
      </c>
      <c r="O57" s="351" t="s">
        <v>270</v>
      </c>
      <c r="P57" s="351" t="s">
        <v>270</v>
      </c>
      <c r="Q57" s="351"/>
      <c r="R57" s="359">
        <f t="shared" si="8"/>
        <v>0.6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2" t="s">
        <v>270</v>
      </c>
      <c r="Z57" s="351" t="s">
        <v>531</v>
      </c>
      <c r="AA57" s="351" t="s">
        <v>270</v>
      </c>
      <c r="AB57" s="186" t="s">
        <v>271</v>
      </c>
      <c r="AC57" s="186"/>
      <c r="AD57" s="351" t="s">
        <v>270</v>
      </c>
      <c r="AE57" s="353" t="s">
        <v>270</v>
      </c>
      <c r="AF57" s="351"/>
      <c r="AG57" s="351" t="s">
        <v>532</v>
      </c>
      <c r="AH57" s="359">
        <f t="shared" si="9"/>
        <v>0.66666666666666663</v>
      </c>
      <c r="AI57" s="351" t="s">
        <v>270</v>
      </c>
      <c r="AJ57" s="351" t="s">
        <v>270</v>
      </c>
      <c r="AK57" s="351" t="s">
        <v>270</v>
      </c>
      <c r="AL57" s="513">
        <v>4</v>
      </c>
      <c r="AM57" s="513">
        <v>4</v>
      </c>
      <c r="AN57" s="513">
        <f t="shared" si="14"/>
        <v>0</v>
      </c>
      <c r="AO57" s="514">
        <f t="shared" si="13"/>
        <v>1</v>
      </c>
      <c r="AP57" s="515" t="s">
        <v>533</v>
      </c>
      <c r="AQ57" s="351" t="s">
        <v>534</v>
      </c>
      <c r="AR57" s="351"/>
      <c r="AS57" s="351"/>
      <c r="AT57" s="351" t="s">
        <v>531</v>
      </c>
      <c r="AU57" s="351" t="s">
        <v>270</v>
      </c>
      <c r="AV57" s="351" t="s">
        <v>270</v>
      </c>
      <c r="AW57" s="351" t="s">
        <v>534</v>
      </c>
      <c r="AX57" s="351" t="s">
        <v>270</v>
      </c>
      <c r="AY57" s="351"/>
      <c r="AZ57" s="351" t="s">
        <v>270</v>
      </c>
      <c r="BA57" s="351" t="s">
        <v>270</v>
      </c>
      <c r="BB57" s="351" t="s">
        <v>270</v>
      </c>
      <c r="BC57" s="351" t="s">
        <v>270</v>
      </c>
      <c r="BD57" s="351" t="s">
        <v>270</v>
      </c>
      <c r="BE57" s="351" t="s">
        <v>270</v>
      </c>
      <c r="BF57" s="359">
        <f t="shared" si="10"/>
        <v>0.8666666666666667</v>
      </c>
      <c r="BG57" s="351" t="s">
        <v>531</v>
      </c>
      <c r="BH57" s="351" t="s">
        <v>531</v>
      </c>
      <c r="BI57" s="359">
        <f t="shared" si="11"/>
        <v>0</v>
      </c>
      <c r="BJ57" s="371">
        <f t="shared" si="12"/>
        <v>0.53333333333333333</v>
      </c>
    </row>
    <row r="58" spans="3:62" s="350" customFormat="1" ht="18.75" customHeight="1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489" t="s">
        <v>535</v>
      </c>
      <c r="M58" s="489"/>
      <c r="N58" s="351" t="s">
        <v>270</v>
      </c>
      <c r="O58" s="351" t="s">
        <v>270</v>
      </c>
      <c r="P58" s="351" t="s">
        <v>270</v>
      </c>
      <c r="Q58" s="351"/>
      <c r="R58" s="359">
        <f t="shared" si="8"/>
        <v>0.6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270</v>
      </c>
      <c r="Z58" s="351" t="s">
        <v>531</v>
      </c>
      <c r="AA58" s="351" t="s">
        <v>534</v>
      </c>
      <c r="AB58" s="186" t="s">
        <v>281</v>
      </c>
      <c r="AC58" s="186"/>
      <c r="AD58" s="351" t="s">
        <v>531</v>
      </c>
      <c r="AE58" s="351" t="s">
        <v>534</v>
      </c>
      <c r="AF58" s="351"/>
      <c r="AG58" s="351" t="s">
        <v>532</v>
      </c>
      <c r="AH58" s="359">
        <f t="shared" si="9"/>
        <v>0.53333333333333333</v>
      </c>
      <c r="AI58" s="351" t="s">
        <v>270</v>
      </c>
      <c r="AJ58" s="351" t="s">
        <v>270</v>
      </c>
      <c r="AK58" s="351" t="s">
        <v>270</v>
      </c>
      <c r="AL58" s="513">
        <v>22</v>
      </c>
      <c r="AM58" s="513">
        <v>22</v>
      </c>
      <c r="AN58" s="513">
        <f t="shared" si="14"/>
        <v>0</v>
      </c>
      <c r="AO58" s="514">
        <f t="shared" si="13"/>
        <v>1</v>
      </c>
      <c r="AP58" s="515" t="s">
        <v>533</v>
      </c>
      <c r="AQ58" s="351" t="s">
        <v>534</v>
      </c>
      <c r="AR58" s="351"/>
      <c r="AS58" s="351"/>
      <c r="AT58" s="351" t="s">
        <v>531</v>
      </c>
      <c r="AU58" s="351" t="s">
        <v>270</v>
      </c>
      <c r="AV58" s="351" t="s">
        <v>270</v>
      </c>
      <c r="AW58" s="351" t="s">
        <v>534</v>
      </c>
      <c r="AX58" s="351" t="s">
        <v>270</v>
      </c>
      <c r="AY58" s="351"/>
      <c r="AZ58" s="351" t="s">
        <v>270</v>
      </c>
      <c r="BA58" s="351" t="s">
        <v>270</v>
      </c>
      <c r="BB58" s="351" t="s">
        <v>270</v>
      </c>
      <c r="BC58" s="351" t="s">
        <v>270</v>
      </c>
      <c r="BD58" s="351" t="s">
        <v>270</v>
      </c>
      <c r="BE58" s="351" t="s">
        <v>270</v>
      </c>
      <c r="BF58" s="359">
        <f t="shared" si="10"/>
        <v>0.8666666666666667</v>
      </c>
      <c r="BG58" s="351" t="s">
        <v>531</v>
      </c>
      <c r="BH58" s="351" t="s">
        <v>531</v>
      </c>
      <c r="BI58" s="359">
        <f t="shared" si="11"/>
        <v>0</v>
      </c>
      <c r="BJ58" s="371">
        <f t="shared" si="12"/>
        <v>0.5</v>
      </c>
    </row>
    <row r="59" spans="3:62" s="350" customFormat="1" ht="18.75" customHeight="1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489"/>
      <c r="N59" s="351" t="s">
        <v>270</v>
      </c>
      <c r="O59" s="351" t="s">
        <v>270</v>
      </c>
      <c r="P59" s="351" t="s">
        <v>270</v>
      </c>
      <c r="Q59" s="351"/>
      <c r="R59" s="359">
        <f t="shared" si="8"/>
        <v>0.6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531</v>
      </c>
      <c r="AA59" s="351" t="s">
        <v>534</v>
      </c>
      <c r="AB59" s="186" t="s">
        <v>281</v>
      </c>
      <c r="AC59" s="186"/>
      <c r="AD59" s="351" t="s">
        <v>531</v>
      </c>
      <c r="AE59" s="351" t="s">
        <v>534</v>
      </c>
      <c r="AF59" s="351"/>
      <c r="AG59" s="351" t="s">
        <v>551</v>
      </c>
      <c r="AH59" s="359">
        <f t="shared" si="9"/>
        <v>0.46666666666666667</v>
      </c>
      <c r="AI59" s="351" t="s">
        <v>270</v>
      </c>
      <c r="AJ59" s="351" t="s">
        <v>270</v>
      </c>
      <c r="AK59" s="351" t="s">
        <v>270</v>
      </c>
      <c r="AL59" s="495">
        <v>22</v>
      </c>
      <c r="AM59" s="495">
        <v>21</v>
      </c>
      <c r="AN59" s="495">
        <f t="shared" si="14"/>
        <v>1</v>
      </c>
      <c r="AO59" s="508">
        <f t="shared" si="13"/>
        <v>0.95454545454545459</v>
      </c>
      <c r="AP59" s="507">
        <v>46218</v>
      </c>
      <c r="AQ59" s="351" t="s">
        <v>534</v>
      </c>
      <c r="AR59" s="351"/>
      <c r="AS59" s="351"/>
      <c r="AT59" s="351" t="s">
        <v>531</v>
      </c>
      <c r="AU59" s="351" t="s">
        <v>270</v>
      </c>
      <c r="AV59" s="351" t="s">
        <v>270</v>
      </c>
      <c r="AW59" s="351" t="s">
        <v>534</v>
      </c>
      <c r="AX59" s="351" t="s">
        <v>270</v>
      </c>
      <c r="AY59" s="351"/>
      <c r="AZ59" s="351" t="s">
        <v>270</v>
      </c>
      <c r="BA59" s="351" t="s">
        <v>270</v>
      </c>
      <c r="BB59" s="351" t="s">
        <v>270</v>
      </c>
      <c r="BC59" s="351" t="s">
        <v>270</v>
      </c>
      <c r="BD59" s="351" t="s">
        <v>270</v>
      </c>
      <c r="BE59" s="351" t="s">
        <v>270</v>
      </c>
      <c r="BF59" s="359">
        <f t="shared" si="10"/>
        <v>0.8666666666666667</v>
      </c>
      <c r="BG59" s="351" t="s">
        <v>531</v>
      </c>
      <c r="BH59" s="351" t="s">
        <v>531</v>
      </c>
      <c r="BI59" s="359">
        <f t="shared" si="11"/>
        <v>0</v>
      </c>
      <c r="BJ59" s="371">
        <f t="shared" si="12"/>
        <v>0.48333333333333334</v>
      </c>
    </row>
    <row r="60" spans="3:62" s="350" customFormat="1" ht="18.75" customHeight="1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53"/>
      <c r="N60" s="351" t="s">
        <v>270</v>
      </c>
      <c r="O60" s="351"/>
      <c r="P60" s="351" t="s">
        <v>531</v>
      </c>
      <c r="Q60" s="351"/>
      <c r="R60" s="359">
        <f t="shared" si="8"/>
        <v>0.2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531</v>
      </c>
      <c r="AA60" s="351" t="s">
        <v>534</v>
      </c>
      <c r="AB60" s="186" t="s">
        <v>271</v>
      </c>
      <c r="AC60" s="186"/>
      <c r="AD60" s="351" t="s">
        <v>534</v>
      </c>
      <c r="AE60" s="351" t="s">
        <v>534</v>
      </c>
      <c r="AF60" s="351"/>
      <c r="AG60" s="351" t="s">
        <v>550</v>
      </c>
      <c r="AH60" s="359">
        <f t="shared" si="9"/>
        <v>0.56666666666666665</v>
      </c>
      <c r="AI60" s="351" t="s">
        <v>531</v>
      </c>
      <c r="AJ60" s="351" t="s">
        <v>531</v>
      </c>
      <c r="AK60" s="351" t="s">
        <v>531</v>
      </c>
      <c r="AL60" s="495">
        <v>3</v>
      </c>
      <c r="AM60" s="495">
        <v>0</v>
      </c>
      <c r="AN60" s="495">
        <f t="shared" si="14"/>
        <v>3</v>
      </c>
      <c r="AO60" s="508">
        <f t="shared" si="13"/>
        <v>0</v>
      </c>
      <c r="AP60" s="507">
        <v>46295</v>
      </c>
      <c r="AQ60" s="351" t="s">
        <v>531</v>
      </c>
      <c r="AR60" s="351"/>
      <c r="AS60" s="351"/>
      <c r="AT60" s="351" t="s">
        <v>531</v>
      </c>
      <c r="AU60" s="337" t="s">
        <v>531</v>
      </c>
      <c r="AV60" s="353" t="s">
        <v>531</v>
      </c>
      <c r="AW60" s="351" t="s">
        <v>531</v>
      </c>
      <c r="AX60" s="358" t="s">
        <v>269</v>
      </c>
      <c r="AY60" s="358"/>
      <c r="AZ60" s="351" t="s">
        <v>269</v>
      </c>
      <c r="BA60" s="351" t="s">
        <v>269</v>
      </c>
      <c r="BB60" s="351" t="s">
        <v>269</v>
      </c>
      <c r="BC60" s="351" t="s">
        <v>269</v>
      </c>
      <c r="BD60" s="351" t="s">
        <v>269</v>
      </c>
      <c r="BE60" s="351" t="s">
        <v>269</v>
      </c>
      <c r="BF60" s="359">
        <f t="shared" si="10"/>
        <v>0.46666666666666667</v>
      </c>
      <c r="BG60" s="351" t="s">
        <v>531</v>
      </c>
      <c r="BH60" s="351" t="s">
        <v>531</v>
      </c>
      <c r="BI60" s="359">
        <f t="shared" si="11"/>
        <v>0</v>
      </c>
      <c r="BJ60" s="371">
        <f t="shared" si="12"/>
        <v>0.30833333333333335</v>
      </c>
    </row>
    <row r="61" spans="3:62" s="350" customFormat="1" ht="18.75" customHeight="1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529</v>
      </c>
      <c r="M61" s="53"/>
      <c r="N61" s="351" t="s">
        <v>270</v>
      </c>
      <c r="O61" s="351" t="s">
        <v>269</v>
      </c>
      <c r="P61" s="351" t="s">
        <v>270</v>
      </c>
      <c r="Q61" s="351"/>
      <c r="R61" s="359">
        <f t="shared" si="8"/>
        <v>0.6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531</v>
      </c>
      <c r="AA61" s="351" t="s">
        <v>531</v>
      </c>
      <c r="AB61" s="186" t="s">
        <v>269</v>
      </c>
      <c r="AC61" s="186"/>
      <c r="AD61" s="351" t="s">
        <v>531</v>
      </c>
      <c r="AE61" s="187"/>
      <c r="AF61" s="351"/>
      <c r="AG61" s="351" t="s">
        <v>532</v>
      </c>
      <c r="AH61" s="359">
        <f t="shared" si="9"/>
        <v>0.53333333333333333</v>
      </c>
      <c r="AI61" s="351" t="s">
        <v>270</v>
      </c>
      <c r="AJ61" s="351" t="s">
        <v>270</v>
      </c>
      <c r="AK61" s="351" t="s">
        <v>270</v>
      </c>
      <c r="AL61" s="513">
        <v>10</v>
      </c>
      <c r="AM61" s="513">
        <v>10</v>
      </c>
      <c r="AN61" s="513">
        <f t="shared" si="14"/>
        <v>0</v>
      </c>
      <c r="AO61" s="514">
        <f t="shared" si="13"/>
        <v>1</v>
      </c>
      <c r="AP61" s="515" t="s">
        <v>533</v>
      </c>
      <c r="AQ61" s="351" t="s">
        <v>534</v>
      </c>
      <c r="AR61" s="351"/>
      <c r="AS61" s="351"/>
      <c r="AT61" s="351" t="s">
        <v>531</v>
      </c>
      <c r="AU61" s="351" t="s">
        <v>270</v>
      </c>
      <c r="AV61" s="353" t="s">
        <v>531</v>
      </c>
      <c r="AW61" s="351" t="s">
        <v>531</v>
      </c>
      <c r="AX61" s="358" t="s">
        <v>269</v>
      </c>
      <c r="AY61" s="358"/>
      <c r="AZ61" s="351" t="s">
        <v>269</v>
      </c>
      <c r="BA61" s="351" t="s">
        <v>269</v>
      </c>
      <c r="BB61" s="351" t="s">
        <v>269</v>
      </c>
      <c r="BC61" s="351" t="s">
        <v>269</v>
      </c>
      <c r="BD61" s="351" t="s">
        <v>269</v>
      </c>
      <c r="BE61" s="351" t="s">
        <v>269</v>
      </c>
      <c r="BF61" s="359">
        <f t="shared" si="10"/>
        <v>0.76666666666666672</v>
      </c>
      <c r="BG61" s="351" t="s">
        <v>270</v>
      </c>
      <c r="BH61" s="351" t="s">
        <v>269</v>
      </c>
      <c r="BI61" s="359">
        <f t="shared" si="11"/>
        <v>1</v>
      </c>
      <c r="BJ61" s="371">
        <f t="shared" si="12"/>
        <v>0.72499999999999998</v>
      </c>
    </row>
    <row r="62" spans="3:62" s="350" customFormat="1" ht="18.75" customHeight="1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6" t="s">
        <v>535</v>
      </c>
      <c r="M62" s="351" t="s">
        <v>531</v>
      </c>
      <c r="N62" s="351" t="s">
        <v>270</v>
      </c>
      <c r="O62" s="351" t="s">
        <v>270</v>
      </c>
      <c r="P62" s="351" t="s">
        <v>270</v>
      </c>
      <c r="Q62" s="351"/>
      <c r="R62" s="359">
        <f t="shared" si="8"/>
        <v>0.6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531</v>
      </c>
      <c r="AA62" s="351" t="s">
        <v>534</v>
      </c>
      <c r="AB62" s="186" t="s">
        <v>281</v>
      </c>
      <c r="AC62" s="351" t="s">
        <v>534</v>
      </c>
      <c r="AD62" s="351" t="s">
        <v>531</v>
      </c>
      <c r="AE62" s="351" t="s">
        <v>534</v>
      </c>
      <c r="AF62" s="351"/>
      <c r="AG62" s="351" t="s">
        <v>532</v>
      </c>
      <c r="AH62" s="359">
        <f t="shared" si="9"/>
        <v>0.5</v>
      </c>
      <c r="AI62" s="351" t="s">
        <v>270</v>
      </c>
      <c r="AJ62" s="351" t="s">
        <v>270</v>
      </c>
      <c r="AK62" s="351" t="s">
        <v>534</v>
      </c>
      <c r="AL62" s="513">
        <v>17</v>
      </c>
      <c r="AM62" s="513">
        <v>2</v>
      </c>
      <c r="AN62" s="513">
        <f t="shared" si="14"/>
        <v>15</v>
      </c>
      <c r="AO62" s="514">
        <f t="shared" si="13"/>
        <v>0.11764705882352941</v>
      </c>
      <c r="AP62" s="516">
        <v>46218</v>
      </c>
      <c r="AQ62" s="351" t="s">
        <v>531</v>
      </c>
      <c r="AR62" s="513">
        <v>0</v>
      </c>
      <c r="AS62" s="514">
        <v>0</v>
      </c>
      <c r="AT62" s="351" t="s">
        <v>531</v>
      </c>
      <c r="AU62" s="351" t="s">
        <v>534</v>
      </c>
      <c r="AV62" s="353" t="s">
        <v>531</v>
      </c>
      <c r="AW62" s="351" t="s">
        <v>534</v>
      </c>
      <c r="AX62" s="351" t="s">
        <v>531</v>
      </c>
      <c r="AY62" s="513">
        <v>0</v>
      </c>
      <c r="AZ62" s="351" t="s">
        <v>531</v>
      </c>
      <c r="BA62" s="351" t="s">
        <v>531</v>
      </c>
      <c r="BB62" s="351" t="s">
        <v>531</v>
      </c>
      <c r="BC62" s="351" t="s">
        <v>531</v>
      </c>
      <c r="BD62" s="351" t="s">
        <v>531</v>
      </c>
      <c r="BE62" s="351" t="s">
        <v>531</v>
      </c>
      <c r="BF62" s="359">
        <f t="shared" si="10"/>
        <v>0.23333333333333334</v>
      </c>
      <c r="BG62" s="351" t="s">
        <v>531</v>
      </c>
      <c r="BH62" s="351" t="s">
        <v>531</v>
      </c>
      <c r="BI62" s="359">
        <f t="shared" si="11"/>
        <v>0</v>
      </c>
      <c r="BJ62" s="371">
        <f t="shared" si="12"/>
        <v>0.33333333333333337</v>
      </c>
    </row>
    <row r="63" spans="3:62" s="350" customFormat="1" ht="18.75" customHeight="1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493" t="s">
        <v>546</v>
      </c>
      <c r="M63" s="493"/>
      <c r="N63" s="351" t="s">
        <v>531</v>
      </c>
      <c r="O63" s="351" t="s">
        <v>531</v>
      </c>
      <c r="P63" s="351" t="s">
        <v>531</v>
      </c>
      <c r="Q63" s="351"/>
      <c r="R63" s="359">
        <f t="shared" si="8"/>
        <v>0</v>
      </c>
      <c r="S63" s="351" t="s">
        <v>531</v>
      </c>
      <c r="T63" s="351" t="s">
        <v>534</v>
      </c>
      <c r="U63" s="351" t="s">
        <v>534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531</v>
      </c>
      <c r="AA63" s="351" t="s">
        <v>534</v>
      </c>
      <c r="AB63" s="186" t="s">
        <v>271</v>
      </c>
      <c r="AC63" s="186"/>
      <c r="AD63" s="351" t="s">
        <v>534</v>
      </c>
      <c r="AE63" s="351" t="s">
        <v>534</v>
      </c>
      <c r="AF63" s="351"/>
      <c r="AG63" s="351" t="s">
        <v>552</v>
      </c>
      <c r="AH63" s="359">
        <f t="shared" si="9"/>
        <v>0.36666666666666664</v>
      </c>
      <c r="AI63" s="351" t="s">
        <v>269</v>
      </c>
      <c r="AJ63" s="351" t="s">
        <v>269</v>
      </c>
      <c r="AK63" s="351" t="s">
        <v>269</v>
      </c>
      <c r="AL63" s="351"/>
      <c r="AM63" s="351"/>
      <c r="AN63" s="495">
        <f t="shared" si="14"/>
        <v>0</v>
      </c>
      <c r="AO63" s="508">
        <f t="shared" si="13"/>
        <v>0</v>
      </c>
      <c r="AP63" s="351"/>
      <c r="AQ63" s="351" t="s">
        <v>269</v>
      </c>
      <c r="AR63" s="351"/>
      <c r="AS63" s="351"/>
      <c r="AT63" s="351" t="s">
        <v>531</v>
      </c>
      <c r="AU63" s="351" t="s">
        <v>531</v>
      </c>
      <c r="AV63" s="353" t="s">
        <v>531</v>
      </c>
      <c r="AW63" s="351" t="s">
        <v>531</v>
      </c>
      <c r="AX63" s="351" t="s">
        <v>531</v>
      </c>
      <c r="AY63" s="351"/>
      <c r="AZ63" s="351" t="s">
        <v>531</v>
      </c>
      <c r="BA63" s="351" t="s">
        <v>531</v>
      </c>
      <c r="BB63" s="351" t="s">
        <v>531</v>
      </c>
      <c r="BC63" s="351" t="s">
        <v>531</v>
      </c>
      <c r="BD63" s="351" t="s">
        <v>531</v>
      </c>
      <c r="BE63" s="351" t="s">
        <v>531</v>
      </c>
      <c r="BF63" s="359">
        <f t="shared" si="10"/>
        <v>0.26666666666666666</v>
      </c>
      <c r="BG63" s="351" t="s">
        <v>531</v>
      </c>
      <c r="BH63" s="351" t="s">
        <v>531</v>
      </c>
      <c r="BI63" s="359">
        <f t="shared" si="11"/>
        <v>0</v>
      </c>
      <c r="BJ63" s="371">
        <f t="shared" si="12"/>
        <v>0.15833333333333333</v>
      </c>
    </row>
    <row r="64" spans="3:62" s="350" customFormat="1" ht="18.75" customHeight="1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493"/>
      <c r="N64" s="351" t="s">
        <v>531</v>
      </c>
      <c r="O64" s="351" t="s">
        <v>531</v>
      </c>
      <c r="P64" s="351" t="s">
        <v>531</v>
      </c>
      <c r="Q64" s="351"/>
      <c r="R64" s="359">
        <f t="shared" si="8"/>
        <v>0</v>
      </c>
      <c r="S64" s="351" t="s">
        <v>531</v>
      </c>
      <c r="T64" s="351" t="s">
        <v>534</v>
      </c>
      <c r="U64" s="351" t="s">
        <v>534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531</v>
      </c>
      <c r="AA64" s="351" t="s">
        <v>534</v>
      </c>
      <c r="AB64" s="186" t="s">
        <v>281</v>
      </c>
      <c r="AC64" s="186"/>
      <c r="AD64" s="351" t="s">
        <v>531</v>
      </c>
      <c r="AE64" s="351" t="s">
        <v>534</v>
      </c>
      <c r="AF64" s="351"/>
      <c r="AG64" s="351" t="s">
        <v>552</v>
      </c>
      <c r="AH64" s="359">
        <f t="shared" si="9"/>
        <v>0.33333333333333331</v>
      </c>
      <c r="AI64" s="351" t="s">
        <v>269</v>
      </c>
      <c r="AJ64" s="351" t="s">
        <v>269</v>
      </c>
      <c r="AK64" s="351" t="s">
        <v>269</v>
      </c>
      <c r="AL64" s="351"/>
      <c r="AM64" s="351"/>
      <c r="AN64" s="495">
        <f t="shared" si="14"/>
        <v>0</v>
      </c>
      <c r="AO64" s="508">
        <f t="shared" si="13"/>
        <v>0</v>
      </c>
      <c r="AP64" s="351"/>
      <c r="AQ64" s="351" t="s">
        <v>269</v>
      </c>
      <c r="AR64" s="351"/>
      <c r="AS64" s="351"/>
      <c r="AT64" s="351" t="s">
        <v>531</v>
      </c>
      <c r="AU64" s="351" t="s">
        <v>531</v>
      </c>
      <c r="AV64" s="353" t="s">
        <v>531</v>
      </c>
      <c r="AW64" s="351" t="s">
        <v>531</v>
      </c>
      <c r="AX64" s="351" t="s">
        <v>531</v>
      </c>
      <c r="AY64" s="351"/>
      <c r="AZ64" s="351" t="s">
        <v>531</v>
      </c>
      <c r="BA64" s="351" t="s">
        <v>531</v>
      </c>
      <c r="BB64" s="351" t="s">
        <v>531</v>
      </c>
      <c r="BC64" s="351" t="s">
        <v>531</v>
      </c>
      <c r="BD64" s="351" t="s">
        <v>531</v>
      </c>
      <c r="BE64" s="351" t="s">
        <v>531</v>
      </c>
      <c r="BF64" s="359">
        <f t="shared" si="10"/>
        <v>0.26666666666666666</v>
      </c>
      <c r="BG64" s="351" t="s">
        <v>531</v>
      </c>
      <c r="BH64" s="351" t="s">
        <v>531</v>
      </c>
      <c r="BI64" s="359">
        <f t="shared" si="11"/>
        <v>0</v>
      </c>
      <c r="BJ64" s="371">
        <f t="shared" si="12"/>
        <v>0.15</v>
      </c>
    </row>
    <row r="65" spans="2:62" s="78" customFormat="1" ht="18.75" customHeight="1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493"/>
      <c r="N65" s="351" t="s">
        <v>531</v>
      </c>
      <c r="O65" s="351" t="s">
        <v>531</v>
      </c>
      <c r="P65" s="351" t="s">
        <v>531</v>
      </c>
      <c r="Q65" s="351"/>
      <c r="R65" s="359">
        <f t="shared" si="8"/>
        <v>0</v>
      </c>
      <c r="S65" s="351" t="s">
        <v>531</v>
      </c>
      <c r="T65" s="351" t="s">
        <v>534</v>
      </c>
      <c r="U65" s="351" t="s">
        <v>534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531</v>
      </c>
      <c r="AA65" s="351" t="s">
        <v>534</v>
      </c>
      <c r="AB65" s="186" t="s">
        <v>271</v>
      </c>
      <c r="AC65" s="186"/>
      <c r="AD65" s="351" t="s">
        <v>534</v>
      </c>
      <c r="AE65" s="351" t="s">
        <v>534</v>
      </c>
      <c r="AF65" s="351"/>
      <c r="AG65" s="351" t="s">
        <v>552</v>
      </c>
      <c r="AH65" s="359">
        <f t="shared" si="9"/>
        <v>0.36666666666666664</v>
      </c>
      <c r="AI65" s="351" t="s">
        <v>531</v>
      </c>
      <c r="AJ65" s="351" t="s">
        <v>531</v>
      </c>
      <c r="AK65" s="351" t="s">
        <v>531</v>
      </c>
      <c r="AL65" s="495" t="s">
        <v>553</v>
      </c>
      <c r="AM65" s="495">
        <v>2</v>
      </c>
      <c r="AN65" s="495" t="e">
        <f t="shared" si="14"/>
        <v>#VALUE!</v>
      </c>
      <c r="AO65" s="508">
        <f t="shared" si="13"/>
        <v>0</v>
      </c>
      <c r="AP65" s="495"/>
      <c r="AQ65" s="351" t="s">
        <v>531</v>
      </c>
      <c r="AR65" s="351"/>
      <c r="AS65" s="351"/>
      <c r="AT65" s="351" t="s">
        <v>531</v>
      </c>
      <c r="AU65" s="351" t="s">
        <v>531</v>
      </c>
      <c r="AV65" s="351" t="s">
        <v>531</v>
      </c>
      <c r="AW65" s="351" t="s">
        <v>531</v>
      </c>
      <c r="AX65" s="351" t="s">
        <v>531</v>
      </c>
      <c r="AY65" s="351"/>
      <c r="AZ65" s="351" t="s">
        <v>531</v>
      </c>
      <c r="BA65" s="351" t="s">
        <v>531</v>
      </c>
      <c r="BB65" s="351" t="s">
        <v>531</v>
      </c>
      <c r="BC65" s="351" t="s">
        <v>531</v>
      </c>
      <c r="BD65" s="351" t="s">
        <v>531</v>
      </c>
      <c r="BE65" s="351" t="s">
        <v>531</v>
      </c>
      <c r="BF65" s="359">
        <f t="shared" si="10"/>
        <v>0</v>
      </c>
      <c r="BG65" s="351" t="s">
        <v>531</v>
      </c>
      <c r="BH65" s="351" t="s">
        <v>531</v>
      </c>
      <c r="BI65" s="359">
        <f t="shared" si="11"/>
        <v>0</v>
      </c>
      <c r="BJ65" s="371">
        <f t="shared" si="12"/>
        <v>9.166666666666666E-2</v>
      </c>
    </row>
    <row r="66" spans="2:62" s="350" customFormat="1" ht="18.75" customHeight="1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6" t="s">
        <v>535</v>
      </c>
      <c r="M66" s="351" t="s">
        <v>531</v>
      </c>
      <c r="N66" s="351" t="s">
        <v>531</v>
      </c>
      <c r="O66" s="358" t="s">
        <v>269</v>
      </c>
      <c r="P66" s="351" t="s">
        <v>531</v>
      </c>
      <c r="Q66" s="351"/>
      <c r="R66" s="359">
        <f t="shared" si="8"/>
        <v>0.2</v>
      </c>
      <c r="S66" s="351" t="s">
        <v>531</v>
      </c>
      <c r="T66" s="351" t="s">
        <v>531</v>
      </c>
      <c r="U66" s="351" t="s">
        <v>531</v>
      </c>
      <c r="V66" s="357" t="s">
        <v>530</v>
      </c>
      <c r="W66" s="357" t="s">
        <v>530</v>
      </c>
      <c r="X66" s="357" t="s">
        <v>530</v>
      </c>
      <c r="Y66" s="352" t="s">
        <v>280</v>
      </c>
      <c r="Z66" s="351" t="s">
        <v>531</v>
      </c>
      <c r="AA66" s="351" t="s">
        <v>531</v>
      </c>
      <c r="AB66" s="353" t="s">
        <v>531</v>
      </c>
      <c r="AC66" s="351" t="s">
        <v>531</v>
      </c>
      <c r="AD66" s="351" t="s">
        <v>531</v>
      </c>
      <c r="AE66" s="353" t="s">
        <v>531</v>
      </c>
      <c r="AF66" s="351"/>
      <c r="AG66" s="351" t="s">
        <v>532</v>
      </c>
      <c r="AH66" s="359">
        <f t="shared" si="9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269</v>
      </c>
      <c r="AN66" s="351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270</v>
      </c>
      <c r="AU66" s="351" t="s">
        <v>531</v>
      </c>
      <c r="AV66" s="353" t="s">
        <v>531</v>
      </c>
      <c r="AW66" s="351" t="s">
        <v>531</v>
      </c>
      <c r="AX66" s="358" t="s">
        <v>269</v>
      </c>
      <c r="AY66" s="358" t="s">
        <v>269</v>
      </c>
      <c r="AZ66" s="351" t="s">
        <v>269</v>
      </c>
      <c r="BA66" s="351" t="s">
        <v>269</v>
      </c>
      <c r="BB66" s="351" t="s">
        <v>269</v>
      </c>
      <c r="BC66" s="351" t="s">
        <v>269</v>
      </c>
      <c r="BD66" s="351" t="s">
        <v>269</v>
      </c>
      <c r="BE66" s="351" t="s">
        <v>269</v>
      </c>
      <c r="BF66" s="359">
        <f>(COUNTIF(AI66:BE66,"Finalizado")*1 + COUNTIF(AI66:BE66,"En proceso")*0.5 + COUNTIF(AI66:BE66,"Sin Iniciar")*0 + COUNTIF(AI66:BE66,"No aplica")*1) / 15</f>
        <v>1.3333333333333333</v>
      </c>
      <c r="BG66" s="351" t="s">
        <v>531</v>
      </c>
      <c r="BH66" s="351" t="s">
        <v>531</v>
      </c>
      <c r="BI66" s="359">
        <f t="shared" si="11"/>
        <v>0</v>
      </c>
      <c r="BJ66" s="371">
        <f t="shared" si="12"/>
        <v>0.3833333333333333</v>
      </c>
    </row>
    <row r="67" spans="2:62" s="350" customFormat="1" ht="18.75" customHeight="1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488" t="s">
        <v>535</v>
      </c>
      <c r="M67" s="488"/>
      <c r="N67" s="351" t="s">
        <v>270</v>
      </c>
      <c r="O67" s="351"/>
      <c r="P67" s="351" t="s">
        <v>531</v>
      </c>
      <c r="Q67" s="351"/>
      <c r="R67" s="359">
        <f t="shared" si="8"/>
        <v>0.2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531</v>
      </c>
      <c r="AA67" s="351" t="s">
        <v>534</v>
      </c>
      <c r="AB67" s="186" t="s">
        <v>271</v>
      </c>
      <c r="AC67" s="186"/>
      <c r="AD67" s="351" t="s">
        <v>534</v>
      </c>
      <c r="AE67" s="351" t="s">
        <v>534</v>
      </c>
      <c r="AF67" s="351"/>
      <c r="AG67" s="351" t="s">
        <v>550</v>
      </c>
      <c r="AH67" s="359">
        <f t="shared" si="9"/>
        <v>0.5</v>
      </c>
      <c r="AI67" s="351" t="s">
        <v>531</v>
      </c>
      <c r="AJ67" s="351" t="s">
        <v>531</v>
      </c>
      <c r="AK67" s="351" t="s">
        <v>531</v>
      </c>
      <c r="AL67" s="495">
        <v>4</v>
      </c>
      <c r="AM67" s="495">
        <v>0</v>
      </c>
      <c r="AN67" s="495">
        <v>0</v>
      </c>
      <c r="AO67" s="508">
        <f t="shared" si="13"/>
        <v>0</v>
      </c>
      <c r="AP67" s="495" t="s">
        <v>15</v>
      </c>
      <c r="AQ67" s="351" t="s">
        <v>531</v>
      </c>
      <c r="AR67" s="351"/>
      <c r="AS67" s="351"/>
      <c r="AT67" s="351" t="s">
        <v>531</v>
      </c>
      <c r="AU67" s="351" t="s">
        <v>531</v>
      </c>
      <c r="AV67" s="353" t="s">
        <v>531</v>
      </c>
      <c r="AW67" s="351" t="s">
        <v>531</v>
      </c>
      <c r="AX67" s="358" t="s">
        <v>269</v>
      </c>
      <c r="AY67" s="358"/>
      <c r="AZ67" s="351" t="s">
        <v>269</v>
      </c>
      <c r="BA67" s="351" t="s">
        <v>269</v>
      </c>
      <c r="BB67" s="351" t="s">
        <v>269</v>
      </c>
      <c r="BC67" s="351" t="s">
        <v>269</v>
      </c>
      <c r="BD67" s="351" t="s">
        <v>269</v>
      </c>
      <c r="BE67" s="351" t="s">
        <v>269</v>
      </c>
      <c r="BF67" s="359">
        <f t="shared" si="10"/>
        <v>0.46666666666666667</v>
      </c>
      <c r="BG67" s="351" t="s">
        <v>531</v>
      </c>
      <c r="BH67" s="351" t="s">
        <v>531</v>
      </c>
      <c r="BI67" s="359">
        <f t="shared" si="11"/>
        <v>0</v>
      </c>
      <c r="BJ67" s="371">
        <f t="shared" si="12"/>
        <v>0.29166666666666663</v>
      </c>
    </row>
    <row r="68" spans="2:62" s="350" customFormat="1" ht="18.75" customHeight="1">
      <c r="C68" s="49" t="s">
        <v>4</v>
      </c>
      <c r="D68" s="49" t="s">
        <v>260</v>
      </c>
      <c r="E68" s="53" t="s">
        <v>554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06" t="s">
        <v>529</v>
      </c>
      <c r="M68" s="351" t="s">
        <v>531</v>
      </c>
      <c r="N68" s="351" t="s">
        <v>270</v>
      </c>
      <c r="O68" s="351" t="s">
        <v>531</v>
      </c>
      <c r="P68" s="351" t="s">
        <v>531</v>
      </c>
      <c r="Q68" s="351"/>
      <c r="R68" s="359">
        <f t="shared" si="8"/>
        <v>0.2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531</v>
      </c>
      <c r="AA68" s="351" t="s">
        <v>531</v>
      </c>
      <c r="AB68" s="186" t="s">
        <v>281</v>
      </c>
      <c r="AC68" s="351" t="s">
        <v>534</v>
      </c>
      <c r="AD68" s="351" t="s">
        <v>531</v>
      </c>
      <c r="AE68" s="351" t="s">
        <v>531</v>
      </c>
      <c r="AF68" s="351"/>
      <c r="AG68" s="351" t="s">
        <v>532</v>
      </c>
      <c r="AH68" s="359">
        <f t="shared" si="9"/>
        <v>0.5</v>
      </c>
      <c r="AI68" s="352" t="s">
        <v>280</v>
      </c>
      <c r="AJ68" s="351" t="s">
        <v>534</v>
      </c>
      <c r="AK68" s="351" t="s">
        <v>534</v>
      </c>
      <c r="AL68" s="513">
        <v>12</v>
      </c>
      <c r="AM68" s="513">
        <v>0</v>
      </c>
      <c r="AN68" s="513">
        <f t="shared" ref="AN68:AN73" si="15">AL68-AM68</f>
        <v>12</v>
      </c>
      <c r="AO68" s="514">
        <f t="shared" si="13"/>
        <v>0</v>
      </c>
      <c r="AP68" s="516">
        <v>46341</v>
      </c>
      <c r="AQ68" s="351" t="s">
        <v>531</v>
      </c>
      <c r="AR68" s="513">
        <v>0</v>
      </c>
      <c r="AS68" s="514">
        <v>0</v>
      </c>
      <c r="AT68" s="351" t="s">
        <v>531</v>
      </c>
      <c r="AU68" s="351" t="s">
        <v>531</v>
      </c>
      <c r="AV68" s="353" t="s">
        <v>531</v>
      </c>
      <c r="AW68" s="351" t="s">
        <v>531</v>
      </c>
      <c r="AX68" s="358" t="s">
        <v>269</v>
      </c>
      <c r="AY68" s="358" t="s">
        <v>269</v>
      </c>
      <c r="AZ68" s="351" t="s">
        <v>269</v>
      </c>
      <c r="BA68" s="351" t="s">
        <v>269</v>
      </c>
      <c r="BB68" s="351" t="s">
        <v>269</v>
      </c>
      <c r="BC68" s="351" t="s">
        <v>269</v>
      </c>
      <c r="BD68" s="351" t="s">
        <v>269</v>
      </c>
      <c r="BE68" s="351" t="s">
        <v>269</v>
      </c>
      <c r="BF68" s="359">
        <f t="shared" si="10"/>
        <v>0.6</v>
      </c>
      <c r="BG68" s="351" t="s">
        <v>531</v>
      </c>
      <c r="BH68" s="351" t="s">
        <v>531</v>
      </c>
      <c r="BI68" s="359">
        <f t="shared" si="11"/>
        <v>0</v>
      </c>
      <c r="BJ68" s="371">
        <f t="shared" si="12"/>
        <v>0.32499999999999996</v>
      </c>
    </row>
    <row r="69" spans="2:62" s="350" customFormat="1" ht="18.75" customHeight="1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488" t="s">
        <v>535</v>
      </c>
      <c r="M69" s="488"/>
      <c r="N69" s="351" t="s">
        <v>270</v>
      </c>
      <c r="O69" s="351" t="s">
        <v>531</v>
      </c>
      <c r="P69" s="351" t="s">
        <v>531</v>
      </c>
      <c r="Q69" s="351"/>
      <c r="R69" s="359">
        <f t="shared" si="8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531</v>
      </c>
      <c r="AA69" s="351" t="s">
        <v>534</v>
      </c>
      <c r="AB69" s="187" t="s">
        <v>271</v>
      </c>
      <c r="AC69" s="187"/>
      <c r="AD69" s="351" t="s">
        <v>534</v>
      </c>
      <c r="AE69" s="351" t="s">
        <v>534</v>
      </c>
      <c r="AF69" s="351"/>
      <c r="AG69" s="351" t="s">
        <v>555</v>
      </c>
      <c r="AH69" s="359">
        <f t="shared" si="9"/>
        <v>0.5</v>
      </c>
      <c r="AI69" s="351" t="s">
        <v>269</v>
      </c>
      <c r="AJ69" s="351" t="s">
        <v>269</v>
      </c>
      <c r="AK69" s="351" t="s">
        <v>269</v>
      </c>
      <c r="AL69" s="337"/>
      <c r="AM69" s="495"/>
      <c r="AN69" s="495">
        <f t="shared" si="15"/>
        <v>0</v>
      </c>
      <c r="AO69" s="508">
        <f t="shared" si="13"/>
        <v>0</v>
      </c>
      <c r="AP69" s="495"/>
      <c r="AQ69" s="358" t="s">
        <v>269</v>
      </c>
      <c r="AR69" s="358"/>
      <c r="AS69" s="358"/>
      <c r="AT69" s="351" t="s">
        <v>531</v>
      </c>
      <c r="AU69" s="351" t="s">
        <v>531</v>
      </c>
      <c r="AV69" s="353" t="s">
        <v>531</v>
      </c>
      <c r="AW69" s="351" t="s">
        <v>531</v>
      </c>
      <c r="AX69" s="351" t="s">
        <v>531</v>
      </c>
      <c r="AY69" s="351"/>
      <c r="AZ69" s="351" t="s">
        <v>531</v>
      </c>
      <c r="BA69" s="351" t="s">
        <v>531</v>
      </c>
      <c r="BB69" s="351" t="s">
        <v>531</v>
      </c>
      <c r="BC69" s="351" t="s">
        <v>531</v>
      </c>
      <c r="BD69" s="351" t="s">
        <v>531</v>
      </c>
      <c r="BE69" s="351" t="s">
        <v>531</v>
      </c>
      <c r="BF69" s="359">
        <f t="shared" si="10"/>
        <v>0.26666666666666666</v>
      </c>
      <c r="BG69" s="351" t="s">
        <v>531</v>
      </c>
      <c r="BH69" s="351" t="s">
        <v>531</v>
      </c>
      <c r="BI69" s="359">
        <f t="shared" si="11"/>
        <v>0</v>
      </c>
      <c r="BJ69" s="371">
        <f t="shared" si="12"/>
        <v>0.24166666666666664</v>
      </c>
    </row>
    <row r="70" spans="2:62" s="350" customFormat="1" ht="18.75" customHeight="1">
      <c r="C70" s="497" t="s">
        <v>4</v>
      </c>
      <c r="D70" s="497" t="s">
        <v>260</v>
      </c>
      <c r="E70" s="498" t="s">
        <v>56</v>
      </c>
      <c r="F70" s="497" t="s">
        <v>100</v>
      </c>
      <c r="G70" s="497" t="s">
        <v>89</v>
      </c>
      <c r="H70" s="497">
        <v>10</v>
      </c>
      <c r="I70" s="498" t="s">
        <v>299</v>
      </c>
      <c r="J70" s="499">
        <v>1892</v>
      </c>
      <c r="K70" s="498" t="s">
        <v>15</v>
      </c>
      <c r="L70" s="524" t="s">
        <v>535</v>
      </c>
      <c r="M70" s="351" t="s">
        <v>531</v>
      </c>
      <c r="N70" s="496" t="s">
        <v>270</v>
      </c>
      <c r="O70" s="358" t="s">
        <v>269</v>
      </c>
      <c r="P70" s="496" t="s">
        <v>531</v>
      </c>
      <c r="Q70" s="496"/>
      <c r="R70" s="500">
        <f t="shared" si="8"/>
        <v>0.4</v>
      </c>
      <c r="S70" s="496" t="s">
        <v>270</v>
      </c>
      <c r="T70" s="496" t="s">
        <v>270</v>
      </c>
      <c r="U70" s="496" t="s">
        <v>270</v>
      </c>
      <c r="V70" s="351" t="s">
        <v>269</v>
      </c>
      <c r="W70" s="496" t="s">
        <v>270</v>
      </c>
      <c r="X70" s="496" t="s">
        <v>270</v>
      </c>
      <c r="Y70" s="501" t="s">
        <v>280</v>
      </c>
      <c r="Z70" s="496" t="s">
        <v>531</v>
      </c>
      <c r="AA70" s="496" t="s">
        <v>534</v>
      </c>
      <c r="AB70" s="502" t="s">
        <v>281</v>
      </c>
      <c r="AC70" s="351" t="s">
        <v>534</v>
      </c>
      <c r="AD70" s="496" t="s">
        <v>534</v>
      </c>
      <c r="AE70" s="496" t="s">
        <v>534</v>
      </c>
      <c r="AF70" s="496"/>
      <c r="AG70" s="496" t="s">
        <v>532</v>
      </c>
      <c r="AH70" s="500">
        <f t="shared" si="9"/>
        <v>0.53333333333333333</v>
      </c>
      <c r="AI70" s="496" t="s">
        <v>269</v>
      </c>
      <c r="AJ70" s="351" t="s">
        <v>269</v>
      </c>
      <c r="AK70" s="351" t="s">
        <v>269</v>
      </c>
      <c r="AL70" s="351" t="s">
        <v>269</v>
      </c>
      <c r="AM70" s="351" t="s">
        <v>269</v>
      </c>
      <c r="AN70" s="351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270</v>
      </c>
      <c r="AU70" s="496" t="s">
        <v>531</v>
      </c>
      <c r="AV70" s="503" t="s">
        <v>531</v>
      </c>
      <c r="AW70" s="496" t="s">
        <v>531</v>
      </c>
      <c r="AX70" s="496" t="s">
        <v>531</v>
      </c>
      <c r="AY70" s="513">
        <v>0</v>
      </c>
      <c r="AZ70" s="496" t="s">
        <v>531</v>
      </c>
      <c r="BA70" s="496" t="s">
        <v>531</v>
      </c>
      <c r="BB70" s="496" t="s">
        <v>531</v>
      </c>
      <c r="BC70" s="496" t="s">
        <v>531</v>
      </c>
      <c r="BD70" s="496" t="s">
        <v>531</v>
      </c>
      <c r="BE70" s="496" t="s">
        <v>531</v>
      </c>
      <c r="BF70" s="500">
        <f t="shared" si="10"/>
        <v>0.8</v>
      </c>
      <c r="BG70" s="496" t="s">
        <v>531</v>
      </c>
      <c r="BH70" s="496" t="s">
        <v>531</v>
      </c>
      <c r="BI70" s="500">
        <f t="shared" si="11"/>
        <v>0</v>
      </c>
      <c r="BJ70" s="504">
        <f t="shared" si="12"/>
        <v>0.43333333333333335</v>
      </c>
    </row>
    <row r="71" spans="2:62" s="350" customFormat="1" ht="18.75" customHeight="1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53"/>
      <c r="N71" s="351" t="s">
        <v>270</v>
      </c>
      <c r="O71" s="351" t="s">
        <v>531</v>
      </c>
      <c r="P71" s="351" t="s">
        <v>531</v>
      </c>
      <c r="Q71" s="351"/>
      <c r="R71" s="359">
        <f t="shared" si="8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531</v>
      </c>
      <c r="AA71" s="351" t="s">
        <v>534</v>
      </c>
      <c r="AB71" s="187" t="s">
        <v>271</v>
      </c>
      <c r="AC71" s="187"/>
      <c r="AD71" s="351" t="s">
        <v>534</v>
      </c>
      <c r="AE71" s="351" t="s">
        <v>534</v>
      </c>
      <c r="AF71" s="351"/>
      <c r="AG71" s="351" t="s">
        <v>555</v>
      </c>
      <c r="AH71" s="359">
        <f t="shared" si="9"/>
        <v>0.56666666666666665</v>
      </c>
      <c r="AI71" s="351" t="s">
        <v>269</v>
      </c>
      <c r="AJ71" s="351" t="s">
        <v>269</v>
      </c>
      <c r="AK71" s="351" t="s">
        <v>269</v>
      </c>
      <c r="AL71" s="351"/>
      <c r="AM71" s="322"/>
      <c r="AN71" s="495">
        <f t="shared" si="15"/>
        <v>0</v>
      </c>
      <c r="AO71" s="508">
        <f t="shared" si="13"/>
        <v>0</v>
      </c>
      <c r="AP71" s="322"/>
      <c r="AQ71" s="358" t="s">
        <v>269</v>
      </c>
      <c r="AR71" s="358"/>
      <c r="AS71" s="358"/>
      <c r="AT71" s="351" t="s">
        <v>531</v>
      </c>
      <c r="AU71" s="351" t="s">
        <v>531</v>
      </c>
      <c r="AV71" s="351" t="s">
        <v>531</v>
      </c>
      <c r="AW71" s="351" t="s">
        <v>531</v>
      </c>
      <c r="AX71" s="351" t="s">
        <v>531</v>
      </c>
      <c r="AY71" s="351"/>
      <c r="AZ71" s="351" t="s">
        <v>531</v>
      </c>
      <c r="BA71" s="351" t="s">
        <v>531</v>
      </c>
      <c r="BB71" s="351" t="s">
        <v>531</v>
      </c>
      <c r="BC71" s="351" t="s">
        <v>531</v>
      </c>
      <c r="BD71" s="351" t="s">
        <v>531</v>
      </c>
      <c r="BE71" s="351" t="s">
        <v>531</v>
      </c>
      <c r="BF71" s="359">
        <f t="shared" si="10"/>
        <v>0.26666666666666666</v>
      </c>
      <c r="BG71" s="351" t="s">
        <v>531</v>
      </c>
      <c r="BH71" s="351" t="s">
        <v>531</v>
      </c>
      <c r="BI71" s="359">
        <f t="shared" si="11"/>
        <v>0</v>
      </c>
      <c r="BJ71" s="371">
        <f t="shared" si="12"/>
        <v>0.2583333333333333</v>
      </c>
    </row>
    <row r="72" spans="2:62" ht="23.25" customHeight="1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53"/>
      <c r="N72" s="351" t="s">
        <v>270</v>
      </c>
      <c r="O72" s="351" t="s">
        <v>270</v>
      </c>
      <c r="P72" s="351" t="s">
        <v>270</v>
      </c>
      <c r="Q72" s="351"/>
      <c r="R72" s="359">
        <f t="shared" si="8"/>
        <v>0.6</v>
      </c>
      <c r="S72" s="351" t="s">
        <v>270</v>
      </c>
      <c r="T72" s="351" t="s">
        <v>270</v>
      </c>
      <c r="U72" s="351" t="s">
        <v>270</v>
      </c>
      <c r="V72" s="351" t="s">
        <v>270</v>
      </c>
      <c r="W72" s="351" t="s">
        <v>270</v>
      </c>
      <c r="X72" s="351" t="s">
        <v>270</v>
      </c>
      <c r="Y72" s="352" t="s">
        <v>270</v>
      </c>
      <c r="Z72" s="351" t="s">
        <v>531</v>
      </c>
      <c r="AA72" s="351" t="s">
        <v>531</v>
      </c>
      <c r="AB72" s="351" t="s">
        <v>531</v>
      </c>
      <c r="AC72" s="351"/>
      <c r="AD72" s="351" t="s">
        <v>531</v>
      </c>
      <c r="AE72" s="351" t="s">
        <v>531</v>
      </c>
      <c r="AF72" s="322"/>
      <c r="AG72" s="322"/>
      <c r="AH72" s="359">
        <f t="shared" si="9"/>
        <v>0.46666666666666667</v>
      </c>
      <c r="AI72" s="80" t="s">
        <v>269</v>
      </c>
      <c r="AJ72" s="80" t="s">
        <v>269</v>
      </c>
      <c r="AK72" s="80" t="s">
        <v>269</v>
      </c>
      <c r="AL72" s="80" t="s">
        <v>269</v>
      </c>
      <c r="AM72" s="80" t="s">
        <v>269</v>
      </c>
      <c r="AN72" s="513">
        <v>0</v>
      </c>
      <c r="AO72" s="514">
        <f t="shared" si="13"/>
        <v>0</v>
      </c>
      <c r="AP72" s="351" t="s">
        <v>269</v>
      </c>
      <c r="AQ72" s="351" t="s">
        <v>269</v>
      </c>
      <c r="AR72" s="351"/>
      <c r="AS72" s="351"/>
      <c r="AT72" s="351" t="s">
        <v>531</v>
      </c>
      <c r="AU72" s="353" t="s">
        <v>531</v>
      </c>
      <c r="AV72" s="353" t="s">
        <v>531</v>
      </c>
      <c r="AW72" s="351" t="s">
        <v>531</v>
      </c>
      <c r="AX72" s="351" t="s">
        <v>531</v>
      </c>
      <c r="AY72" s="351"/>
      <c r="AZ72" s="351" t="s">
        <v>531</v>
      </c>
      <c r="BA72" s="351" t="s">
        <v>531</v>
      </c>
      <c r="BB72" s="351" t="s">
        <v>531</v>
      </c>
      <c r="BC72" s="351" t="s">
        <v>531</v>
      </c>
      <c r="BD72" s="351" t="s">
        <v>531</v>
      </c>
      <c r="BE72" s="351" t="s">
        <v>531</v>
      </c>
      <c r="BF72" s="359">
        <f t="shared" si="10"/>
        <v>0.46666666666666667</v>
      </c>
      <c r="BG72" s="351" t="s">
        <v>531</v>
      </c>
      <c r="BH72" s="351" t="s">
        <v>531</v>
      </c>
      <c r="BI72" s="359">
        <f t="shared" si="11"/>
        <v>0</v>
      </c>
      <c r="BJ72" s="371">
        <f t="shared" si="12"/>
        <v>0.3833333333333333</v>
      </c>
    </row>
    <row r="73" spans="2:62" ht="30" customHeight="1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53"/>
      <c r="N73" s="351" t="s">
        <v>270</v>
      </c>
      <c r="O73" s="351" t="s">
        <v>270</v>
      </c>
      <c r="P73" s="351" t="s">
        <v>270</v>
      </c>
      <c r="Q73" s="351"/>
      <c r="R73" s="359">
        <f t="shared" si="8"/>
        <v>0.6</v>
      </c>
      <c r="S73" s="351" t="s">
        <v>270</v>
      </c>
      <c r="T73" s="351" t="s">
        <v>270</v>
      </c>
      <c r="U73" s="351" t="s">
        <v>270</v>
      </c>
      <c r="V73" s="351" t="s">
        <v>270</v>
      </c>
      <c r="W73" s="351" t="s">
        <v>270</v>
      </c>
      <c r="X73" s="351" t="s">
        <v>270</v>
      </c>
      <c r="Y73" s="352" t="s">
        <v>270</v>
      </c>
      <c r="Z73" s="351" t="s">
        <v>531</v>
      </c>
      <c r="AA73" s="351" t="s">
        <v>531</v>
      </c>
      <c r="AB73" s="351" t="s">
        <v>531</v>
      </c>
      <c r="AC73" s="351"/>
      <c r="AD73" s="351" t="s">
        <v>531</v>
      </c>
      <c r="AE73" s="351" t="s">
        <v>531</v>
      </c>
      <c r="AF73" s="322"/>
      <c r="AG73" s="322"/>
      <c r="AH73" s="359">
        <f t="shared" si="9"/>
        <v>0.46666666666666667</v>
      </c>
      <c r="AI73" s="351" t="s">
        <v>270</v>
      </c>
      <c r="AJ73" s="351" t="s">
        <v>270</v>
      </c>
      <c r="AK73" s="351" t="s">
        <v>270</v>
      </c>
      <c r="AL73" s="513">
        <v>12</v>
      </c>
      <c r="AM73" s="80">
        <v>10</v>
      </c>
      <c r="AN73" s="513">
        <f t="shared" si="15"/>
        <v>2</v>
      </c>
      <c r="AO73" s="514">
        <f t="shared" si="13"/>
        <v>0.83333333333333337</v>
      </c>
      <c r="AP73" s="515" t="s">
        <v>533</v>
      </c>
      <c r="AQ73" s="515" t="s">
        <v>533</v>
      </c>
      <c r="AR73" s="521"/>
      <c r="AS73" s="521"/>
      <c r="AT73" s="351" t="s">
        <v>531</v>
      </c>
      <c r="AU73" s="353" t="s">
        <v>531</v>
      </c>
      <c r="AV73" s="353" t="s">
        <v>531</v>
      </c>
      <c r="AW73" s="351" t="s">
        <v>531</v>
      </c>
      <c r="AX73" s="351" t="s">
        <v>531</v>
      </c>
      <c r="AY73" s="351"/>
      <c r="AZ73" s="351" t="s">
        <v>531</v>
      </c>
      <c r="BA73" s="351" t="s">
        <v>531</v>
      </c>
      <c r="BB73" s="351" t="s">
        <v>531</v>
      </c>
      <c r="BC73" s="351" t="s">
        <v>531</v>
      </c>
      <c r="BD73" s="351" t="s">
        <v>531</v>
      </c>
      <c r="BE73" s="351" t="s">
        <v>531</v>
      </c>
      <c r="BF73" s="359">
        <f t="shared" si="10"/>
        <v>0.2</v>
      </c>
      <c r="BG73" s="351" t="s">
        <v>531</v>
      </c>
      <c r="BH73" s="351" t="s">
        <v>531</v>
      </c>
      <c r="BI73" s="359">
        <f t="shared" si="11"/>
        <v>0</v>
      </c>
      <c r="BJ73" s="371">
        <f t="shared" si="12"/>
        <v>0.31666666666666665</v>
      </c>
    </row>
  </sheetData>
  <autoFilter ref="B11:BJ73" xr:uid="{F6C3828E-DC52-4BBD-B13F-7269EA388FFF}"/>
  <mergeCells count="16">
    <mergeCell ref="BG9:BH9"/>
    <mergeCell ref="BG8:BI8"/>
    <mergeCell ref="AI8:BF8"/>
    <mergeCell ref="AU3:AW4"/>
    <mergeCell ref="AU9:AW9"/>
    <mergeCell ref="AQ9:AT9"/>
    <mergeCell ref="C9:K9"/>
    <mergeCell ref="C8:K8"/>
    <mergeCell ref="C10:K10"/>
    <mergeCell ref="N8:AH8"/>
    <mergeCell ref="S9:W9"/>
    <mergeCell ref="AL10:AP10"/>
    <mergeCell ref="AQ10:AS10"/>
    <mergeCell ref="AX10:AY10"/>
    <mergeCell ref="AX9:BE9"/>
    <mergeCell ref="AI9:AP9"/>
  </mergeCells>
  <conditionalFormatting sqref="M10:M11 O10:O11">
    <cfRule type="cellIs" dxfId="1087" priority="3937" operator="equal">
      <formula>"No aplica"</formula>
    </cfRule>
  </conditionalFormatting>
  <conditionalFormatting sqref="M13:M14 M16:M19 M21:M22 M24 M26:M31 M34:M36 M39 M42 M44:M45 M48:M52 M55 M62 M66 M68 M70">
    <cfRule type="cellIs" dxfId="1086" priority="7" operator="equal">
      <formula>"en proceso"</formula>
    </cfRule>
    <cfRule type="cellIs" dxfId="1085" priority="8" operator="equal">
      <formula>"finalizado"</formula>
    </cfRule>
    <cfRule type="cellIs" dxfId="1084" priority="9" operator="equal">
      <formula>"en proceso "</formula>
    </cfRule>
  </conditionalFormatting>
  <conditionalFormatting sqref="N8 S9:T9 W10 M10:M11 O10:Q11 N10:N46 R10:U68 BF10:BI71 P12:R12 P13:Q13 O14:Q16 AQ21:AQ22 AI23:AL23 AQ23:AT23 O23:Q24 O28:Q28 P29:Q30 O31:Q31 O32:O36 N38:O38 N43:O43 N47:Q47 AZ47:BC48 N48 P48:Q48 N49:Q49 N50 P50:Q50 N51:Q53 N55:Q56 P70:U70 W70:X70 N71:X73 BI72:BI73">
    <cfRule type="cellIs" dxfId="1083" priority="3933" operator="equal">
      <formula>"finalizado"</formula>
    </cfRule>
  </conditionalFormatting>
  <conditionalFormatting sqref="N8 S9:T9 W10 M10:U11 BG11:BH71 P12:R12 N12:N46 O15:Q16 P21:Q22 AQ21:AQ22 AI23:AL23 AQ23:AS23 N23:Q24 N28:Q28 N31:Q31 N34:O34 N36:O36 N38:O38 N47:Q47 AZ47:BC48 N48 N49:Q49 N50 P50:Q50 N51:Q53 N55:Q56 W57 W60:W61 W68 N71:Q71 N72:Y73">
    <cfRule type="cellIs" dxfId="1082" priority="3931" operator="equal">
      <formula>"en proceso"</formula>
    </cfRule>
  </conditionalFormatting>
  <conditionalFormatting sqref="N72:Q73">
    <cfRule type="cellIs" dxfId="1081" priority="485" operator="equal">
      <formula>"finalizado"</formula>
    </cfRule>
  </conditionalFormatting>
  <conditionalFormatting sqref="N1:T7 N8 M10:T11 P12:R12 N12:N46 P21:Q22 N23:Q24 N28:Q28 N31:Q31 N34:O34 N36:O36 N38:O38 N47:Q47 N48 N49:Q49 N50 P50:Q50 N51:Q53 N54 N55:Q56 N57:N70 N71:Q71 N72:T1048576">
    <cfRule type="cellIs" dxfId="1080" priority="3942" operator="equal">
      <formula>"en proceso "</formula>
    </cfRule>
  </conditionalFormatting>
  <conditionalFormatting sqref="N1:X7 X9:X11 N52:N70">
    <cfRule type="cellIs" dxfId="1079" priority="3627" operator="equal">
      <formula>"en proceso"</formula>
    </cfRule>
    <cfRule type="cellIs" dxfId="1078" priority="3628" operator="equal">
      <formula>"finalizado"</formula>
    </cfRule>
  </conditionalFormatting>
  <conditionalFormatting sqref="O12:O13">
    <cfRule type="cellIs" dxfId="1077" priority="58" operator="equal">
      <formula>"No aplica"</formula>
    </cfRule>
    <cfRule type="cellIs" dxfId="1076" priority="60" operator="equal">
      <formula>"En proceso"</formula>
    </cfRule>
  </conditionalFormatting>
  <conditionalFormatting sqref="O14">
    <cfRule type="cellIs" dxfId="1075" priority="3563" operator="equal">
      <formula>"Devuelto"</formula>
    </cfRule>
    <cfRule type="cellIs" dxfId="1074" priority="3566" operator="equal">
      <formula>"Devuelto "</formula>
    </cfRule>
  </conditionalFormatting>
  <conditionalFormatting sqref="O17:O22">
    <cfRule type="cellIs" dxfId="1073" priority="42" operator="equal">
      <formula>"No aplica"</formula>
    </cfRule>
    <cfRule type="cellIs" priority="43" operator="equal">
      <formula>"Sin Iniciar"</formula>
    </cfRule>
    <cfRule type="cellIs" dxfId="1072" priority="44" operator="equal">
      <formula>"En proceso"</formula>
    </cfRule>
    <cfRule type="cellIs" dxfId="1071" priority="45" operator="equal">
      <formula>"Finalizado"</formula>
    </cfRule>
  </conditionalFormatting>
  <conditionalFormatting sqref="O25:O27">
    <cfRule type="cellIs" dxfId="1070" priority="38" operator="equal">
      <formula>"No aplica"</formula>
    </cfRule>
    <cfRule type="cellIs" priority="39" operator="equal">
      <formula>"Sin Iniciar"</formula>
    </cfRule>
    <cfRule type="cellIs" dxfId="1069" priority="40" operator="equal">
      <formula>"En proceso"</formula>
    </cfRule>
    <cfRule type="cellIs" dxfId="1068" priority="41" operator="equal">
      <formula>"Finalizado"</formula>
    </cfRule>
  </conditionalFormatting>
  <conditionalFormatting sqref="O29:O30">
    <cfRule type="cellIs" dxfId="1067" priority="34" operator="equal">
      <formula>"No aplica"</formula>
    </cfRule>
    <cfRule type="cellIs" dxfId="1066" priority="36" operator="equal">
      <formula>"En proceso"</formula>
    </cfRule>
  </conditionalFormatting>
  <conditionalFormatting sqref="O35">
    <cfRule type="cellIs" dxfId="1065" priority="20" operator="equal">
      <formula>"en proceso"</formula>
    </cfRule>
    <cfRule type="cellIs" dxfId="1064" priority="21" operator="equal">
      <formula>"en proceso "</formula>
    </cfRule>
  </conditionalFormatting>
  <conditionalFormatting sqref="O37">
    <cfRule type="cellIs" priority="3006" operator="equal">
      <formula>"Sin Iniciar"</formula>
    </cfRule>
    <cfRule type="cellIs" dxfId="1063" priority="3007" operator="equal">
      <formula>"En proceso"</formula>
    </cfRule>
    <cfRule type="cellIs" dxfId="1062" priority="3008" operator="equal">
      <formula>"Finalizado"</formula>
    </cfRule>
  </conditionalFormatting>
  <conditionalFormatting sqref="O39">
    <cfRule type="cellIs" dxfId="1061" priority="26" operator="equal">
      <formula>"No aplica"</formula>
    </cfRule>
    <cfRule type="cellIs" priority="27" operator="equal">
      <formula>"Sin Iniciar"</formula>
    </cfRule>
    <cfRule type="cellIs" dxfId="1060" priority="28" operator="equal">
      <formula>"En proceso"</formula>
    </cfRule>
    <cfRule type="cellIs" dxfId="1059" priority="29" operator="equal">
      <formula>"Finalizado"</formula>
    </cfRule>
  </conditionalFormatting>
  <conditionalFormatting sqref="O40">
    <cfRule type="cellIs" dxfId="1058" priority="3325" operator="equal">
      <formula>"en proceso"</formula>
    </cfRule>
    <cfRule type="cellIs" dxfId="1057" priority="3326" operator="equal">
      <formula>"en proceso "</formula>
    </cfRule>
    <cfRule type="cellIs" dxfId="1056" priority="3327" operator="equal">
      <formula>"finalizado"</formula>
    </cfRule>
  </conditionalFormatting>
  <conditionalFormatting sqref="O41:O42 O44:O46 O48">
    <cfRule type="cellIs" dxfId="1055" priority="22" operator="equal">
      <formula>"No aplica"</formula>
    </cfRule>
    <cfRule type="cellIs" dxfId="1054" priority="24" operator="equal">
      <formula>"En proceso"</formula>
    </cfRule>
  </conditionalFormatting>
  <conditionalFormatting sqref="O41:O42 O44:O46 O48:Q48">
    <cfRule type="cellIs" priority="23" operator="equal">
      <formula>"Sin Iniciar"</formula>
    </cfRule>
    <cfRule type="cellIs" dxfId="1053" priority="25" operator="equal">
      <formula>"Finalizado"</formula>
    </cfRule>
  </conditionalFormatting>
  <conditionalFormatting sqref="O50">
    <cfRule type="cellIs" dxfId="1052" priority="16" operator="equal">
      <formula>"No aplica"</formula>
    </cfRule>
    <cfRule type="cellIs" priority="17" operator="equal">
      <formula>"Sin Iniciar"</formula>
    </cfRule>
    <cfRule type="cellIs" dxfId="1051" priority="18" operator="equal">
      <formula>"En proceso"</formula>
    </cfRule>
    <cfRule type="cellIs" dxfId="1050" priority="19" operator="equal">
      <formula>"Finalizado"</formula>
    </cfRule>
  </conditionalFormatting>
  <conditionalFormatting sqref="O54">
    <cfRule type="cellIs" dxfId="1049" priority="382" operator="equal">
      <formula>"No aplica"</formula>
    </cfRule>
    <cfRule type="cellIs" dxfId="1048" priority="384" operator="equal">
      <formula>"En proceso"</formula>
    </cfRule>
  </conditionalFormatting>
  <conditionalFormatting sqref="O57:O58">
    <cfRule type="cellIs" dxfId="1047" priority="806" operator="equal">
      <formula>"No aplica"</formula>
    </cfRule>
    <cfRule type="cellIs" dxfId="1046" priority="808" operator="equal">
      <formula>"En proceso"</formula>
    </cfRule>
  </conditionalFormatting>
  <conditionalFormatting sqref="O60:O61">
    <cfRule type="cellIs" dxfId="1045" priority="378" operator="equal">
      <formula>"No aplica"</formula>
    </cfRule>
    <cfRule type="cellIs" priority="379" operator="equal">
      <formula>"Sin Iniciar"</formula>
    </cfRule>
    <cfRule type="cellIs" dxfId="1044" priority="380" operator="equal">
      <formula>"En proceso"</formula>
    </cfRule>
    <cfRule type="cellIs" dxfId="1043" priority="381" operator="equal">
      <formula>"Finalizado"</formula>
    </cfRule>
  </conditionalFormatting>
  <conditionalFormatting sqref="O64">
    <cfRule type="cellIs" dxfId="1042" priority="794" operator="equal">
      <formula>"No aplica"</formula>
    </cfRule>
    <cfRule type="cellIs" priority="795" operator="equal">
      <formula>"Sin Iniciar"</formula>
    </cfRule>
    <cfRule type="cellIs" dxfId="1041" priority="796" operator="equal">
      <formula>"En proceso"</formula>
    </cfRule>
    <cfRule type="cellIs" dxfId="1040" priority="797" operator="equal">
      <formula>"Finalizado"</formula>
    </cfRule>
  </conditionalFormatting>
  <conditionalFormatting sqref="O65">
    <cfRule type="cellIs" dxfId="1039" priority="3318" operator="equal">
      <formula>"en proceso"</formula>
    </cfRule>
    <cfRule type="cellIs" dxfId="1038" priority="3319" operator="equal">
      <formula>"en proceso "</formula>
    </cfRule>
    <cfRule type="cellIs" dxfId="1037" priority="3320" operator="equal">
      <formula>"finalizado"</formula>
    </cfRule>
  </conditionalFormatting>
  <conditionalFormatting sqref="O66:O67">
    <cfRule type="cellIs" dxfId="1036" priority="798" operator="equal">
      <formula>"No aplica"</formula>
    </cfRule>
    <cfRule type="cellIs" priority="799" operator="equal">
      <formula>"Sin Iniciar"</formula>
    </cfRule>
    <cfRule type="cellIs" dxfId="1035" priority="800" operator="equal">
      <formula>"En proceso"</formula>
    </cfRule>
    <cfRule type="cellIs" dxfId="1034" priority="801" operator="equal">
      <formula>"Finalizado"</formula>
    </cfRule>
  </conditionalFormatting>
  <conditionalFormatting sqref="O68:O69">
    <cfRule type="cellIs" dxfId="1033" priority="10" operator="equal">
      <formula>"en proceso"</formula>
    </cfRule>
    <cfRule type="cellIs" dxfId="1032" priority="11" operator="equal">
      <formula>"finalizado"</formula>
    </cfRule>
  </conditionalFormatting>
  <conditionalFormatting sqref="O69">
    <cfRule type="cellIs" dxfId="1031" priority="3346" operator="equal">
      <formula>"Devuelto"</formula>
    </cfRule>
    <cfRule type="cellIs" dxfId="1030" priority="3349" operator="equal">
      <formula>"Devuelto "</formula>
    </cfRule>
  </conditionalFormatting>
  <conditionalFormatting sqref="O69:O70">
    <cfRule type="cellIs" priority="13" operator="equal">
      <formula>"Sin Iniciar"</formula>
    </cfRule>
    <cfRule type="cellIs" dxfId="1029" priority="14" operator="equal">
      <formula>"En proceso"</formula>
    </cfRule>
    <cfRule type="cellIs" dxfId="1028" priority="15" operator="equal">
      <formula>"Finalizado"</formula>
    </cfRule>
  </conditionalFormatting>
  <conditionalFormatting sqref="O70">
    <cfRule type="cellIs" dxfId="1027" priority="12" operator="equal">
      <formula>"No aplica"</formula>
    </cfRule>
  </conditionalFormatting>
  <conditionalFormatting sqref="O29:Q30">
    <cfRule type="cellIs" priority="35" operator="equal">
      <formula>"Sin Iniciar"</formula>
    </cfRule>
    <cfRule type="cellIs" dxfId="1026" priority="37" operator="equal">
      <formula>"Finalizado"</formula>
    </cfRule>
  </conditionalFormatting>
  <conditionalFormatting sqref="O32:Q33 O57:Q58">
    <cfRule type="cellIs" priority="807" operator="equal">
      <formula>"Sin Iniciar"</formula>
    </cfRule>
    <cfRule type="cellIs" dxfId="1025" priority="809" operator="equal">
      <formula>"Finalizado"</formula>
    </cfRule>
  </conditionalFormatting>
  <conditionalFormatting sqref="O54:Q54">
    <cfRule type="cellIs" priority="383" operator="equal">
      <formula>"Sin Iniciar"</formula>
    </cfRule>
    <cfRule type="cellIs" dxfId="1024" priority="385" operator="equal">
      <formula>"Finalizado"</formula>
    </cfRule>
  </conditionalFormatting>
  <conditionalFormatting sqref="P13:Q14 P20:Q20 P29:Q30 O32:Q33 P37:Q38 P41:Q41 P43:Q43 P48:Q48 P54:Q54 P57:Q58 P61:Q61 P65:Q66">
    <cfRule type="cellIs" dxfId="1023" priority="3468" operator="equal">
      <formula>"Devuelto"</formula>
    </cfRule>
    <cfRule type="cellIs" dxfId="1022" priority="3471" operator="equal">
      <formula>"Devuelto "</formula>
    </cfRule>
  </conditionalFormatting>
  <conditionalFormatting sqref="P13:Q14 P20:Q20 P32:Q32 P37:Q38 P41:Q41 P43:Q43 P61:Q61 P65:Q66">
    <cfRule type="cellIs" priority="3467" operator="equal">
      <formula>"Sin Iniciar"</formula>
    </cfRule>
    <cfRule type="cellIs" dxfId="1021" priority="3469" operator="equal">
      <formula>"Finalizado"</formula>
    </cfRule>
  </conditionalFormatting>
  <conditionalFormatting sqref="P17:Q22 P32:Q46 P54:Q54 P57:Q69">
    <cfRule type="cellIs" dxfId="1020" priority="3472" operator="equal">
      <formula>"finalizado"</formula>
    </cfRule>
  </conditionalFormatting>
  <conditionalFormatting sqref="Q10:R11">
    <cfRule type="cellIs" dxfId="1019" priority="1" operator="equal">
      <formula>"No aplica"</formula>
    </cfRule>
  </conditionalFormatting>
  <conditionalFormatting sqref="R69:W69">
    <cfRule type="cellIs" dxfId="1018" priority="764" operator="equal">
      <formula>"finalizado"</formula>
    </cfRule>
  </conditionalFormatting>
  <conditionalFormatting sqref="S52:S56">
    <cfRule type="cellIs" priority="729" operator="equal">
      <formula>"Sin Iniciar"</formula>
    </cfRule>
    <cfRule type="cellIs" dxfId="1017" priority="730" operator="equal">
      <formula>"En proceso"</formula>
    </cfRule>
    <cfRule type="cellIs" dxfId="1016" priority="731" operator="equal">
      <formula>"Finalizado"</formula>
    </cfRule>
    <cfRule type="cellIs" dxfId="1015" priority="732" operator="equal">
      <formula>"Devuelto"</formula>
    </cfRule>
    <cfRule type="cellIs" dxfId="1014" priority="733" operator="equal">
      <formula>"Devuelto "</formula>
    </cfRule>
  </conditionalFormatting>
  <conditionalFormatting sqref="S67:S69">
    <cfRule type="cellIs" priority="724" operator="equal">
      <formula>"Sin Iniciar"</formula>
    </cfRule>
    <cfRule type="cellIs" dxfId="1013" priority="725" operator="equal">
      <formula>"En proceso"</formula>
    </cfRule>
    <cfRule type="cellIs" dxfId="1012" priority="726" operator="equal">
      <formula>"Finalizado"</formula>
    </cfRule>
    <cfRule type="cellIs" dxfId="1011" priority="727" operator="equal">
      <formula>"Devuelto"</formula>
    </cfRule>
    <cfRule type="cellIs" dxfId="1010" priority="728" operator="equal">
      <formula>"Devuelto "</formula>
    </cfRule>
  </conditionalFormatting>
  <conditionalFormatting sqref="S47:T51">
    <cfRule type="cellIs" priority="3276" operator="equal">
      <formula>"Sin Iniciar"</formula>
    </cfRule>
    <cfRule type="cellIs" dxfId="1009" priority="3277" operator="equal">
      <formula>"En proceso"</formula>
    </cfRule>
    <cfRule type="cellIs" dxfId="1008" priority="3278" operator="equal">
      <formula>"Finalizado"</formula>
    </cfRule>
    <cfRule type="cellIs" dxfId="1007" priority="3280" operator="equal">
      <formula>"Devuelto"</formula>
    </cfRule>
    <cfRule type="cellIs" dxfId="1006" priority="3283" operator="equal">
      <formula>"Devuelto "</formula>
    </cfRule>
  </conditionalFormatting>
  <conditionalFormatting sqref="S57:T66">
    <cfRule type="cellIs" priority="745" operator="equal">
      <formula>"Sin Iniciar"</formula>
    </cfRule>
    <cfRule type="cellIs" dxfId="1005" priority="746" operator="equal">
      <formula>"En proceso"</formula>
    </cfRule>
    <cfRule type="cellIs" dxfId="1004" priority="747" operator="equal">
      <formula>"Finalizado"</formula>
    </cfRule>
    <cfRule type="cellIs" dxfId="1003" priority="748" operator="equal">
      <formula>"Devuelto"</formula>
    </cfRule>
    <cfRule type="cellIs" dxfId="1002" priority="749" operator="equal">
      <formula>"Devuelto "</formula>
    </cfRule>
  </conditionalFormatting>
  <conditionalFormatting sqref="S12:U46">
    <cfRule type="cellIs" priority="3497" operator="equal">
      <formula>"Sin Iniciar"</formula>
    </cfRule>
    <cfRule type="cellIs" dxfId="1001" priority="3498" operator="equal">
      <formula>"En proceso"</formula>
    </cfRule>
    <cfRule type="cellIs" dxfId="1000" priority="3499" operator="equal">
      <formula>"Finalizado"</formula>
    </cfRule>
    <cfRule type="cellIs" dxfId="999" priority="3501" operator="equal">
      <formula>"Devuelto"</formula>
    </cfRule>
    <cfRule type="cellIs" dxfId="998" priority="3504" operator="equal">
      <formula>"Devuelto "</formula>
    </cfRule>
  </conditionalFormatting>
  <conditionalFormatting sqref="S69:X69">
    <cfRule type="cellIs" dxfId="997" priority="3625" operator="equal">
      <formula>"en proceso"</formula>
    </cfRule>
  </conditionalFormatting>
  <conditionalFormatting sqref="S70:X73">
    <cfRule type="cellIs" priority="103" operator="equal">
      <formula>"Sin Iniciar"</formula>
    </cfRule>
    <cfRule type="cellIs" dxfId="996" priority="105" operator="equal">
      <formula>"Finalizado"</formula>
    </cfRule>
  </conditionalFormatting>
  <conditionalFormatting sqref="S71:X73">
    <cfRule type="cellIs" dxfId="995" priority="481" operator="equal">
      <formula>"Devuelto"</formula>
    </cfRule>
    <cfRule type="cellIs" dxfId="994" priority="482" operator="equal">
      <formula>"Devuelto "</formula>
    </cfRule>
  </conditionalFormatting>
  <conditionalFormatting sqref="S72:Y73">
    <cfRule type="cellIs" dxfId="993" priority="479" operator="equal">
      <formula>"En proceso"</formula>
    </cfRule>
  </conditionalFormatting>
  <conditionalFormatting sqref="T47:T56">
    <cfRule type="cellIs" priority="751" operator="equal">
      <formula>"Sin Iniciar"</formula>
    </cfRule>
    <cfRule type="cellIs" dxfId="992" priority="752" operator="equal">
      <formula>"En proceso"</formula>
    </cfRule>
    <cfRule type="cellIs" dxfId="991" priority="753" operator="equal">
      <formula>"Finalizado"</formula>
    </cfRule>
    <cfRule type="cellIs" dxfId="990" priority="754" operator="equal">
      <formula>"Devuelto"</formula>
    </cfRule>
    <cfRule type="cellIs" dxfId="989" priority="755" operator="equal">
      <formula>"Devuelto "</formula>
    </cfRule>
  </conditionalFormatting>
  <conditionalFormatting sqref="T67:T68 S70:U70 W70:X70">
    <cfRule type="cellIs" dxfId="988" priority="743" operator="equal">
      <formula>"Devuelto"</formula>
    </cfRule>
    <cfRule type="cellIs" dxfId="987" priority="744" operator="equal">
      <formula>"Devuelto "</formula>
    </cfRule>
  </conditionalFormatting>
  <conditionalFormatting sqref="T67:T68">
    <cfRule type="cellIs" priority="740" operator="equal">
      <formula>"Sin Iniciar"</formula>
    </cfRule>
    <cfRule type="cellIs" dxfId="986" priority="741" operator="equal">
      <formula>"En proceso"</formula>
    </cfRule>
    <cfRule type="cellIs" dxfId="985" priority="742" operator="equal">
      <formula>"Finalizado"</formula>
    </cfRule>
  </conditionalFormatting>
  <conditionalFormatting sqref="T69:U69">
    <cfRule type="cellIs" priority="719" operator="equal">
      <formula>"Sin Iniciar"</formula>
    </cfRule>
    <cfRule type="cellIs" dxfId="984" priority="720" operator="equal">
      <formula>"En proceso"</formula>
    </cfRule>
    <cfRule type="cellIs" dxfId="983" priority="721" operator="equal">
      <formula>"Finalizado"</formula>
    </cfRule>
    <cfRule type="cellIs" dxfId="982" priority="722" operator="equal">
      <formula>"Devuelto"</formula>
    </cfRule>
    <cfRule type="cellIs" dxfId="981" priority="723" operator="equal">
      <formula>"Devuelto "</formula>
    </cfRule>
  </conditionalFormatting>
  <conditionalFormatting sqref="U47:U68">
    <cfRule type="cellIs" priority="3186" operator="equal">
      <formula>"Sin Iniciar"</formula>
    </cfRule>
    <cfRule type="cellIs" dxfId="980" priority="3187" operator="equal">
      <formula>"En proceso"</formula>
    </cfRule>
    <cfRule type="cellIs" dxfId="979" priority="3188" operator="equal">
      <formula>"Finalizado"</formula>
    </cfRule>
    <cfRule type="cellIs" dxfId="978" priority="3190" operator="equal">
      <formula>"Devuelto"</formula>
    </cfRule>
    <cfRule type="cellIs" dxfId="977" priority="3193" operator="equal">
      <formula>"Devuelto "</formula>
    </cfRule>
  </conditionalFormatting>
  <conditionalFormatting sqref="U72:Y73">
    <cfRule type="cellIs" dxfId="976" priority="483" operator="equal">
      <formula>"en proceso "</formula>
    </cfRule>
  </conditionalFormatting>
  <conditionalFormatting sqref="V12">
    <cfRule type="cellIs" dxfId="975" priority="2914" operator="equal">
      <formula>"No aplica"</formula>
    </cfRule>
  </conditionalFormatting>
  <conditionalFormatting sqref="V14">
    <cfRule type="cellIs" dxfId="974" priority="116" operator="equal">
      <formula>"Devuelto"</formula>
    </cfRule>
    <cfRule type="cellIs" dxfId="973" priority="117" operator="equal">
      <formula>"Devuelto "</formula>
    </cfRule>
    <cfRule type="cellIs" dxfId="972" priority="118" operator="equal">
      <formula>"finalizado"</formula>
    </cfRule>
    <cfRule type="cellIs" dxfId="971" priority="119" operator="equal">
      <formula>"en proceso"</formula>
    </cfRule>
    <cfRule type="cellIs" dxfId="970" priority="120" operator="equal">
      <formula>"en proceso "</formula>
    </cfRule>
    <cfRule type="cellIs" dxfId="969" priority="121" operator="equal">
      <formula>"No aplica"</formula>
    </cfRule>
  </conditionalFormatting>
  <conditionalFormatting sqref="V17:V68">
    <cfRule type="cellIs" priority="98" operator="equal">
      <formula>"Sin Iniciar"</formula>
    </cfRule>
    <cfRule type="cellIs" dxfId="968" priority="99" operator="equal">
      <formula>"En proceso"</formula>
    </cfRule>
    <cfRule type="cellIs" dxfId="967" priority="100" operator="equal">
      <formula>"Finalizado"</formula>
    </cfRule>
  </conditionalFormatting>
  <conditionalFormatting sqref="V24:V25">
    <cfRule type="cellIs" dxfId="966" priority="3046" operator="equal">
      <formula>"Devuelto"</formula>
    </cfRule>
    <cfRule type="cellIs" dxfId="965" priority="3049" operator="equal">
      <formula>"Devuelto "</formula>
    </cfRule>
    <cfRule type="cellIs" dxfId="964" priority="3050" operator="equal">
      <formula>"finalizado"</formula>
    </cfRule>
  </conditionalFormatting>
  <conditionalFormatting sqref="V26:V32">
    <cfRule type="cellIs" dxfId="963" priority="109" operator="equal">
      <formula>"No aplica"</formula>
    </cfRule>
  </conditionalFormatting>
  <conditionalFormatting sqref="V27">
    <cfRule type="cellIs" dxfId="962" priority="3055" operator="equal">
      <formula>"Devuelto"</formula>
    </cfRule>
    <cfRule type="cellIs" dxfId="961" priority="3058" operator="equal">
      <formula>"Devuelto "</formula>
    </cfRule>
    <cfRule type="cellIs" dxfId="960" priority="3059" operator="equal">
      <formula>"finalizado"</formula>
    </cfRule>
  </conditionalFormatting>
  <conditionalFormatting sqref="V29:V30">
    <cfRule type="cellIs" dxfId="959" priority="110" operator="equal">
      <formula>"Devuelto"</formula>
    </cfRule>
    <cfRule type="cellIs" dxfId="958" priority="111" operator="equal">
      <formula>"Devuelto "</formula>
    </cfRule>
    <cfRule type="cellIs" dxfId="957" priority="112" operator="equal">
      <formula>"finalizado"</formula>
    </cfRule>
  </conditionalFormatting>
  <conditionalFormatting sqref="V33">
    <cfRule type="cellIs" dxfId="956" priority="3073" operator="equal">
      <formula>"Devuelto"</formula>
    </cfRule>
    <cfRule type="cellIs" dxfId="955" priority="3076" operator="equal">
      <formula>"Devuelto "</formula>
    </cfRule>
    <cfRule type="cellIs" dxfId="954" priority="3077" operator="equal">
      <formula>"finalizado"</formula>
    </cfRule>
  </conditionalFormatting>
  <conditionalFormatting sqref="V34:V37">
    <cfRule type="cellIs" dxfId="953" priority="474" operator="equal">
      <formula>"No aplica"</formula>
    </cfRule>
  </conditionalFormatting>
  <conditionalFormatting sqref="V38">
    <cfRule type="cellIs" dxfId="952" priority="3091" operator="equal">
      <formula>"Devuelto"</formula>
    </cfRule>
    <cfRule type="cellIs" dxfId="951" priority="3094" operator="equal">
      <formula>"Devuelto "</formula>
    </cfRule>
    <cfRule type="cellIs" dxfId="950" priority="3095" operator="equal">
      <formula>"finalizado"</formula>
    </cfRule>
  </conditionalFormatting>
  <conditionalFormatting sqref="V39">
    <cfRule type="cellIs" dxfId="949" priority="2886" operator="equal">
      <formula>"No aplica"</formula>
    </cfRule>
  </conditionalFormatting>
  <conditionalFormatting sqref="V40 V42">
    <cfRule type="cellIs" dxfId="948" priority="3100" operator="equal">
      <formula>"Devuelto"</formula>
    </cfRule>
    <cfRule type="cellIs" dxfId="947" priority="3103" operator="equal">
      <formula>"Devuelto "</formula>
    </cfRule>
    <cfRule type="cellIs" dxfId="946" priority="3104" operator="equal">
      <formula>"finalizado"</formula>
    </cfRule>
  </conditionalFormatting>
  <conditionalFormatting sqref="V41:V48">
    <cfRule type="cellIs" dxfId="945" priority="108" operator="equal">
      <formula>"No aplica"</formula>
    </cfRule>
  </conditionalFormatting>
  <conditionalFormatting sqref="V44:V45">
    <cfRule type="cellIs" dxfId="944" priority="3109" operator="equal">
      <formula>"Devuelto"</formula>
    </cfRule>
    <cfRule type="cellIs" dxfId="943" priority="3112" operator="equal">
      <formula>"Devuelto "</formula>
    </cfRule>
    <cfRule type="cellIs" dxfId="942" priority="3113" operator="equal">
      <formula>"finalizado"</formula>
    </cfRule>
  </conditionalFormatting>
  <conditionalFormatting sqref="V48:V50">
    <cfRule type="cellIs" dxfId="941" priority="3118" operator="equal">
      <formula>"Devuelto"</formula>
    </cfRule>
    <cfRule type="cellIs" dxfId="940" priority="3121" operator="equal">
      <formula>"Devuelto "</formula>
    </cfRule>
    <cfRule type="cellIs" dxfId="939" priority="3122" operator="equal">
      <formula>"finalizado"</formula>
    </cfRule>
  </conditionalFormatting>
  <conditionalFormatting sqref="V50:V51">
    <cfRule type="cellIs" dxfId="938" priority="107" operator="equal">
      <formula>"No aplica"</formula>
    </cfRule>
  </conditionalFormatting>
  <conditionalFormatting sqref="V52">
    <cfRule type="cellIs" dxfId="937" priority="3127" operator="equal">
      <formula>"Devuelto"</formula>
    </cfRule>
    <cfRule type="cellIs" dxfId="936" priority="3130" operator="equal">
      <formula>"Devuelto "</formula>
    </cfRule>
    <cfRule type="cellIs" dxfId="935" priority="3131" operator="equal">
      <formula>"finalizado"</formula>
    </cfRule>
  </conditionalFormatting>
  <conditionalFormatting sqref="V53:V54">
    <cfRule type="cellIs" dxfId="934" priority="2870" operator="equal">
      <formula>"No aplica"</formula>
    </cfRule>
  </conditionalFormatting>
  <conditionalFormatting sqref="V55">
    <cfRule type="cellIs" dxfId="933" priority="3136" operator="equal">
      <formula>"Devuelto"</formula>
    </cfRule>
    <cfRule type="cellIs" dxfId="932" priority="3139" operator="equal">
      <formula>"Devuelto "</formula>
    </cfRule>
    <cfRule type="cellIs" dxfId="931" priority="3140" operator="equal">
      <formula>"finalizado"</formula>
    </cfRule>
  </conditionalFormatting>
  <conditionalFormatting sqref="V56:V57">
    <cfRule type="cellIs" dxfId="930" priority="2866" operator="equal">
      <formula>"No aplica"</formula>
    </cfRule>
  </conditionalFormatting>
  <conditionalFormatting sqref="V58">
    <cfRule type="cellIs" dxfId="929" priority="3149" operator="equal">
      <formula>"finalizado"</formula>
    </cfRule>
  </conditionalFormatting>
  <conditionalFormatting sqref="V59:V62">
    <cfRule type="cellIs" dxfId="928" priority="2862" operator="equal">
      <formula>"No aplica"</formula>
    </cfRule>
  </conditionalFormatting>
  <conditionalFormatting sqref="V63">
    <cfRule type="cellIs" dxfId="927" priority="3154" operator="equal">
      <formula>"Devuelto"</formula>
    </cfRule>
    <cfRule type="cellIs" dxfId="926" priority="3157" operator="equal">
      <formula>"Devuelto "</formula>
    </cfRule>
    <cfRule type="cellIs" dxfId="925" priority="3158" operator="equal">
      <formula>"finalizado"</formula>
    </cfRule>
  </conditionalFormatting>
  <conditionalFormatting sqref="V64">
    <cfRule type="cellIs" dxfId="924" priority="2858" operator="equal">
      <formula>"No aplica"</formula>
    </cfRule>
  </conditionalFormatting>
  <conditionalFormatting sqref="V65:V66">
    <cfRule type="cellIs" dxfId="923" priority="97" operator="equal">
      <formula>"finalizado"</formula>
    </cfRule>
    <cfRule type="cellIs" dxfId="922" priority="101" operator="equal">
      <formula>"Devuelto"</formula>
    </cfRule>
    <cfRule type="cellIs" dxfId="921" priority="102" operator="equal">
      <formula>"Devuelto "</formula>
    </cfRule>
  </conditionalFormatting>
  <conditionalFormatting sqref="V67:V68">
    <cfRule type="cellIs" dxfId="920" priority="2854" operator="equal">
      <formula>"No aplica"</formula>
    </cfRule>
  </conditionalFormatting>
  <conditionalFormatting sqref="V70">
    <cfRule type="cellIs" dxfId="919" priority="106" operator="equal">
      <formula>"No aplica"</formula>
    </cfRule>
  </conditionalFormatting>
  <conditionalFormatting sqref="V58:W58">
    <cfRule type="cellIs" dxfId="918" priority="2965" operator="equal">
      <formula>"Devuelto"</formula>
    </cfRule>
    <cfRule type="cellIs" dxfId="917" priority="2968" operator="equal">
      <formula>"Devuelto "</formula>
    </cfRule>
  </conditionalFormatting>
  <conditionalFormatting sqref="V12:X15">
    <cfRule type="cellIs" priority="113" operator="equal">
      <formula>"Sin Iniciar"</formula>
    </cfRule>
    <cfRule type="cellIs" dxfId="916" priority="114" operator="equal">
      <formula>"En proceso"</formula>
    </cfRule>
    <cfRule type="cellIs" dxfId="915" priority="115" operator="equal">
      <formula>"Finalizado"</formula>
    </cfRule>
  </conditionalFormatting>
  <conditionalFormatting sqref="V16:Y17">
    <cfRule type="cellIs" priority="671" operator="equal">
      <formula>"Sin Iniciar"</formula>
    </cfRule>
    <cfRule type="cellIs" dxfId="914" priority="672" operator="equal">
      <formula>"En proceso"</formula>
    </cfRule>
    <cfRule type="cellIs" dxfId="913" priority="673" operator="equal">
      <formula>"Finalizado"</formula>
    </cfRule>
    <cfRule type="cellIs" dxfId="912" priority="674" operator="equal">
      <formula>"Devuelto"</formula>
    </cfRule>
    <cfRule type="cellIs" dxfId="911" priority="675" operator="equal">
      <formula>"Devuelto "</formula>
    </cfRule>
    <cfRule type="cellIs" dxfId="910" priority="676" operator="equal">
      <formula>"finalizado"</formula>
    </cfRule>
    <cfRule type="cellIs" dxfId="909" priority="677" operator="equal">
      <formula>"en proceso"</formula>
    </cfRule>
    <cfRule type="cellIs" dxfId="908" priority="678" operator="equal">
      <formula>"en proceso "</formula>
    </cfRule>
  </conditionalFormatting>
  <conditionalFormatting sqref="W57:W68">
    <cfRule type="cellIs" dxfId="907" priority="650" operator="equal">
      <formula>"finalizado"</formula>
    </cfRule>
  </conditionalFormatting>
  <conditionalFormatting sqref="W58:W60">
    <cfRule type="cellIs" priority="645" operator="equal">
      <formula>"Sin Iniciar"</formula>
    </cfRule>
    <cfRule type="cellIs" dxfId="906" priority="646" operator="equal">
      <formula>"En proceso"</formula>
    </cfRule>
    <cfRule type="cellIs" dxfId="905" priority="647" operator="equal">
      <formula>"Finalizado"</formula>
    </cfRule>
  </conditionalFormatting>
  <conditionalFormatting sqref="W59:W60">
    <cfRule type="cellIs" dxfId="904" priority="648" operator="equal">
      <formula>"Devuelto"</formula>
    </cfRule>
    <cfRule type="cellIs" dxfId="903" priority="649" operator="equal">
      <formula>"Devuelto "</formula>
    </cfRule>
  </conditionalFormatting>
  <conditionalFormatting sqref="W62:W67">
    <cfRule type="cellIs" priority="2952" operator="equal">
      <formula>"Sin Iniciar"</formula>
    </cfRule>
    <cfRule type="cellIs" dxfId="902" priority="2953" operator="equal">
      <formula>"En proceso"</formula>
    </cfRule>
    <cfRule type="cellIs" dxfId="901" priority="2954" operator="equal">
      <formula>"Finalizado"</formula>
    </cfRule>
    <cfRule type="cellIs" dxfId="900" priority="2956" operator="equal">
      <formula>"Devuelto"</formula>
    </cfRule>
    <cfRule type="cellIs" dxfId="899" priority="2959" operator="equal">
      <formula>"Devuelto "</formula>
    </cfRule>
  </conditionalFormatting>
  <conditionalFormatting sqref="W12:X15">
    <cfRule type="cellIs" dxfId="898" priority="3028" operator="equal">
      <formula>"Devuelto"</formula>
    </cfRule>
    <cfRule type="cellIs" dxfId="897" priority="3031" operator="equal">
      <formula>"Devuelto "</formula>
    </cfRule>
    <cfRule type="cellIs" dxfId="896" priority="3032" operator="equal">
      <formula>"finalizado"</formula>
    </cfRule>
  </conditionalFormatting>
  <conditionalFormatting sqref="W29:X56">
    <cfRule type="cellIs" dxfId="895" priority="2980" operator="equal">
      <formula>"En proceso"</formula>
    </cfRule>
  </conditionalFormatting>
  <conditionalFormatting sqref="W17:Y28 W29:X56">
    <cfRule type="cellIs" priority="2979" operator="equal">
      <formula>"Sin Iniciar"</formula>
    </cfRule>
    <cfRule type="cellIs" dxfId="894" priority="2981" operator="equal">
      <formula>"Finalizado"</formula>
    </cfRule>
    <cfRule type="cellIs" dxfId="893" priority="2983" operator="equal">
      <formula>"Devuelto"</formula>
    </cfRule>
    <cfRule type="cellIs" dxfId="892" priority="2986" operator="equal">
      <formula>"Devuelto "</formula>
    </cfRule>
    <cfRule type="cellIs" dxfId="891" priority="2987" operator="equal">
      <formula>"finalizado"</formula>
    </cfRule>
  </conditionalFormatting>
  <conditionalFormatting sqref="W28:Y28">
    <cfRule type="cellIs" dxfId="890" priority="680" operator="equal">
      <formula>"En proceso"</formula>
    </cfRule>
  </conditionalFormatting>
  <conditionalFormatting sqref="X57:X66">
    <cfRule type="cellIs" priority="638" operator="equal">
      <formula>"Sin Iniciar"</formula>
    </cfRule>
    <cfRule type="cellIs" dxfId="889" priority="639" operator="equal">
      <formula>"En proceso"</formula>
    </cfRule>
    <cfRule type="cellIs" dxfId="888" priority="640" operator="equal">
      <formula>"Finalizado"</formula>
    </cfRule>
    <cfRule type="cellIs" dxfId="887" priority="641" operator="equal">
      <formula>"Devuelto"</formula>
    </cfRule>
    <cfRule type="cellIs" dxfId="886" priority="642" operator="equal">
      <formula>"Devuelto "</formula>
    </cfRule>
    <cfRule type="cellIs" dxfId="885" priority="643" operator="equal">
      <formula>"finalizado"</formula>
    </cfRule>
  </conditionalFormatting>
  <conditionalFormatting sqref="X68">
    <cfRule type="cellIs" priority="2934" operator="equal">
      <formula>"Sin Iniciar"</formula>
    </cfRule>
    <cfRule type="cellIs" dxfId="884" priority="2935" operator="equal">
      <formula>"En proceso"</formula>
    </cfRule>
    <cfRule type="cellIs" dxfId="883" priority="2936" operator="equal">
      <formula>"Finalizado"</formula>
    </cfRule>
    <cfRule type="cellIs" dxfId="882" priority="2938" operator="equal">
      <formula>"Devuelto"</formula>
    </cfRule>
    <cfRule type="cellIs" dxfId="881" priority="2941" operator="equal">
      <formula>"Devuelto "</formula>
    </cfRule>
  </conditionalFormatting>
  <conditionalFormatting sqref="X68:X69">
    <cfRule type="cellIs" dxfId="880" priority="2942" operator="equal">
      <formula>"finalizado"</formula>
    </cfRule>
  </conditionalFormatting>
  <conditionalFormatting sqref="X28:Y28">
    <cfRule type="cellIs" dxfId="879" priority="685" operator="equal">
      <formula>"en proceso"</formula>
    </cfRule>
    <cfRule type="cellIs" dxfId="878" priority="686" operator="equal">
      <formula>"en proceso "</formula>
    </cfRule>
  </conditionalFormatting>
  <conditionalFormatting sqref="X67:Y67">
    <cfRule type="cellIs" priority="687" operator="equal">
      <formula>"Sin Iniciar"</formula>
    </cfRule>
    <cfRule type="cellIs" dxfId="877" priority="688" operator="equal">
      <formula>"En proceso"</formula>
    </cfRule>
    <cfRule type="cellIs" dxfId="876" priority="689" operator="equal">
      <formula>"Finalizado"</formula>
    </cfRule>
    <cfRule type="cellIs" dxfId="875" priority="690" operator="equal">
      <formula>"Devuelto"</formula>
    </cfRule>
    <cfRule type="cellIs" dxfId="874" priority="691" operator="equal">
      <formula>"Devuelto "</formula>
    </cfRule>
    <cfRule type="cellIs" dxfId="873" priority="692" operator="equal">
      <formula>"finalizado"</formula>
    </cfRule>
    <cfRule type="cellIs" dxfId="872" priority="693" operator="equal">
      <formula>"en proceso"</formula>
    </cfRule>
    <cfRule type="cellIs" dxfId="871" priority="694" operator="equal">
      <formula>"en proceso "</formula>
    </cfRule>
  </conditionalFormatting>
  <conditionalFormatting sqref="Y29:Y66 Y68:Y73">
    <cfRule type="cellIs" priority="695" operator="equal">
      <formula>"Sin Iniciar"</formula>
    </cfRule>
    <cfRule type="cellIs" dxfId="870" priority="697" operator="equal">
      <formula>"Finalizado"</formula>
    </cfRule>
    <cfRule type="cellIs" dxfId="869" priority="698" operator="equal">
      <formula>"Devuelto"</formula>
    </cfRule>
    <cfRule type="cellIs" dxfId="868" priority="699" operator="equal">
      <formula>"Devuelto "</formula>
    </cfRule>
    <cfRule type="cellIs" dxfId="867" priority="700" operator="equal">
      <formula>"finalizado"</formula>
    </cfRule>
  </conditionalFormatting>
  <conditionalFormatting sqref="Y60 X61:Y62">
    <cfRule type="cellIs" dxfId="866" priority="701" operator="equal">
      <formula>"en proceso"</formula>
    </cfRule>
    <cfRule type="cellIs" dxfId="865" priority="702" operator="equal">
      <formula>"en proceso "</formula>
    </cfRule>
  </conditionalFormatting>
  <conditionalFormatting sqref="Y60:Y62">
    <cfRule type="cellIs" dxfId="864" priority="696" operator="equal">
      <formula>"En proceso"</formula>
    </cfRule>
  </conditionalFormatting>
  <conditionalFormatting sqref="Y9:AA10 AX14 AZ14:BE14 AX15:BE15 AX16:AX18 AZ16:BE18 AX19:BE21 AX22 AZ22:BE22 AX23:BE23 AX24 AZ24:BE24 AX25:BE25">
    <cfRule type="cellIs" dxfId="863" priority="3323" operator="equal">
      <formula>"en proceso"</formula>
    </cfRule>
    <cfRule type="cellIs" dxfId="862" priority="3324" operator="equal">
      <formula>"finalizado"</formula>
    </cfRule>
  </conditionalFormatting>
  <conditionalFormatting sqref="Y12:AA12 Y13:Y15 Z69 Z70:AA73">
    <cfRule type="cellIs" dxfId="861" priority="2920" operator="equal">
      <formula>"Devuelto"</formula>
    </cfRule>
    <cfRule type="cellIs" dxfId="860" priority="2923" operator="equal">
      <formula>"Devuelto "</formula>
    </cfRule>
    <cfRule type="cellIs" dxfId="859" priority="2924" operator="equal">
      <formula>"finalizado"</formula>
    </cfRule>
  </conditionalFormatting>
  <conditionalFormatting sqref="Y12:AA12 Y13:Y15 Z70:AA73">
    <cfRule type="cellIs" priority="2916" operator="equal">
      <formula>"Sin Iniciar"</formula>
    </cfRule>
    <cfRule type="cellIs" dxfId="858" priority="2918" operator="equal">
      <formula>"Finalizado"</formula>
    </cfRule>
  </conditionalFormatting>
  <conditionalFormatting sqref="Y11:AD11">
    <cfRule type="cellIs" dxfId="857" priority="3644" operator="equal">
      <formula>"en proceso"</formula>
    </cfRule>
    <cfRule type="cellIs" dxfId="856" priority="3645" operator="equal">
      <formula>"finalizado"</formula>
    </cfRule>
  </conditionalFormatting>
  <conditionalFormatting sqref="Z12:AA68 W17:X27">
    <cfRule type="cellIs" dxfId="855" priority="816" operator="equal">
      <formula>"En proceso"</formula>
    </cfRule>
  </conditionalFormatting>
  <conditionalFormatting sqref="Z13:AA68 V20">
    <cfRule type="cellIs" dxfId="854" priority="3037" operator="equal">
      <formula>"Devuelto"</formula>
    </cfRule>
    <cfRule type="cellIs" dxfId="853" priority="3040" operator="equal">
      <formula>"Devuelto "</formula>
    </cfRule>
    <cfRule type="cellIs" dxfId="852" priority="3041" operator="equal">
      <formula>"finalizado"</formula>
    </cfRule>
  </conditionalFormatting>
  <conditionalFormatting sqref="Z13:AA68">
    <cfRule type="cellIs" priority="3550" operator="equal">
      <formula>"Sin Iniciar"</formula>
    </cfRule>
    <cfRule type="cellIs" dxfId="851" priority="3552" operator="equal">
      <formula>"Finalizado"</formula>
    </cfRule>
  </conditionalFormatting>
  <conditionalFormatting sqref="Z70:AA73">
    <cfRule type="cellIs" dxfId="850" priority="644" operator="equal">
      <formula>"En proceso"</formula>
    </cfRule>
  </conditionalFormatting>
  <conditionalFormatting sqref="Z69:AD69">
    <cfRule type="cellIs" priority="590" operator="equal">
      <formula>"Sin Iniciar"</formula>
    </cfRule>
    <cfRule type="cellIs" dxfId="849" priority="591" operator="equal">
      <formula>"En proceso"</formula>
    </cfRule>
    <cfRule type="cellIs" dxfId="848" priority="592" operator="equal">
      <formula>"Finalizado"</formula>
    </cfRule>
  </conditionalFormatting>
  <conditionalFormatting sqref="AB72:AE73">
    <cfRule type="cellIs" priority="374" operator="equal">
      <formula>"Sin Iniciar"</formula>
    </cfRule>
    <cfRule type="cellIs" dxfId="847" priority="375" operator="equal">
      <formula>"En proceso"</formula>
    </cfRule>
    <cfRule type="cellIs" dxfId="846" priority="376" operator="equal">
      <formula>"Finalizado"</formula>
    </cfRule>
    <cfRule type="cellIs" dxfId="845" priority="377" operator="equal">
      <formula>"Enviado al ministerio"</formula>
    </cfRule>
  </conditionalFormatting>
  <conditionalFormatting sqref="AD12:AD71 AF12:AG71">
    <cfRule type="cellIs" dxfId="844" priority="2915" operator="equal">
      <formula>"Enviado al ministerio"</formula>
    </cfRule>
  </conditionalFormatting>
  <conditionalFormatting sqref="AD12:AG12 O12:O14 AC13:AG13 AC14 AD14:AG20 AC16:AC19 AC21:AC22 AE21:AG56 AC24 AC26:AC31 AC34:AC36 AC39 AC42 AC44:AC45 AC48:AC52 AC55 AF57:AG71 AC62 AC66 AC68 AC70">
    <cfRule type="cellIs" priority="59" operator="equal">
      <formula>"Sin Iniciar"</formula>
    </cfRule>
    <cfRule type="cellIs" dxfId="843" priority="61" operator="equal">
      <formula>"Finalizado"</formula>
    </cfRule>
  </conditionalFormatting>
  <conditionalFormatting sqref="AD12:AG12 AC13:AG13 AC14 AD14:AG20 AC16:AC19 AC21:AC22 AE21:AG56 AC24 AC26:AC31 AC34:AC36 AC39 AC42 AC44:AC45 AC48:AC52 AC55 AF57:AG71 AC62 AC66 AC68 AC70 S70:X71">
    <cfRule type="cellIs" dxfId="842" priority="104" operator="equal">
      <formula>"En proceso"</formula>
    </cfRule>
  </conditionalFormatting>
  <conditionalFormatting sqref="AE45 AE49:AE53 AE55">
    <cfRule type="cellIs" dxfId="841" priority="623" operator="equal">
      <formula>"Devuelto"</formula>
    </cfRule>
    <cfRule type="cellIs" dxfId="840" priority="624" operator="equal">
      <formula>"Devuelto "</formula>
    </cfRule>
    <cfRule type="cellIs" dxfId="839" priority="625" operator="equal">
      <formula>"finalizado"</formula>
    </cfRule>
  </conditionalFormatting>
  <conditionalFormatting sqref="AE58:AE63 AE65">
    <cfRule type="cellIs" dxfId="838" priority="617" operator="equal">
      <formula>"Devuelto"</formula>
    </cfRule>
    <cfRule type="cellIs" dxfId="837" priority="618" operator="equal">
      <formula>"Devuelto "</formula>
    </cfRule>
    <cfRule type="cellIs" dxfId="836" priority="619" operator="equal">
      <formula>"finalizado"</formula>
    </cfRule>
  </conditionalFormatting>
  <conditionalFormatting sqref="AE58:AE65 AE67:AE71">
    <cfRule type="cellIs" priority="599" operator="equal">
      <formula>"Sin Iniciar"</formula>
    </cfRule>
    <cfRule type="cellIs" dxfId="835" priority="600" operator="equal">
      <formula>"En proceso"</formula>
    </cfRule>
    <cfRule type="cellIs" dxfId="834" priority="601" operator="equal">
      <formula>"Finalizado"</formula>
    </cfRule>
  </conditionalFormatting>
  <conditionalFormatting sqref="AE70:AE71">
    <cfRule type="cellIs" dxfId="833" priority="605" operator="equal">
      <formula>"Devuelto"</formula>
    </cfRule>
    <cfRule type="cellIs" dxfId="832" priority="606" operator="equal">
      <formula>"Devuelto "</formula>
    </cfRule>
    <cfRule type="cellIs" dxfId="831" priority="607" operator="equal">
      <formula>"finalizado"</formula>
    </cfRule>
  </conditionalFormatting>
  <conditionalFormatting sqref="AH10:AH11">
    <cfRule type="cellIs" dxfId="830" priority="3454" operator="equal">
      <formula>"No aplica"</formula>
    </cfRule>
  </conditionalFormatting>
  <conditionalFormatting sqref="AH10:AH73">
    <cfRule type="cellIs" dxfId="829" priority="3335" operator="equal">
      <formula>"en proceso"</formula>
    </cfRule>
    <cfRule type="cellIs" dxfId="828" priority="3336" operator="equal">
      <formula>"en proceso "</formula>
    </cfRule>
    <cfRule type="cellIs" dxfId="827" priority="3337" operator="equal">
      <formula>"finalizado"</formula>
    </cfRule>
  </conditionalFormatting>
  <conditionalFormatting sqref="AI8">
    <cfRule type="cellIs" dxfId="826" priority="3446" operator="equal">
      <formula>"en proceso"</formula>
    </cfRule>
    <cfRule type="cellIs" dxfId="825" priority="3448" operator="equal">
      <formula>"en proceso "</formula>
    </cfRule>
  </conditionalFormatting>
  <conditionalFormatting sqref="AI8:AI9">
    <cfRule type="cellIs" dxfId="824" priority="3447" operator="equal">
      <formula>"finalizado"</formula>
    </cfRule>
  </conditionalFormatting>
  <conditionalFormatting sqref="AI9">
    <cfRule type="cellIs" dxfId="823" priority="3639" operator="equal">
      <formula>"Devuelto"</formula>
    </cfRule>
    <cfRule type="cellIs" dxfId="822" priority="3640" operator="equal">
      <formula>"Devuelto "</formula>
    </cfRule>
  </conditionalFormatting>
  <conditionalFormatting sqref="AI13:AI15">
    <cfRule type="cellIs" dxfId="821" priority="2846" operator="equal">
      <formula>"No aplica"</formula>
    </cfRule>
    <cfRule type="cellIs" priority="2847" operator="equal">
      <formula>"Sin Iniciar"</formula>
    </cfRule>
    <cfRule type="cellIs" dxfId="820" priority="2849" operator="equal">
      <formula>"Finalizado"</formula>
    </cfRule>
  </conditionalFormatting>
  <conditionalFormatting sqref="AI41:AI42">
    <cfRule type="cellIs" priority="350" operator="equal">
      <formula>"Sin Iniciar"</formula>
    </cfRule>
    <cfRule type="cellIs" dxfId="819" priority="351" operator="equal">
      <formula>"En proceso"</formula>
    </cfRule>
    <cfRule type="cellIs" dxfId="818" priority="352" operator="equal">
      <formula>"Finalizado"</formula>
    </cfRule>
    <cfRule type="cellIs" dxfId="817" priority="353" operator="equal">
      <formula>"No aplica"</formula>
    </cfRule>
    <cfRule type="cellIs" dxfId="816" priority="354" operator="equal">
      <formula>"en proceso"</formula>
    </cfRule>
    <cfRule type="cellIs" dxfId="815" priority="355" operator="equal">
      <formula>"finalizado"</formula>
    </cfRule>
    <cfRule type="cellIs" dxfId="814" priority="356" operator="equal">
      <formula>"Devuelto"</formula>
    </cfRule>
    <cfRule type="cellIs" dxfId="813" priority="357" operator="equal">
      <formula>"Devuelto "</formula>
    </cfRule>
  </conditionalFormatting>
  <conditionalFormatting sqref="AI40:AJ40">
    <cfRule type="cellIs" dxfId="812" priority="663" operator="equal">
      <formula>"Devuelto"</formula>
    </cfRule>
    <cfRule type="cellIs" dxfId="811" priority="664" operator="equal">
      <formula>"Devuelto "</formula>
    </cfRule>
    <cfRule type="cellIs" dxfId="810" priority="665" operator="equal">
      <formula>"finalizado"</formula>
    </cfRule>
  </conditionalFormatting>
  <conditionalFormatting sqref="AI12:AK12 AQ12:AS12">
    <cfRule type="cellIs" dxfId="809" priority="2850" operator="equal">
      <formula>"No aplica"</formula>
    </cfRule>
  </conditionalFormatting>
  <conditionalFormatting sqref="AI12:AK12">
    <cfRule type="cellIs" priority="2851" operator="equal">
      <formula>"Sin Iniciar"</formula>
    </cfRule>
    <cfRule type="cellIs" dxfId="808" priority="2852" operator="equal">
      <formula>"En proceso"</formula>
    </cfRule>
    <cfRule type="cellIs" dxfId="807" priority="2853" operator="equal">
      <formula>"Finalizado"</formula>
    </cfRule>
  </conditionalFormatting>
  <conditionalFormatting sqref="AI32:AK35">
    <cfRule type="cellIs" priority="440" operator="equal">
      <formula>"Sin Iniciar"</formula>
    </cfRule>
    <cfRule type="cellIs" dxfId="806" priority="441" operator="equal">
      <formula>"Finalizado"</formula>
    </cfRule>
    <cfRule type="cellIs" dxfId="805" priority="442" operator="equal">
      <formula>"En proceso"</formula>
    </cfRule>
  </conditionalFormatting>
  <conditionalFormatting sqref="AI34:AK35 AQ34:AQ35">
    <cfRule type="cellIs" dxfId="804" priority="2778" operator="equal">
      <formula>"No aplica"</formula>
    </cfRule>
  </conditionalFormatting>
  <conditionalFormatting sqref="AI38:AK38">
    <cfRule type="cellIs" dxfId="803" priority="2639" operator="equal">
      <formula>"No aplica"</formula>
    </cfRule>
  </conditionalFormatting>
  <conditionalFormatting sqref="AI43:AK43 AQ43:BE43">
    <cfRule type="cellIs" priority="522" operator="equal">
      <formula>"Sin Iniciar"</formula>
    </cfRule>
    <cfRule type="cellIs" dxfId="802" priority="524" operator="equal">
      <formula>"Finalizado"</formula>
    </cfRule>
  </conditionalFormatting>
  <conditionalFormatting sqref="AI43:AK43">
    <cfRule type="cellIs" dxfId="801" priority="2764" operator="equal">
      <formula>"No aplica"</formula>
    </cfRule>
  </conditionalFormatting>
  <conditionalFormatting sqref="AI49:AK49 AQ49">
    <cfRule type="cellIs" dxfId="800" priority="2611" operator="equal">
      <formula>"No aplica"</formula>
    </cfRule>
  </conditionalFormatting>
  <conditionalFormatting sqref="AI49:AK49">
    <cfRule type="cellIs" priority="2612" operator="equal">
      <formula>"Sin Iniciar"</formula>
    </cfRule>
    <cfRule type="cellIs" dxfId="799" priority="2614" operator="equal">
      <formula>"Finalizado"</formula>
    </cfRule>
  </conditionalFormatting>
  <conditionalFormatting sqref="AI51:AK51 AQ51">
    <cfRule type="cellIs" dxfId="798" priority="2734" operator="equal">
      <formula>"en proceso"</formula>
    </cfRule>
    <cfRule type="cellIs" dxfId="797" priority="2735" operator="equal">
      <formula>"finalizado"</formula>
    </cfRule>
    <cfRule type="cellIs" dxfId="796" priority="2752" operator="equal">
      <formula>"Devuelto"</formula>
    </cfRule>
    <cfRule type="cellIs" dxfId="795" priority="2755" operator="equal">
      <formula>"Devuelto "</formula>
    </cfRule>
  </conditionalFormatting>
  <conditionalFormatting sqref="AI51:AK51">
    <cfRule type="cellIs" dxfId="794" priority="2727" operator="equal">
      <formula>"No aplica"</formula>
    </cfRule>
    <cfRule type="cellIs" priority="2728" operator="equal">
      <formula>"Sin Iniciar"</formula>
    </cfRule>
    <cfRule type="cellIs" dxfId="793" priority="2730" operator="equal">
      <formula>"Finalizado"</formula>
    </cfRule>
  </conditionalFormatting>
  <conditionalFormatting sqref="AI56:AK56">
    <cfRule type="cellIs" dxfId="792" priority="2710" operator="equal">
      <formula>"en proceso"</formula>
    </cfRule>
  </conditionalFormatting>
  <conditionalFormatting sqref="AI73:AK73">
    <cfRule type="cellIs" priority="492" operator="equal">
      <formula>"Sin Iniciar"</formula>
    </cfRule>
    <cfRule type="cellIs" dxfId="791" priority="493" operator="equal">
      <formula>"En proceso"</formula>
    </cfRule>
    <cfRule type="cellIs" dxfId="790" priority="494" operator="equal">
      <formula>"Finalizado"</formula>
    </cfRule>
    <cfRule type="cellIs" dxfId="789" priority="495" operator="equal">
      <formula>"No aplica"</formula>
    </cfRule>
    <cfRule type="cellIs" dxfId="788" priority="496" operator="equal">
      <formula>"en proceso"</formula>
    </cfRule>
    <cfRule type="cellIs" dxfId="787" priority="497" operator="equal">
      <formula>"finalizado"</formula>
    </cfRule>
    <cfRule type="cellIs" dxfId="786" priority="499" operator="equal">
      <formula>"Devuelto"</formula>
    </cfRule>
    <cfRule type="cellIs" dxfId="785" priority="501" operator="equal">
      <formula>"Devuelto "</formula>
    </cfRule>
  </conditionalFormatting>
  <conditionalFormatting sqref="AI10:AL10 AQ10 AT10 AW10:AX10 AZ10:BE10 BG10:BH10 AQ11:AT11 AX11:BE11">
    <cfRule type="cellIs" dxfId="784" priority="3934" operator="equal">
      <formula>"Devuelto"</formula>
    </cfRule>
    <cfRule type="cellIs" dxfId="783" priority="3935" operator="equal">
      <formula>"Devuelto "</formula>
    </cfRule>
  </conditionalFormatting>
  <conditionalFormatting sqref="AI10:AL10 AQ10 AT10 AW10:AX10 AZ10:BE10">
    <cfRule type="cellIs" dxfId="782" priority="3936" operator="equal">
      <formula>"finalizado"</formula>
    </cfRule>
  </conditionalFormatting>
  <conditionalFormatting sqref="AI46:AL46 AQ46:AS47 AI47:AK47">
    <cfRule type="cellIs" dxfId="781" priority="2757" operator="equal">
      <formula>"No aplica"</formula>
    </cfRule>
  </conditionalFormatting>
  <conditionalFormatting sqref="AI46:AL46 AQ46:BE47 AI47:AK47 AQ49">
    <cfRule type="cellIs" priority="651" operator="equal">
      <formula>"Sin Iniciar"</formula>
    </cfRule>
    <cfRule type="cellIs" dxfId="780" priority="652" operator="equal">
      <formula>"Finalizado"</formula>
    </cfRule>
  </conditionalFormatting>
  <conditionalFormatting sqref="AI53:AL53 AQ53:AS53 AI54:AN54 AP54:AS54">
    <cfRule type="cellIs" dxfId="779" priority="2722" operator="equal">
      <formula>"en proceso"</formula>
    </cfRule>
  </conditionalFormatting>
  <conditionalFormatting sqref="AI53:AL53 AQ53:AT53 AI54:AN54 AP54:AT54">
    <cfRule type="cellIs" dxfId="778" priority="2723" operator="equal">
      <formula>"finalizado"</formula>
    </cfRule>
  </conditionalFormatting>
  <conditionalFormatting sqref="AI13:AM13 AP13 AI14:AP14">
    <cfRule type="cellIs" dxfId="777" priority="2817" operator="equal">
      <formula>"En proceso"</formula>
    </cfRule>
  </conditionalFormatting>
  <conditionalFormatting sqref="AI32:AM32">
    <cfRule type="cellIs" dxfId="776" priority="435" operator="equal">
      <formula>"No aplica"</formula>
    </cfRule>
  </conditionalFormatting>
  <conditionalFormatting sqref="AI72:AM72">
    <cfRule type="cellIs" priority="366" operator="equal">
      <formula>"Sin Iniciar"</formula>
    </cfRule>
    <cfRule type="cellIs" dxfId="775" priority="367" operator="equal">
      <formula>"En proceso"</formula>
    </cfRule>
    <cfRule type="cellIs" dxfId="774" priority="368" operator="equal">
      <formula>"Finalizado"</formula>
    </cfRule>
    <cfRule type="cellIs" dxfId="773" priority="369" operator="equal">
      <formula>"No aplica"</formula>
    </cfRule>
    <cfRule type="cellIs" dxfId="772" priority="370" operator="equal">
      <formula>"en proceso"</formula>
    </cfRule>
    <cfRule type="cellIs" dxfId="771" priority="371" operator="equal">
      <formula>"finalizado"</formula>
    </cfRule>
    <cfRule type="cellIs" dxfId="770" priority="372" operator="equal">
      <formula>"Devuelto"</formula>
    </cfRule>
    <cfRule type="cellIs" dxfId="769" priority="373" operator="equal">
      <formula>"Devuelto "</formula>
    </cfRule>
  </conditionalFormatting>
  <conditionalFormatting sqref="AI16:AN16 AP16 AI17:AK22">
    <cfRule type="cellIs" dxfId="768" priority="2822" operator="equal">
      <formula>"en proceso"</formula>
    </cfRule>
  </conditionalFormatting>
  <conditionalFormatting sqref="AI16:AN16 AP16:AQ16 AQ17:AQ19 AI17:AK22">
    <cfRule type="cellIs" dxfId="767" priority="2823" operator="equal">
      <formula>"finalizado"</formula>
    </cfRule>
  </conditionalFormatting>
  <conditionalFormatting sqref="AI31:AN31 AP31:AQ31 AN32">
    <cfRule type="cellIs" dxfId="766" priority="2793" operator="equal">
      <formula>"finalizado"</formula>
    </cfRule>
  </conditionalFormatting>
  <conditionalFormatting sqref="AI31:AN31">
    <cfRule type="cellIs" priority="2786" operator="equal">
      <formula>"Sin Iniciar"</formula>
    </cfRule>
    <cfRule type="cellIs" dxfId="765" priority="2788" operator="equal">
      <formula>"Finalizado"</formula>
    </cfRule>
  </conditionalFormatting>
  <conditionalFormatting sqref="AI36:AN37">
    <cfRule type="cellIs" priority="394" operator="equal">
      <formula>"Sin Iniciar"</formula>
    </cfRule>
    <cfRule type="cellIs" dxfId="764" priority="395" operator="equal">
      <formula>"Finalizado"</formula>
    </cfRule>
    <cfRule type="cellIs" dxfId="763" priority="396" operator="equal">
      <formula>"En proceso"</formula>
    </cfRule>
    <cfRule type="cellIs" dxfId="762" priority="397" operator="equal">
      <formula>"No aplica"</formula>
    </cfRule>
  </conditionalFormatting>
  <conditionalFormatting sqref="AI52:AN52 AQ52 AI53:AL53 AQ53:AS53 AI54:AN54 AP54:AS54 AQ55 AI55:AK56 AQ56:AS56">
    <cfRule type="cellIs" dxfId="761" priority="2603" operator="equal">
      <formula>"No aplica"</formula>
    </cfRule>
  </conditionalFormatting>
  <conditionalFormatting sqref="AI29:AQ30">
    <cfRule type="cellIs" dxfId="760" priority="262" operator="equal">
      <formula>"finalizado"</formula>
    </cfRule>
    <cfRule type="cellIs" dxfId="759" priority="263" operator="equal">
      <formula>"Devuelto"</formula>
    </cfRule>
    <cfRule type="cellIs" dxfId="758" priority="264" operator="equal">
      <formula>"Devuelto "</formula>
    </cfRule>
    <cfRule type="cellIs" dxfId="757" priority="267" operator="equal">
      <formula>"en proceso"</formula>
    </cfRule>
  </conditionalFormatting>
  <conditionalFormatting sqref="AI29:AS30">
    <cfRule type="cellIs" priority="245" operator="equal">
      <formula>"Sin Iniciar"</formula>
    </cfRule>
    <cfRule type="cellIs" dxfId="756" priority="246" operator="equal">
      <formula>"En proceso"</formula>
    </cfRule>
    <cfRule type="cellIs" dxfId="755" priority="247" operator="equal">
      <formula>"Finalizado"</formula>
    </cfRule>
    <cfRule type="cellIs" dxfId="754" priority="248" operator="equal">
      <formula>"No aplica"</formula>
    </cfRule>
  </conditionalFormatting>
  <conditionalFormatting sqref="AI39:AS39 AJ42:AS42">
    <cfRule type="cellIs" dxfId="753" priority="315" operator="equal">
      <formula>"No aplica"</formula>
    </cfRule>
    <cfRule type="cellIs" dxfId="752" priority="317" operator="equal">
      <formula>"En proceso"</formula>
    </cfRule>
  </conditionalFormatting>
  <conditionalFormatting sqref="AI44:AS45 AI48:AV48">
    <cfRule type="cellIs" dxfId="751" priority="237" operator="equal">
      <formula>"Devuelto"</formula>
    </cfRule>
    <cfRule type="cellIs" dxfId="750" priority="238" operator="equal">
      <formula>"Devuelto "</formula>
    </cfRule>
  </conditionalFormatting>
  <conditionalFormatting sqref="AI44:AS45">
    <cfRule type="cellIs" dxfId="749" priority="232" operator="equal">
      <formula>"No aplica"</formula>
    </cfRule>
    <cfRule type="cellIs" priority="233" operator="equal">
      <formula>"Sin Iniciar"</formula>
    </cfRule>
    <cfRule type="cellIs" dxfId="748" priority="234" operator="equal">
      <formula>"En proceso"</formula>
    </cfRule>
    <cfRule type="cellIs" dxfId="747" priority="235" operator="equal">
      <formula>"Finalizado"</formula>
    </cfRule>
    <cfRule type="cellIs" dxfId="746" priority="236" operator="equal">
      <formula>"finalizado"</formula>
    </cfRule>
  </conditionalFormatting>
  <conditionalFormatting sqref="AI48:AS48">
    <cfRule type="cellIs" priority="284" operator="equal">
      <formula>"Sin Iniciar"</formula>
    </cfRule>
    <cfRule type="cellIs" dxfId="745" priority="285" operator="equal">
      <formula>"Finalizado"</formula>
    </cfRule>
    <cfRule type="cellIs" dxfId="744" priority="289" operator="equal">
      <formula>"En proceso"</formula>
    </cfRule>
    <cfRule type="cellIs" dxfId="743" priority="290" operator="equal">
      <formula>"No aplica"</formula>
    </cfRule>
  </conditionalFormatting>
  <conditionalFormatting sqref="AI50:AS50">
    <cfRule type="cellIs" dxfId="742" priority="224" operator="equal">
      <formula>"No aplica"</formula>
    </cfRule>
    <cfRule type="cellIs" priority="225" operator="equal">
      <formula>"Sin Iniciar"</formula>
    </cfRule>
    <cfRule type="cellIs" dxfId="741" priority="226" operator="equal">
      <formula>"En proceso"</formula>
    </cfRule>
    <cfRule type="cellIs" dxfId="740" priority="227" operator="equal">
      <formula>"Finalizado"</formula>
    </cfRule>
    <cfRule type="cellIs" dxfId="739" priority="228" operator="equal">
      <formula>"finalizado"</formula>
    </cfRule>
    <cfRule type="cellIs" dxfId="738" priority="229" operator="equal">
      <formula>"Devuelto"</formula>
    </cfRule>
    <cfRule type="cellIs" dxfId="737" priority="230" operator="equal">
      <formula>"Devuelto "</formula>
    </cfRule>
    <cfRule type="cellIs" dxfId="736" priority="231" operator="equal">
      <formula>"en proceso"</formula>
    </cfRule>
  </conditionalFormatting>
  <conditionalFormatting sqref="AI66:AS66">
    <cfRule type="cellIs" dxfId="735" priority="216" operator="equal">
      <formula>"No aplica"</formula>
    </cfRule>
    <cfRule type="cellIs" priority="217" operator="equal">
      <formula>"Sin Iniciar"</formula>
    </cfRule>
    <cfRule type="cellIs" dxfId="734" priority="218" operator="equal">
      <formula>"En proceso"</formula>
    </cfRule>
    <cfRule type="cellIs" dxfId="733" priority="219" operator="equal">
      <formula>"Finalizado"</formula>
    </cfRule>
    <cfRule type="cellIs" dxfId="732" priority="220" operator="equal">
      <formula>"finalizado"</formula>
    </cfRule>
    <cfRule type="cellIs" dxfId="731" priority="221" operator="equal">
      <formula>"Devuelto"</formula>
    </cfRule>
    <cfRule type="cellIs" dxfId="730" priority="222" operator="equal">
      <formula>"Devuelto "</formula>
    </cfRule>
    <cfRule type="cellIs" dxfId="729" priority="223" operator="equal">
      <formula>"en proceso"</formula>
    </cfRule>
  </conditionalFormatting>
  <conditionalFormatting sqref="AI70:AS70">
    <cfRule type="cellIs" dxfId="728" priority="208" operator="equal">
      <formula>"No aplica"</formula>
    </cfRule>
    <cfRule type="cellIs" priority="209" operator="equal">
      <formula>"Sin Iniciar"</formula>
    </cfRule>
    <cfRule type="cellIs" dxfId="727" priority="210" operator="equal">
      <formula>"En proceso"</formula>
    </cfRule>
    <cfRule type="cellIs" dxfId="726" priority="211" operator="equal">
      <formula>"Finalizado"</formula>
    </cfRule>
  </conditionalFormatting>
  <conditionalFormatting sqref="AI48:AV48">
    <cfRule type="cellIs" dxfId="725" priority="286" operator="equal">
      <formula>"finalizado"</formula>
    </cfRule>
  </conditionalFormatting>
  <conditionalFormatting sqref="AI39:AY39 AY42:BE42">
    <cfRule type="cellIs" dxfId="724" priority="155" operator="equal">
      <formula>"Devuelto"</formula>
    </cfRule>
    <cfRule type="cellIs" dxfId="723" priority="156" operator="equal">
      <formula>"Devuelto "</formula>
    </cfRule>
  </conditionalFormatting>
  <conditionalFormatting sqref="AI39:BC39 AX42:BE42">
    <cfRule type="cellIs" dxfId="722" priority="154" operator="equal">
      <formula>"finalizado"</formula>
    </cfRule>
  </conditionalFormatting>
  <conditionalFormatting sqref="AI39:BD39 AU42:BE42">
    <cfRule type="cellIs" priority="149" operator="equal">
      <formula>"Sin Iniciar"</formula>
    </cfRule>
    <cfRule type="cellIs" dxfId="721" priority="151" operator="equal">
      <formula>"Finalizado"</formula>
    </cfRule>
  </conditionalFormatting>
  <conditionalFormatting sqref="AJ15:AK15 AQ17:AQ19 AI26:AK26 AL26:AQ27 AI28:AK28 AQ28 AI34:AK35 AQ34:AQ35 AI36:AN36 AP36:AQ36 AI39:AS39 AI43:AK43 AQ43:AS43 AI46:AL46 AQ46:AS47 AI47:AK47 AI64:AN64 AP64:AS64 AQ67:AS67 AI67:AK68 AQ68 AI69:AL69 AQ69:AS69">
    <cfRule type="cellIs" dxfId="720" priority="3571" operator="equal">
      <formula>"en proceso"</formula>
    </cfRule>
  </conditionalFormatting>
  <conditionalFormatting sqref="AJ15:AK15 AQ15:AT15 AI26:AK26 AL26:AQ27 AI28:AK28 AQ28 AI33:AK35 AQ34:AQ35 AI36:AN36 AP36:AQ36 AI43:AK43 AQ43:AT43 AI46:AL46 AQ46:AT47 AI47:AK47 AI64:AN64 AP64:AT64 AQ67:AT67 AI67:AK68 AQ68 AI69:AL69 AQ69:AT69">
    <cfRule type="cellIs" dxfId="719" priority="3572" operator="equal">
      <formula>"finalizado"</formula>
    </cfRule>
  </conditionalFormatting>
  <conditionalFormatting sqref="AJ15:AK15 AQ15:AT15 AI26:AK26 AL26:AQ27 AI28:AK28 AQ28 BF29 AI31:AN31 AP31:AQ31 AN32 AP32:AT32 AQ33:AT33 AI33:AK35 AQ34:AQ35 AI36:AN36 AP36:AQ36 AP41 AI43:AK43 AQ43:AT43 AI46:AL46 AQ46:AT47 AI47:AK47 AI53:AL53 AQ53:AT53 AI54:AN54 AP54:AT54 AQ56:AT61 AI56:AK62 AZ58:BC58 AX60:AY60 AQ62 AI64:AN64 AP64:AT64 AI65:AK65 AQ67:AT67 AI67:AK68 AQ68 AI69:AL69 AQ69:AT69">
    <cfRule type="cellIs" dxfId="718" priority="3902" operator="equal">
      <formula>"Devuelto"</formula>
    </cfRule>
    <cfRule type="cellIs" dxfId="717" priority="3923" operator="equal">
      <formula>"Devuelto "</formula>
    </cfRule>
  </conditionalFormatting>
  <conditionalFormatting sqref="AJ13:AM13 AP13 AJ14:AP14">
    <cfRule type="cellIs" priority="2839" operator="equal">
      <formula>"Sin Iniciar"</formula>
    </cfRule>
    <cfRule type="cellIs" dxfId="716" priority="2841" operator="equal">
      <formula>"Finalizado"</formula>
    </cfRule>
  </conditionalFormatting>
  <conditionalFormatting sqref="AJ13:AM13 AP13:AQ13 AJ14:AS14">
    <cfRule type="cellIs" dxfId="715" priority="2834" operator="equal">
      <formula>"No aplica"</formula>
    </cfRule>
  </conditionalFormatting>
  <conditionalFormatting sqref="AJ41:AM41">
    <cfRule type="cellIs" dxfId="714" priority="361" operator="equal">
      <formula>"No aplica"</formula>
    </cfRule>
    <cfRule type="cellIs" dxfId="713" priority="362" operator="equal">
      <formula>"en proceso"</formula>
    </cfRule>
  </conditionalFormatting>
  <conditionalFormatting sqref="AJ41:AN41">
    <cfRule type="cellIs" priority="358" operator="equal">
      <formula>"Sin Iniciar"</formula>
    </cfRule>
    <cfRule type="cellIs" dxfId="712" priority="359" operator="equal">
      <formula>"En proceso"</formula>
    </cfRule>
    <cfRule type="cellIs" dxfId="711" priority="360" operator="equal">
      <formula>"Finalizado"</formula>
    </cfRule>
    <cfRule type="cellIs" dxfId="710" priority="363" operator="equal">
      <formula>"finalizado"</formula>
    </cfRule>
    <cfRule type="cellIs" dxfId="709" priority="364" operator="equal">
      <formula>"Devuelto"</formula>
    </cfRule>
    <cfRule type="cellIs" dxfId="708" priority="365" operator="equal">
      <formula>"Devuelto "</formula>
    </cfRule>
  </conditionalFormatting>
  <conditionalFormatting sqref="AJ42:AS42 AI44:AS45 AI48:AS48">
    <cfRule type="cellIs" dxfId="707" priority="239" operator="equal">
      <formula>"en proceso"</formula>
    </cfRule>
  </conditionalFormatting>
  <conditionalFormatting sqref="AJ42:AS42">
    <cfRule type="cellIs" priority="316" operator="equal">
      <formula>"Sin Iniciar"</formula>
    </cfRule>
    <cfRule type="cellIs" dxfId="706" priority="318" operator="equal">
      <formula>"Finalizado"</formula>
    </cfRule>
    <cfRule type="cellIs" dxfId="705" priority="319" operator="equal">
      <formula>"finalizado"</formula>
    </cfRule>
    <cfRule type="cellIs" dxfId="704" priority="320" operator="equal">
      <formula>"Devuelto"</formula>
    </cfRule>
    <cfRule type="cellIs" dxfId="703" priority="321" operator="equal">
      <formula>"Devuelto "</formula>
    </cfRule>
  </conditionalFormatting>
  <conditionalFormatting sqref="AJ70:AS70">
    <cfRule type="cellIs" dxfId="702" priority="212" operator="equal">
      <formula>"finalizado"</formula>
    </cfRule>
    <cfRule type="cellIs" dxfId="701" priority="213" operator="equal">
      <formula>"Devuelto"</formula>
    </cfRule>
    <cfRule type="cellIs" dxfId="700" priority="214" operator="equal">
      <formula>"Devuelto "</formula>
    </cfRule>
    <cfRule type="cellIs" dxfId="699" priority="215" operator="equal">
      <formula>"en proceso"</formula>
    </cfRule>
  </conditionalFormatting>
  <conditionalFormatting sqref="AK40:AL40">
    <cfRule type="cellIs" dxfId="698" priority="2631" operator="equal">
      <formula>"No aplica"</formula>
    </cfRule>
  </conditionalFormatting>
  <conditionalFormatting sqref="AL32:AN32">
    <cfRule type="cellIs" priority="432" operator="equal">
      <formula>"Sin Iniciar"</formula>
    </cfRule>
    <cfRule type="cellIs" dxfId="697" priority="433" operator="equal">
      <formula>"Finalizado"</formula>
    </cfRule>
    <cfRule type="cellIs" dxfId="696" priority="434" operator="equal">
      <formula>"En proceso"</formula>
    </cfRule>
  </conditionalFormatting>
  <conditionalFormatting sqref="AL17:AP19">
    <cfRule type="cellIs" dxfId="695" priority="326" operator="equal">
      <formula>"En proceso"</formula>
    </cfRule>
    <cfRule type="cellIs" priority="328" operator="equal">
      <formula>"Sin Iniciar"</formula>
    </cfRule>
    <cfRule type="cellIs" dxfId="694" priority="329" operator="equal">
      <formula>"Finalizado"</formula>
    </cfRule>
  </conditionalFormatting>
  <conditionalFormatting sqref="AL17:AS19 AL21:AS22">
    <cfRule type="cellIs" dxfId="693" priority="256" operator="equal">
      <formula>"No aplica"</formula>
    </cfRule>
  </conditionalFormatting>
  <conditionalFormatting sqref="AL26:AS27">
    <cfRule type="cellIs" priority="249" operator="equal">
      <formula>"Sin Iniciar"</formula>
    </cfRule>
    <cfRule type="cellIs" dxfId="692" priority="250" operator="equal">
      <formula>"En proceso"</formula>
    </cfRule>
    <cfRule type="cellIs" dxfId="691" priority="251" operator="equal">
      <formula>"Finalizado"</formula>
    </cfRule>
    <cfRule type="cellIs" dxfId="690" priority="252" operator="equal">
      <formula>"No aplica"</formula>
    </cfRule>
  </conditionalFormatting>
  <conditionalFormatting sqref="AP32">
    <cfRule type="cellIs" dxfId="689" priority="413" operator="equal">
      <formula>"En proceso"</formula>
    </cfRule>
  </conditionalFormatting>
  <conditionalFormatting sqref="AP37">
    <cfRule type="cellIs" priority="418" operator="equal">
      <formula>"Sin Iniciar"</formula>
    </cfRule>
    <cfRule type="cellIs" dxfId="688" priority="419" operator="equal">
      <formula>"En proceso"</formula>
    </cfRule>
    <cfRule type="cellIs" dxfId="687" priority="420" operator="equal">
      <formula>"Finalizado"</formula>
    </cfRule>
    <cfRule type="cellIs" dxfId="686" priority="421" operator="equal">
      <formula>"No aplica"</formula>
    </cfRule>
    <cfRule type="cellIs" dxfId="685" priority="422" operator="equal">
      <formula>"en proceso"</formula>
    </cfRule>
    <cfRule type="cellIs" dxfId="684" priority="423" operator="equal">
      <formula>"finalizado"</formula>
    </cfRule>
    <cfRule type="cellIs" dxfId="683" priority="424" operator="equal">
      <formula>"Devuelto"</formula>
    </cfRule>
    <cfRule type="cellIs" dxfId="682" priority="425" operator="equal">
      <formula>"Devuelto "</formula>
    </cfRule>
  </conditionalFormatting>
  <conditionalFormatting sqref="AP41">
    <cfRule type="cellIs" priority="426" operator="equal">
      <formula>"Sin Iniciar"</formula>
    </cfRule>
    <cfRule type="cellIs" dxfId="681" priority="427" operator="equal">
      <formula>"En proceso"</formula>
    </cfRule>
    <cfRule type="cellIs" dxfId="680" priority="428" operator="equal">
      <formula>"Finalizado"</formula>
    </cfRule>
    <cfRule type="cellIs" dxfId="679" priority="429" operator="equal">
      <formula>"No aplica"</formula>
    </cfRule>
    <cfRule type="cellIs" dxfId="678" priority="430" operator="equal">
      <formula>"en proceso"</formula>
    </cfRule>
    <cfRule type="cellIs" dxfId="677" priority="431" operator="equal">
      <formula>"finalizado"</formula>
    </cfRule>
  </conditionalFormatting>
  <conditionalFormatting sqref="AP36:AQ36 AI38:AK38 AJ40:AL40">
    <cfRule type="cellIs" dxfId="676" priority="2633" operator="equal">
      <formula>"En proceso"</formula>
    </cfRule>
  </conditionalFormatting>
  <conditionalFormatting sqref="AP36:AQ36 AQ37:AS38">
    <cfRule type="cellIs" dxfId="675" priority="2635" operator="equal">
      <formula>"No aplica"</formula>
    </cfRule>
  </conditionalFormatting>
  <conditionalFormatting sqref="AP32:AS32">
    <cfRule type="cellIs" dxfId="674" priority="409" operator="equal">
      <formula>"No aplica"</formula>
    </cfRule>
    <cfRule type="cellIs" dxfId="673" priority="410" operator="equal">
      <formula>"en proceso"</formula>
    </cfRule>
  </conditionalFormatting>
  <conditionalFormatting sqref="AP72:AS72">
    <cfRule type="cellIs" priority="398" operator="equal">
      <formula>"Sin Iniciar"</formula>
    </cfRule>
    <cfRule type="cellIs" dxfId="672" priority="399" operator="equal">
      <formula>"En proceso"</formula>
    </cfRule>
    <cfRule type="cellIs" dxfId="671" priority="400" operator="equal">
      <formula>"Finalizado"</formula>
    </cfRule>
    <cfRule type="cellIs" dxfId="670" priority="401" operator="equal">
      <formula>"No aplica"</formula>
    </cfRule>
    <cfRule type="cellIs" dxfId="669" priority="402" operator="equal">
      <formula>"en proceso"</formula>
    </cfRule>
    <cfRule type="cellIs" dxfId="668" priority="403" operator="equal">
      <formula>"finalizado"</formula>
    </cfRule>
    <cfRule type="cellIs" dxfId="667" priority="404" operator="equal">
      <formula>"Devuelto"</formula>
    </cfRule>
    <cfRule type="cellIs" dxfId="666" priority="405" operator="equal">
      <formula>"Devuelto "</formula>
    </cfRule>
  </conditionalFormatting>
  <conditionalFormatting sqref="AP32:AT32">
    <cfRule type="cellIs" dxfId="665" priority="411" operator="equal">
      <formula>"finalizado"</formula>
    </cfRule>
    <cfRule type="cellIs" priority="412" operator="equal">
      <formula>"Sin Iniciar"</formula>
    </cfRule>
    <cfRule type="cellIs" dxfId="664" priority="414" operator="equal">
      <formula>"Finalizado"</formula>
    </cfRule>
  </conditionalFormatting>
  <conditionalFormatting sqref="AQ28 AP31:AQ31 AQ34:AQ36 AP36:AQ36 AQ37:AS38 AI38:AK38 AI40:AL40 AQ40:AS41">
    <cfRule type="cellIs" priority="661" operator="equal">
      <formula>"Sin Iniciar"</formula>
    </cfRule>
    <cfRule type="cellIs" dxfId="663" priority="662" operator="equal">
      <formula>"Finalizado"</formula>
    </cfRule>
  </conditionalFormatting>
  <conditionalFormatting sqref="AQ51:AQ52 AI52:AN52 AI53:AL53 AQ53:AT53 AI54:AN54 AP54:AT54 AQ55 AI55:AK62 AQ56:AT61 AQ62 AI63:AN64 AP63:AS64 AI65:AK65 AQ65:AS65 AI67:AK68 AQ68 AI69:AL69 AQ69:AT69 AI71:AL71 AQ71:AS71">
    <cfRule type="cellIs" priority="2588" operator="equal">
      <formula>"Sin Iniciar"</formula>
    </cfRule>
    <cfRule type="cellIs" dxfId="662" priority="2590" operator="equal">
      <formula>"Finalizado"</formula>
    </cfRule>
  </conditionalFormatting>
  <conditionalFormatting sqref="AQ12:AS12 AU12:BI13 AQ13:AQ14 AG13:AG71 AU14:AX14 AZ14:BI14 AI15:AK15 AQ15:AS15 AU15:BI15 AI16:AN16 AP16:AQ16 AU16:AX18 AZ16:BI18 AQ16:AQ19 AI17:AK22 AU19:BI20 AQ20:AS20 AX21:BE21 AU21:AW31 AD21:AD71 BF21:BI71 AX22 AZ22:BE22 AI23:AL23 AQ23:AS23 AX23:BE23 AQ24 AX24 AZ24:BE24 AI24:AK28 AQ25:AS25 AX25:BE25 AQ28 AP31:AQ31 AQ34:AQ36">
    <cfRule type="cellIs" dxfId="661" priority="792" operator="equal">
      <formula>"En proceso"</formula>
    </cfRule>
  </conditionalFormatting>
  <conditionalFormatting sqref="AQ12:AS12 AU12:BI13 AQ13:AQ14 AG13:AG71 AU14:AX14 AZ14:BI14 AI15:AK15 AQ15:BI15 AI16:AN16 AP16:AQ16 AU16:AX18 AZ16:BI18 AQ16:AQ19 AI17:AK22 AU19:BI20 AQ20:AS20 AX21:BE21 AU21:AW31 AD21:AD71 BF21:BI71 AX22 AZ22:BE22 AI23:AL23 AQ23:AT23 AX23:BE23 AQ24 AX24 AZ24:BE24 AI24:AK28 AQ25:AS25 AX25:BE25">
    <cfRule type="cellIs" priority="791" operator="equal">
      <formula>"Sin Iniciar"</formula>
    </cfRule>
    <cfRule type="cellIs" dxfId="660" priority="793" operator="equal">
      <formula>"Finalizado"</formula>
    </cfRule>
  </conditionalFormatting>
  <conditionalFormatting sqref="AQ32:AS33">
    <cfRule type="cellIs" priority="406" operator="equal">
      <formula>"Sin Iniciar"</formula>
    </cfRule>
    <cfRule type="cellIs" dxfId="659" priority="407" operator="equal">
      <formula>"En proceso"</formula>
    </cfRule>
    <cfRule type="cellIs" dxfId="658" priority="408" operator="equal">
      <formula>"Finalizado"</formula>
    </cfRule>
  </conditionalFormatting>
  <conditionalFormatting sqref="AQ37:AS38 AQ40:AS41 AI43:AK43 AQ43:AS43 AI46:AL46 AI47:AK47">
    <cfRule type="cellIs" dxfId="657" priority="2617" operator="equal">
      <formula>"En proceso"</formula>
    </cfRule>
  </conditionalFormatting>
  <conditionalFormatting sqref="AQ40:AS41 AQ43:AS43">
    <cfRule type="cellIs" dxfId="656" priority="2627" operator="equal">
      <formula>"No aplica"</formula>
    </cfRule>
  </conditionalFormatting>
  <conditionalFormatting sqref="AQ46:AS47 AI49:AK49 AQ49 AI51:AK51 AQ51:AQ52 AI52:AN52 AI53:AL53 AQ53:AS53 AI54:AN54 AP54:AS54 AQ55 AI55:AK62 AQ56:AS61 AQ62 AI63:AN64 AP63:AS64 AI65:AK65 AQ65:AS65 AQ67:AS67 AI67:AK68 AQ68 AI69:AL69 AQ69:AS69 AI71:AL71 AQ71:AS71">
    <cfRule type="cellIs" dxfId="655" priority="2589" operator="equal">
      <formula>"En proceso"</formula>
    </cfRule>
  </conditionalFormatting>
  <conditionalFormatting sqref="AQ56:AS61 AI59:AK62 AQ62">
    <cfRule type="cellIs" dxfId="654" priority="2691" operator="equal">
      <formula>"en proceso"</formula>
    </cfRule>
  </conditionalFormatting>
  <conditionalFormatting sqref="AQ59:AS61 AI59:AK62 AQ62 AI63:AN64 AP63:AS64">
    <cfRule type="cellIs" dxfId="653" priority="2599" operator="equal">
      <formula>"No aplica"</formula>
    </cfRule>
  </conditionalFormatting>
  <conditionalFormatting sqref="AQ65:AS65">
    <cfRule type="cellIs" dxfId="652" priority="2595" operator="equal">
      <formula>"No aplica"</formula>
    </cfRule>
  </conditionalFormatting>
  <conditionalFormatting sqref="AQ67:AS67 AI67:AK68 AQ68 AI69:AL69 AQ69:AS69 AI71:AL71 AQ71:AS71">
    <cfRule type="cellIs" dxfId="651" priority="2587" operator="equal">
      <formula>"No aplica"</formula>
    </cfRule>
  </conditionalFormatting>
  <conditionalFormatting sqref="AQ33:AT33 AI65:AK65">
    <cfRule type="cellIs" dxfId="650" priority="3924" operator="equal">
      <formula>"finalizado"</formula>
    </cfRule>
  </conditionalFormatting>
  <conditionalFormatting sqref="AQ33:AT33 AX60:AY60 AP64:AT64">
    <cfRule type="cellIs" priority="3901" operator="equal">
      <formula>"Sin Iniciar"</formula>
    </cfRule>
    <cfRule type="cellIs" dxfId="649" priority="3903" operator="equal">
      <formula>"Finalizado"</formula>
    </cfRule>
  </conditionalFormatting>
  <conditionalFormatting sqref="AQ56:AT61 AI56:AK62 AQ62">
    <cfRule type="cellIs" dxfId="648" priority="2692" operator="equal">
      <formula>"finalizado"</formula>
    </cfRule>
  </conditionalFormatting>
  <conditionalFormatting sqref="AQ11:BE11 P25:Q27 O59 O62:O63">
    <cfRule type="cellIs" dxfId="647" priority="3930" operator="equal">
      <formula>"finalizado"</formula>
    </cfRule>
  </conditionalFormatting>
  <conditionalFormatting sqref="AR14:AS14">
    <cfRule type="cellIs" priority="257" operator="equal">
      <formula>"Sin Iniciar"</formula>
    </cfRule>
    <cfRule type="cellIs" dxfId="646" priority="258" operator="equal">
      <formula>"En proceso"</formula>
    </cfRule>
    <cfRule type="cellIs" dxfId="645" priority="259" operator="equal">
      <formula>"Finalizado"</formula>
    </cfRule>
  </conditionalFormatting>
  <conditionalFormatting sqref="AR17:AS19 AL21:AS22">
    <cfRule type="cellIs" priority="253" operator="equal">
      <formula>"Sin Iniciar"</formula>
    </cfRule>
    <cfRule type="cellIs" dxfId="644" priority="254" operator="equal">
      <formula>"En proceso"</formula>
    </cfRule>
    <cfRule type="cellIs" dxfId="643" priority="255" operator="equal">
      <formula>"Finalizado"</formula>
    </cfRule>
  </conditionalFormatting>
  <conditionalFormatting sqref="AT12:AT73 AI31:AN31 AP31:AQ31">
    <cfRule type="cellIs" dxfId="642" priority="2785" operator="equal">
      <formula>"No aplica"</formula>
    </cfRule>
    <cfRule type="cellIs" dxfId="641" priority="2792" operator="equal">
      <formula>"en proceso"</formula>
    </cfRule>
  </conditionalFormatting>
  <conditionalFormatting sqref="AT12:AT73 AI31:AN31">
    <cfRule type="cellIs" dxfId="640" priority="2787" operator="equal">
      <formula>"En proceso"</formula>
    </cfRule>
  </conditionalFormatting>
  <conditionalFormatting sqref="AT12:AT73">
    <cfRule type="cellIs" priority="178" operator="equal">
      <formula>"Sin Iniciar"</formula>
    </cfRule>
    <cfRule type="cellIs" dxfId="639" priority="179" operator="equal">
      <formula>"Finalizado"</formula>
    </cfRule>
    <cfRule type="cellIs" dxfId="638" priority="180" operator="equal">
      <formula>"finalizado"</formula>
    </cfRule>
    <cfRule type="cellIs" dxfId="637" priority="181" operator="equal">
      <formula>"Devuelto"</formula>
    </cfRule>
    <cfRule type="cellIs" dxfId="636" priority="182" operator="equal">
      <formula>"Devuelto "</formula>
    </cfRule>
  </conditionalFormatting>
  <conditionalFormatting sqref="AU12">
    <cfRule type="cellIs" dxfId="635" priority="1023" operator="equal">
      <formula>"en proceso"</formula>
    </cfRule>
    <cfRule type="cellIs" dxfId="634" priority="1024" operator="equal">
      <formula>"finalizado"</formula>
    </cfRule>
    <cfRule type="cellIs" dxfId="633" priority="1031" operator="equal">
      <formula>"Devuelto"</formula>
    </cfRule>
    <cfRule type="cellIs" dxfId="632" priority="1034" operator="equal">
      <formula>"Devuelto "</formula>
    </cfRule>
  </conditionalFormatting>
  <conditionalFormatting sqref="AU12:AU30 AW12:AW30 BG12:BH71 AI15:AK15 AQ15:AS15 AI16:AN16 AP16:AQ16 V17:V19 AI17:AK22 AQ20:AS20 V21:V23 AI23:AL23 AQ23:AS23 AQ24 AI24:AK28 AQ25:AS25 AQ28 O37">
    <cfRule type="cellIs" dxfId="631" priority="790" operator="equal">
      <formula>"No aplica"</formula>
    </cfRule>
  </conditionalFormatting>
  <conditionalFormatting sqref="AU41">
    <cfRule type="cellIs" dxfId="630" priority="2303" operator="equal">
      <formula>"No aplica"</formula>
    </cfRule>
  </conditionalFormatting>
  <conditionalFormatting sqref="AU56:AU59">
    <cfRule type="cellIs" dxfId="629" priority="2086" operator="equal">
      <formula>"en proceso"</formula>
    </cfRule>
    <cfRule type="cellIs" dxfId="628" priority="2087" operator="equal">
      <formula>"finalizado"</formula>
    </cfRule>
    <cfRule type="cellIs" dxfId="627" priority="2094" operator="equal">
      <formula>"Devuelto"</formula>
    </cfRule>
    <cfRule type="cellIs" dxfId="626" priority="2097" operator="equal">
      <formula>"Devuelto "</formula>
    </cfRule>
  </conditionalFormatting>
  <conditionalFormatting sqref="AU64:AU66">
    <cfRule type="cellIs" dxfId="625" priority="2059" operator="equal">
      <formula>"No aplica"</formula>
    </cfRule>
    <cfRule type="cellIs" priority="2060" operator="equal">
      <formula>"Sin Iniciar"</formula>
    </cfRule>
    <cfRule type="cellIs" dxfId="624" priority="2061" operator="equal">
      <formula>"En proceso"</formula>
    </cfRule>
    <cfRule type="cellIs" dxfId="623" priority="2062" operator="equal">
      <formula>"Finalizado"</formula>
    </cfRule>
    <cfRule type="cellIs" dxfId="622" priority="2066" operator="equal">
      <formula>"en proceso"</formula>
    </cfRule>
    <cfRule type="cellIs" dxfId="621" priority="2067" operator="equal">
      <formula>"finalizado"</formula>
    </cfRule>
    <cfRule type="cellIs" dxfId="620" priority="2074" operator="equal">
      <formula>"Devuelto"</formula>
    </cfRule>
    <cfRule type="cellIs" dxfId="619" priority="2077" operator="equal">
      <formula>"Devuelto "</formula>
    </cfRule>
  </conditionalFormatting>
  <conditionalFormatting sqref="AU68">
    <cfRule type="cellIs" dxfId="618" priority="2019" operator="equal">
      <formula>"No aplica"</formula>
    </cfRule>
    <cfRule type="cellIs" dxfId="617" priority="2026" operator="equal">
      <formula>"en proceso"</formula>
    </cfRule>
    <cfRule type="cellIs" dxfId="616" priority="2027" operator="equal">
      <formula>"finalizado"</formula>
    </cfRule>
    <cfRule type="cellIs" dxfId="615" priority="2034" operator="equal">
      <formula>"Devuelto"</formula>
    </cfRule>
    <cfRule type="cellIs" dxfId="614" priority="2037" operator="equal">
      <formula>"Devuelto "</formula>
    </cfRule>
  </conditionalFormatting>
  <conditionalFormatting sqref="AU32:AV33">
    <cfRule type="cellIs" dxfId="613" priority="2226" operator="equal">
      <formula>"en proceso"</formula>
    </cfRule>
    <cfRule type="cellIs" dxfId="612" priority="2227" operator="equal">
      <formula>"finalizado"</formula>
    </cfRule>
    <cfRule type="cellIs" dxfId="611" priority="2234" operator="equal">
      <formula>"Devuelto"</formula>
    </cfRule>
    <cfRule type="cellIs" dxfId="610" priority="2237" operator="equal">
      <formula>"Devuelto "</formula>
    </cfRule>
  </conditionalFormatting>
  <conditionalFormatting sqref="AU48:AV48">
    <cfRule type="cellIs" dxfId="609" priority="2126" operator="equal">
      <formula>"en proceso"</formula>
    </cfRule>
  </conditionalFormatting>
  <conditionalFormatting sqref="AU56:AV59">
    <cfRule type="cellIs" dxfId="608" priority="2079" operator="equal">
      <formula>"No aplica"</formula>
    </cfRule>
  </conditionalFormatting>
  <conditionalFormatting sqref="AU61:AV63">
    <cfRule type="cellIs" priority="3895" operator="equal">
      <formula>"Sin Iniciar"</formula>
    </cfRule>
    <cfRule type="cellIs" dxfId="607" priority="3896" operator="equal">
      <formula>"En proceso"</formula>
    </cfRule>
    <cfRule type="cellIs" dxfId="606" priority="3897" operator="equal">
      <formula>"Finalizado"</formula>
    </cfRule>
  </conditionalFormatting>
  <conditionalFormatting sqref="AU34:AX34 AU35:AY35 AU36:AX36">
    <cfRule type="cellIs" priority="82" operator="equal">
      <formula>"Sin Iniciar"</formula>
    </cfRule>
    <cfRule type="cellIs" dxfId="605" priority="83" operator="equal">
      <formula>"En proceso"</formula>
    </cfRule>
    <cfRule type="cellIs" dxfId="604" priority="84" operator="equal">
      <formula>"Finalizado"</formula>
    </cfRule>
  </conditionalFormatting>
  <conditionalFormatting sqref="AU44:AX44 AZ44:BE46">
    <cfRule type="cellIs" dxfId="603" priority="1411" operator="equal">
      <formula>"No aplica"</formula>
    </cfRule>
  </conditionalFormatting>
  <conditionalFormatting sqref="AU44:AX45 AZ44:BE45">
    <cfRule type="cellIs" priority="77" operator="equal">
      <formula>"Sin Iniciar"</formula>
    </cfRule>
    <cfRule type="cellIs" dxfId="602" priority="79" operator="equal">
      <formula>"Finalizado"</formula>
    </cfRule>
  </conditionalFormatting>
  <conditionalFormatting sqref="AU48:AX48 AZ48:BE48 AU49:BE49 AU50:AX52 AZ50:BE52 AU53:BE56">
    <cfRule type="cellIs" priority="72" operator="equal">
      <formula>"Sin Iniciar"</formula>
    </cfRule>
    <cfRule type="cellIs" dxfId="601" priority="74" operator="equal">
      <formula>"Finalizado"</formula>
    </cfRule>
  </conditionalFormatting>
  <conditionalFormatting sqref="AU32:AY33">
    <cfRule type="cellIs" dxfId="600" priority="2199" operator="equal">
      <formula>"No aplica"</formula>
    </cfRule>
  </conditionalFormatting>
  <conditionalFormatting sqref="AU39:AY39 AY42:BE42">
    <cfRule type="cellIs" dxfId="599" priority="152" operator="equal">
      <formula>"No aplica"</formula>
    </cfRule>
  </conditionalFormatting>
  <conditionalFormatting sqref="AU47:AY47 AU48:AX48">
    <cfRule type="cellIs" dxfId="598" priority="2099" operator="equal">
      <formula>"No aplica"</formula>
    </cfRule>
  </conditionalFormatting>
  <conditionalFormatting sqref="AU47:AY47">
    <cfRule type="cellIs" dxfId="597" priority="2146" operator="equal">
      <formula>"en proceso"</formula>
    </cfRule>
    <cfRule type="cellIs" dxfId="596" priority="2147" operator="equal">
      <formula>"finalizado"</formula>
    </cfRule>
    <cfRule type="cellIs" dxfId="595" priority="2154" operator="equal">
      <formula>"Devuelto"</formula>
    </cfRule>
    <cfRule type="cellIs" dxfId="594" priority="2157" operator="equal">
      <formula>"Devuelto "</formula>
    </cfRule>
  </conditionalFormatting>
  <conditionalFormatting sqref="AU58:AY59">
    <cfRule type="cellIs" priority="2080" operator="equal">
      <formula>"Sin Iniciar"</formula>
    </cfRule>
    <cfRule type="cellIs" dxfId="593" priority="2081" operator="equal">
      <formula>"En proceso"</formula>
    </cfRule>
    <cfRule type="cellIs" dxfId="592" priority="2082" operator="equal">
      <formula>"Finalizado"</formula>
    </cfRule>
  </conditionalFormatting>
  <conditionalFormatting sqref="AU39:BC39 AX42:BE42">
    <cfRule type="cellIs" dxfId="591" priority="153" operator="equal">
      <formula>"en proceso"</formula>
    </cfRule>
  </conditionalFormatting>
  <conditionalFormatting sqref="AU57:BC57">
    <cfRule type="cellIs" dxfId="590" priority="558" operator="equal">
      <formula>"En proceso"</formula>
    </cfRule>
    <cfRule type="cellIs" priority="560" operator="equal">
      <formula>"Sin Iniciar"</formula>
    </cfRule>
    <cfRule type="cellIs" dxfId="589" priority="561" operator="equal">
      <formula>"Finalizado"</formula>
    </cfRule>
  </conditionalFormatting>
  <conditionalFormatting sqref="AU32:BD33 AZ34:BD34">
    <cfRule type="cellIs" priority="1692" operator="equal">
      <formula>"Sin Iniciar"</formula>
    </cfRule>
    <cfRule type="cellIs" dxfId="588" priority="1693" operator="equal">
      <formula>"En proceso"</formula>
    </cfRule>
    <cfRule type="cellIs" dxfId="587" priority="1694" operator="equal">
      <formula>"Finalizado"</formula>
    </cfRule>
  </conditionalFormatting>
  <conditionalFormatting sqref="AU37:BD38">
    <cfRule type="cellIs" priority="550" operator="equal">
      <formula>"Sin Iniciar"</formula>
    </cfRule>
    <cfRule type="cellIs" dxfId="586" priority="552" operator="equal">
      <formula>"Finalizado"</formula>
    </cfRule>
  </conditionalFormatting>
  <conditionalFormatting sqref="AU40:BD41">
    <cfRule type="cellIs" priority="1632" operator="equal">
      <formula>"Sin Iniciar"</formula>
    </cfRule>
    <cfRule type="cellIs" dxfId="585" priority="1634" operator="equal">
      <formula>"Finalizado"</formula>
    </cfRule>
  </conditionalFormatting>
  <conditionalFormatting sqref="AU11:BE11 P17:Q19 P25:Q27 P34:Q40 P42:Q42 N43:Q43 P44:Q46 S46:U46 S52:S56 O59 P59:Q60 O62:O63 P62:Q64 S67:T68 P67:Q70">
    <cfRule type="cellIs" dxfId="584" priority="3928" operator="equal">
      <formula>"en proceso"</formula>
    </cfRule>
  </conditionalFormatting>
  <conditionalFormatting sqref="AU11:BE11 BG11:BH11 O15:Q16 P17:Q19 P25:Q27 P34:Q40 P42:Q42 N43:Q43 P44:Q46 S46:U46 S52:S56 O59 P59:Q60 O62:O63 P62:Q64 S67:T68 P67:Q70 O68 S69:U69">
    <cfRule type="cellIs" dxfId="583" priority="3929" operator="equal">
      <formula>"en proceso "</formula>
    </cfRule>
  </conditionalFormatting>
  <conditionalFormatting sqref="AU37:BE43 AU44:AX45 AZ44:BE45 AU46:BE47 AU48:AX48 AZ48:BE48 AU49:BE49 AU50:AX52 AZ50:BE52 AU53:BE56">
    <cfRule type="cellIs" dxfId="582" priority="73" operator="equal">
      <formula>"En proceso"</formula>
    </cfRule>
  </conditionalFormatting>
  <conditionalFormatting sqref="AU67:BE69 AU70:AX70 AZ70:BE70 AU71:BE71">
    <cfRule type="cellIs" dxfId="581" priority="63" operator="equal">
      <formula>"En proceso"</formula>
    </cfRule>
  </conditionalFormatting>
  <conditionalFormatting sqref="AU68:BE69 AU70:AX70 AZ70:BE70 AU71:BE71">
    <cfRule type="cellIs" priority="62" operator="equal">
      <formula>"Sin Iniciar"</formula>
    </cfRule>
    <cfRule type="cellIs" dxfId="580" priority="64" operator="equal">
      <formula>"Finalizado"</formula>
    </cfRule>
  </conditionalFormatting>
  <conditionalFormatting sqref="AU72:BI73">
    <cfRule type="cellIs" priority="330" operator="equal">
      <formula>"Sin Iniciar"</formula>
    </cfRule>
    <cfRule type="cellIs" dxfId="579" priority="331" operator="equal">
      <formula>"En proceso"</formula>
    </cfRule>
    <cfRule type="cellIs" dxfId="578" priority="332" operator="equal">
      <formula>"Finalizado"</formula>
    </cfRule>
  </conditionalFormatting>
  <conditionalFormatting sqref="AV12:AV29">
    <cfRule type="cellIs" dxfId="577" priority="996" operator="equal">
      <formula>"No aplica"</formula>
    </cfRule>
    <cfRule type="cellIs" dxfId="576" priority="1003" operator="equal">
      <formula>"en proceso"</formula>
    </cfRule>
    <cfRule type="cellIs" dxfId="575" priority="1004" operator="equal">
      <formula>"finalizado"</formula>
    </cfRule>
    <cfRule type="cellIs" dxfId="574" priority="1011" operator="equal">
      <formula>"Devuelto"</formula>
    </cfRule>
    <cfRule type="cellIs" dxfId="573" priority="1014" operator="equal">
      <formula>"Devuelto "</formula>
    </cfRule>
  </conditionalFormatting>
  <conditionalFormatting sqref="AV44">
    <cfRule type="cellIs" dxfId="572" priority="2166" operator="equal">
      <formula>"en proceso"</formula>
    </cfRule>
    <cfRule type="cellIs" dxfId="571" priority="2167" operator="equal">
      <formula>"finalizado"</formula>
    </cfRule>
    <cfRule type="cellIs" dxfId="570" priority="2174" operator="equal">
      <formula>"Devuelto"</formula>
    </cfRule>
    <cfRule type="cellIs" dxfId="569" priority="2177" operator="equal">
      <formula>"Devuelto "</formula>
    </cfRule>
  </conditionalFormatting>
  <conditionalFormatting sqref="AV65">
    <cfRule type="cellIs" dxfId="568" priority="2046" operator="equal">
      <formula>"en proceso"</formula>
    </cfRule>
    <cfRule type="cellIs" dxfId="567" priority="2047" operator="equal">
      <formula>"finalizado"</formula>
    </cfRule>
    <cfRule type="cellIs" dxfId="566" priority="2054" operator="equal">
      <formula>"Devuelto"</formula>
    </cfRule>
    <cfRule type="cellIs" dxfId="565" priority="2057" operator="equal">
      <formula>"Devuelto "</formula>
    </cfRule>
  </conditionalFormatting>
  <conditionalFormatting sqref="AV60:AY61 AV62:AX62">
    <cfRule type="cellIs" priority="67" operator="equal">
      <formula>"Sin Iniciar"</formula>
    </cfRule>
    <cfRule type="cellIs" dxfId="564" priority="68" operator="equal">
      <formula>"En proceso"</formula>
    </cfRule>
    <cfRule type="cellIs" dxfId="563" priority="69" operator="equal">
      <formula>"Finalizado"</formula>
    </cfRule>
  </conditionalFormatting>
  <conditionalFormatting sqref="AV63:BE66">
    <cfRule type="cellIs" priority="125" operator="equal">
      <formula>"Sin Iniciar"</formula>
    </cfRule>
    <cfRule type="cellIs" dxfId="562" priority="126" operator="equal">
      <formula>"En proceso"</formula>
    </cfRule>
    <cfRule type="cellIs" dxfId="561" priority="127" operator="equal">
      <formula>"Finalizado"</formula>
    </cfRule>
  </conditionalFormatting>
  <conditionalFormatting sqref="AV65:BE65">
    <cfRule type="cellIs" dxfId="560" priority="1331" operator="equal">
      <formula>"No aplica"</formula>
    </cfRule>
  </conditionalFormatting>
  <conditionalFormatting sqref="AW14:AW28 AU14:AU29">
    <cfRule type="cellIs" dxfId="559" priority="3539" operator="equal">
      <formula>"en proceso"</formula>
    </cfRule>
    <cfRule type="cellIs" dxfId="558" priority="3540" operator="equal">
      <formula>"finalizado"</formula>
    </cfRule>
    <cfRule type="cellIs" dxfId="557" priority="3545" operator="equal">
      <formula>"Devuelto"</formula>
    </cfRule>
    <cfRule type="cellIs" dxfId="556" priority="3548" operator="equal">
      <formula>"Devuelto "</formula>
    </cfRule>
  </conditionalFormatting>
  <conditionalFormatting sqref="AW41">
    <cfRule type="cellIs" dxfId="555" priority="2295" operator="equal">
      <formula>"No aplica"</formula>
    </cfRule>
  </conditionalFormatting>
  <conditionalFormatting sqref="AW12:BD12">
    <cfRule type="cellIs" dxfId="554" priority="863" operator="equal">
      <formula>"en proceso"</formula>
    </cfRule>
    <cfRule type="cellIs" dxfId="553" priority="864" operator="equal">
      <formula>"finalizado"</formula>
    </cfRule>
    <cfRule type="cellIs" dxfId="552" priority="871" operator="equal">
      <formula>"Devuelto"</formula>
    </cfRule>
    <cfRule type="cellIs" dxfId="551" priority="874" operator="equal">
      <formula>"Devuelto "</formula>
    </cfRule>
  </conditionalFormatting>
  <conditionalFormatting sqref="AX26:AX29 AX30:AY30 AX31">
    <cfRule type="cellIs" dxfId="550" priority="90" operator="equal">
      <formula>"en proceso"</formula>
    </cfRule>
    <cfRule type="cellIs" dxfId="549" priority="91" operator="equal">
      <formula>"finalizado"</formula>
    </cfRule>
  </conditionalFormatting>
  <conditionalFormatting sqref="AX26:AX29 AZ26:BD29 AX30:BD30 AX31 AZ31:BD31">
    <cfRule type="cellIs" priority="87" operator="equal">
      <formula>"Sin Iniciar"</formula>
    </cfRule>
    <cfRule type="cellIs" dxfId="548" priority="88" operator="equal">
      <formula>"En proceso"</formula>
    </cfRule>
    <cfRule type="cellIs" dxfId="547" priority="89" operator="equal">
      <formula>"Finalizado"</formula>
    </cfRule>
  </conditionalFormatting>
  <conditionalFormatting sqref="AX26:AX31 AZ30:BD31">
    <cfRule type="cellIs" dxfId="546" priority="1711" operator="equal">
      <formula>"No aplica"</formula>
    </cfRule>
    <cfRule type="cellIs" dxfId="545" priority="1726" operator="equal">
      <formula>"Devuelto"</formula>
    </cfRule>
    <cfRule type="cellIs" dxfId="544" priority="1729" operator="equal">
      <formula>"Devuelto "</formula>
    </cfRule>
  </conditionalFormatting>
  <conditionalFormatting sqref="AX34 AX35:AY35 AX36">
    <cfRule type="cellIs" dxfId="543" priority="85" operator="equal">
      <formula>"en proceso"</formula>
    </cfRule>
    <cfRule type="cellIs" dxfId="542" priority="86" operator="equal">
      <formula>"finalizado"</formula>
    </cfRule>
  </conditionalFormatting>
  <conditionalFormatting sqref="AX34 AZ34:BD34">
    <cfRule type="cellIs" dxfId="541" priority="1691" operator="equal">
      <formula>"No aplica"</formula>
    </cfRule>
    <cfRule type="cellIs" dxfId="540" priority="1706" operator="equal">
      <formula>"Devuelto"</formula>
    </cfRule>
    <cfRule type="cellIs" dxfId="539" priority="1709" operator="equal">
      <formula>"Devuelto "</formula>
    </cfRule>
  </conditionalFormatting>
  <conditionalFormatting sqref="AX44:AX45 AZ44:BE45 AX46:BE46">
    <cfRule type="cellIs" dxfId="538" priority="80" operator="equal">
      <formula>"en proceso"</formula>
    </cfRule>
    <cfRule type="cellIs" dxfId="537" priority="81" operator="equal">
      <formula>"finalizado"</formula>
    </cfRule>
  </conditionalFormatting>
  <conditionalFormatting sqref="AX48 AX49:AY49 AX50:AX52">
    <cfRule type="cellIs" dxfId="536" priority="75" operator="equal">
      <formula>"en proceso"</formula>
    </cfRule>
    <cfRule type="cellIs" dxfId="535" priority="76" operator="equal">
      <formula>"finalizado"</formula>
    </cfRule>
  </conditionalFormatting>
  <conditionalFormatting sqref="AX48">
    <cfRule type="cellIs" dxfId="534" priority="2114" operator="equal">
      <formula>"Devuelto"</formula>
    </cfRule>
    <cfRule type="cellIs" dxfId="533" priority="2117" operator="equal">
      <formula>"Devuelto "</formula>
    </cfRule>
  </conditionalFormatting>
  <conditionalFormatting sqref="AX32:AY33">
    <cfRule type="cellIs" dxfId="532" priority="2214" operator="equal">
      <formula>"Devuelto"</formula>
    </cfRule>
    <cfRule type="cellIs" dxfId="531" priority="2217" operator="equal">
      <formula>"Devuelto "</formula>
    </cfRule>
  </conditionalFormatting>
  <conditionalFormatting sqref="AX55:AY55">
    <cfRule type="cellIs" dxfId="530" priority="136" operator="equal">
      <formula>"No aplica"</formula>
    </cfRule>
    <cfRule type="cellIs" dxfId="529" priority="139" operator="equal">
      <formula>"Devuelto"</formula>
    </cfRule>
    <cfRule type="cellIs" dxfId="528" priority="140" operator="equal">
      <formula>"Devuelto "</formula>
    </cfRule>
  </conditionalFormatting>
  <conditionalFormatting sqref="AX32:BC33">
    <cfRule type="cellIs" dxfId="527" priority="2206" operator="equal">
      <formula>"en proceso"</formula>
    </cfRule>
    <cfRule type="cellIs" dxfId="526" priority="2207" operator="equal">
      <formula>"finalizado"</formula>
    </cfRule>
  </conditionalFormatting>
  <conditionalFormatting sqref="AX38:BC38">
    <cfRule type="cellIs" dxfId="525" priority="1651" operator="equal">
      <formula>"No aplica"</formula>
    </cfRule>
    <cfRule type="cellIs" dxfId="524" priority="1666" operator="equal">
      <formula>"Devuelto"</formula>
    </cfRule>
    <cfRule type="cellIs" dxfId="523" priority="1669" operator="equal">
      <formula>"Devuelto "</formula>
    </cfRule>
  </conditionalFormatting>
  <conditionalFormatting sqref="AX43:BC43 AX44 AZ44:BE46">
    <cfRule type="cellIs" dxfId="522" priority="1426" operator="equal">
      <formula>"Devuelto"</formula>
    </cfRule>
    <cfRule type="cellIs" dxfId="521" priority="1429" operator="equal">
      <formula>"Devuelto "</formula>
    </cfRule>
  </conditionalFormatting>
  <conditionalFormatting sqref="AX43:BC43">
    <cfRule type="cellIs" dxfId="520" priority="1418" operator="equal">
      <formula>"en proceso"</formula>
    </cfRule>
    <cfRule type="cellIs" dxfId="519" priority="1419" operator="equal">
      <formula>"finalizado"</formula>
    </cfRule>
  </conditionalFormatting>
  <conditionalFormatting sqref="AX57:BC57">
    <cfRule type="cellIs" dxfId="518" priority="559" operator="equal">
      <formula>"No aplica"</formula>
    </cfRule>
    <cfRule type="cellIs" dxfId="517" priority="564" operator="equal">
      <formula>"Devuelto"</formula>
    </cfRule>
    <cfRule type="cellIs" dxfId="516" priority="565" operator="equal">
      <formula>"Devuelto "</formula>
    </cfRule>
  </conditionalFormatting>
  <conditionalFormatting sqref="AX57:BC58">
    <cfRule type="cellIs" dxfId="515" priority="562" operator="equal">
      <formula>"en proceso"</formula>
    </cfRule>
    <cfRule type="cellIs" dxfId="514" priority="563" operator="equal">
      <formula>"finalizado"</formula>
    </cfRule>
  </conditionalFormatting>
  <conditionalFormatting sqref="AX13:BD13">
    <cfRule type="cellIs" dxfId="513" priority="1798" operator="equal">
      <formula>"en proceso"</formula>
    </cfRule>
    <cfRule type="cellIs" dxfId="512" priority="1799" operator="equal">
      <formula>"finalizado"</formula>
    </cfRule>
    <cfRule type="cellIs" dxfId="511" priority="1806" operator="equal">
      <formula>"Devuelto"</formula>
    </cfRule>
    <cfRule type="cellIs" dxfId="510" priority="1809" operator="equal">
      <formula>"Devuelto "</formula>
    </cfRule>
  </conditionalFormatting>
  <conditionalFormatting sqref="AX40:BD41">
    <cfRule type="cellIs" dxfId="509" priority="1631" operator="equal">
      <formula>"No aplica"</formula>
    </cfRule>
    <cfRule type="cellIs" dxfId="508" priority="1638" operator="equal">
      <formula>"en proceso"</formula>
    </cfRule>
    <cfRule type="cellIs" dxfId="507" priority="1639" operator="equal">
      <formula>"finalizado"</formula>
    </cfRule>
    <cfRule type="cellIs" dxfId="506" priority="1646" operator="equal">
      <formula>"Devuelto"</formula>
    </cfRule>
    <cfRule type="cellIs" dxfId="505" priority="1649" operator="equal">
      <formula>"Devuelto "</formula>
    </cfRule>
  </conditionalFormatting>
  <conditionalFormatting sqref="AX12:BE13">
    <cfRule type="cellIs" dxfId="504" priority="836" operator="equal">
      <formula>"No aplica"</formula>
    </cfRule>
  </conditionalFormatting>
  <conditionalFormatting sqref="AX15:BE15 AX16:AX18 AZ16:BE18 AX20:BE21 AX22 AZ22:BE22 AX23:BE23 AX24 AZ24:BE25">
    <cfRule type="cellIs" dxfId="503" priority="1511" operator="equal">
      <formula>"No aplica"</formula>
    </cfRule>
  </conditionalFormatting>
  <conditionalFormatting sqref="AX15:BE15 AX16:AX18 AZ16:BE18 AX20:BE21 AX22 AZ22:BE22 AX23:BF23 AX24 AZ24:BE25">
    <cfRule type="cellIs" dxfId="502" priority="1526" operator="equal">
      <formula>"Devuelto"</formula>
    </cfRule>
    <cfRule type="cellIs" dxfId="501" priority="1529" operator="equal">
      <formula>"Devuelto "</formula>
    </cfRule>
  </conditionalFormatting>
  <conditionalFormatting sqref="AX43:BE43">
    <cfRule type="cellIs" dxfId="500" priority="525" operator="equal">
      <formula>"No aplica"</formula>
    </cfRule>
  </conditionalFormatting>
  <conditionalFormatting sqref="AX53:BE56">
    <cfRule type="cellIs" dxfId="499" priority="137" operator="equal">
      <formula>"en proceso"</formula>
    </cfRule>
    <cfRule type="cellIs" dxfId="498" priority="138" operator="equal">
      <formula>"finalizado"</formula>
    </cfRule>
  </conditionalFormatting>
  <conditionalFormatting sqref="AX59:BE61 AX62 AZ62:BE62 AX63:BE64">
    <cfRule type="cellIs" dxfId="497" priority="70" operator="equal">
      <formula>"en proceso"</formula>
    </cfRule>
    <cfRule type="cellIs" dxfId="496" priority="71" operator="equal">
      <formula>"finalizado"</formula>
    </cfRule>
  </conditionalFormatting>
  <conditionalFormatting sqref="AX66:BE69 AX70 AZ70:BE70 AX71:BE71">
    <cfRule type="cellIs" dxfId="495" priority="65" operator="equal">
      <formula>"en proceso"</formula>
    </cfRule>
    <cfRule type="cellIs" dxfId="494" priority="66" operator="equal">
      <formula>"finalizado"</formula>
    </cfRule>
  </conditionalFormatting>
  <conditionalFormatting sqref="AY19 AY21">
    <cfRule type="cellIs" dxfId="493" priority="174" operator="equal">
      <formula>"en proceso"</formula>
    </cfRule>
    <cfRule type="cellIs" dxfId="492" priority="175" operator="equal">
      <formula>"finalizado"</formula>
    </cfRule>
  </conditionalFormatting>
  <conditionalFormatting sqref="AY30">
    <cfRule type="cellIs" dxfId="491" priority="168" operator="equal">
      <formula>"No aplica"</formula>
    </cfRule>
    <cfRule type="cellIs" dxfId="490" priority="171" operator="equal">
      <formula>"Devuelto"</formula>
    </cfRule>
    <cfRule type="cellIs" dxfId="489" priority="172" operator="equal">
      <formula>"Devuelto "</formula>
    </cfRule>
  </conditionalFormatting>
  <conditionalFormatting sqref="AY35">
    <cfRule type="cellIs" dxfId="488" priority="160" operator="equal">
      <formula>"No aplica"</formula>
    </cfRule>
    <cfRule type="cellIs" dxfId="487" priority="163" operator="equal">
      <formula>"Devuelto"</formula>
    </cfRule>
    <cfRule type="cellIs" dxfId="486" priority="164" operator="equal">
      <formula>"Devuelto "</formula>
    </cfRule>
  </conditionalFormatting>
  <conditionalFormatting sqref="AY49">
    <cfRule type="cellIs" dxfId="485" priority="144" operator="equal">
      <formula>"No aplica"</formula>
    </cfRule>
    <cfRule type="cellIs" dxfId="484" priority="147" operator="equal">
      <formula>"Devuelto"</formula>
    </cfRule>
    <cfRule type="cellIs" dxfId="483" priority="148" operator="equal">
      <formula>"Devuelto "</formula>
    </cfRule>
  </conditionalFormatting>
  <conditionalFormatting sqref="AY66 AY68">
    <cfRule type="cellIs" dxfId="482" priority="128" operator="equal">
      <formula>"No aplica"</formula>
    </cfRule>
    <cfRule type="cellIs" dxfId="481" priority="131" operator="equal">
      <formula>"Devuelto"</formula>
    </cfRule>
    <cfRule type="cellIs" dxfId="480" priority="132" operator="equal">
      <formula>"Devuelto "</formula>
    </cfRule>
  </conditionalFormatting>
  <conditionalFormatting sqref="AY19:BE19 AY21">
    <cfRule type="cellIs" dxfId="479" priority="173" operator="equal">
      <formula>"No aplica"</formula>
    </cfRule>
    <cfRule type="cellIs" dxfId="478" priority="176" operator="equal">
      <formula>"Devuelto"</formula>
    </cfRule>
    <cfRule type="cellIs" dxfId="477" priority="177" operator="equal">
      <formula>"Devuelto "</formula>
    </cfRule>
  </conditionalFormatting>
  <conditionalFormatting sqref="AZ29:BC29">
    <cfRule type="cellIs" dxfId="476" priority="2247" operator="equal">
      <formula>"finalizado"</formula>
    </cfRule>
    <cfRule type="cellIs" dxfId="475" priority="2254" operator="equal">
      <formula>"Devuelto"</formula>
    </cfRule>
    <cfRule type="cellIs" dxfId="474" priority="2257" operator="equal">
      <formula>"Devuelto "</formula>
    </cfRule>
  </conditionalFormatting>
  <conditionalFormatting sqref="AZ37:BC37">
    <cfRule type="cellIs" dxfId="473" priority="1929" operator="equal">
      <formula>"No aplica"</formula>
    </cfRule>
    <cfRule type="cellIs" dxfId="472" priority="1942" operator="equal">
      <formula>"Devuelto"</formula>
    </cfRule>
    <cfRule type="cellIs" dxfId="471" priority="1945" operator="equal">
      <formula>"Devuelto "</formula>
    </cfRule>
  </conditionalFormatting>
  <conditionalFormatting sqref="AZ58:BC58">
    <cfRule type="cellIs" dxfId="470" priority="1863" operator="equal">
      <formula>"No aplica"</formula>
    </cfRule>
    <cfRule type="cellIs" priority="1864" operator="equal">
      <formula>"Sin Iniciar"</formula>
    </cfRule>
    <cfRule type="cellIs" dxfId="469" priority="1865" operator="equal">
      <formula>"En proceso"</formula>
    </cfRule>
    <cfRule type="cellIs" dxfId="468" priority="1866" operator="equal">
      <formula>"Finalizado"</formula>
    </cfRule>
  </conditionalFormatting>
  <conditionalFormatting sqref="AZ26:BD28">
    <cfRule type="cellIs" dxfId="467" priority="1731" operator="equal">
      <formula>"No aplica"</formula>
    </cfRule>
    <cfRule type="cellIs" dxfId="466" priority="1738" operator="equal">
      <formula>"en proceso"</formula>
    </cfRule>
    <cfRule type="cellIs" dxfId="465" priority="1739" operator="equal">
      <formula>"finalizado"</formula>
    </cfRule>
    <cfRule type="cellIs" dxfId="464" priority="1746" operator="equal">
      <formula>"Devuelto"</formula>
    </cfRule>
    <cfRule type="cellIs" dxfId="463" priority="1749" operator="equal">
      <formula>"Devuelto "</formula>
    </cfRule>
  </conditionalFormatting>
  <conditionalFormatting sqref="AZ30:BD31">
    <cfRule type="cellIs" dxfId="462" priority="1718" operator="equal">
      <formula>"en proceso"</formula>
    </cfRule>
    <cfRule type="cellIs" dxfId="461" priority="1719" operator="equal">
      <formula>"finalizado"</formula>
    </cfRule>
  </conditionalFormatting>
  <conditionalFormatting sqref="AZ34:BD34">
    <cfRule type="cellIs" dxfId="460" priority="1698" operator="equal">
      <formula>"en proceso"</formula>
    </cfRule>
    <cfRule type="cellIs" dxfId="459" priority="1699" operator="equal">
      <formula>"finalizado"</formula>
    </cfRule>
  </conditionalFormatting>
  <conditionalFormatting sqref="AZ14:BE14">
    <cfRule type="cellIs" dxfId="458" priority="2001" operator="equal">
      <formula>"No aplica"</formula>
    </cfRule>
    <cfRule type="cellIs" dxfId="457" priority="2014" operator="equal">
      <formula>"Devuelto"</formula>
    </cfRule>
    <cfRule type="cellIs" dxfId="456" priority="2017" operator="equal">
      <formula>"Devuelto "</formula>
    </cfRule>
  </conditionalFormatting>
  <conditionalFormatting sqref="AZ35:BE36 AX36">
    <cfRule type="cellIs" dxfId="455" priority="1451" operator="equal">
      <formula>"No aplica"</formula>
    </cfRule>
    <cfRule type="cellIs" dxfId="454" priority="1466" operator="equal">
      <formula>"Devuelto"</formula>
    </cfRule>
    <cfRule type="cellIs" dxfId="453" priority="1469" operator="equal">
      <formula>"Devuelto "</formula>
    </cfRule>
  </conditionalFormatting>
  <conditionalFormatting sqref="AZ35:BE36 AX37:BC38">
    <cfRule type="cellIs" dxfId="452" priority="1458" operator="equal">
      <formula>"en proceso"</formula>
    </cfRule>
    <cfRule type="cellIs" dxfId="451" priority="1459" operator="equal">
      <formula>"finalizado"</formula>
    </cfRule>
  </conditionalFormatting>
  <conditionalFormatting sqref="AZ35:BE36">
    <cfRule type="cellIs" dxfId="450" priority="523" operator="equal">
      <formula>"En proceso"</formula>
    </cfRule>
    <cfRule type="cellIs" priority="1452" operator="equal">
      <formula>"Sin Iniciar"</formula>
    </cfRule>
    <cfRule type="cellIs" dxfId="449" priority="1454" operator="equal">
      <formula>"Finalizado"</formula>
    </cfRule>
  </conditionalFormatting>
  <conditionalFormatting sqref="AZ49:BE52 AX50:AX52 AX53:BE54 AZ55:BE56">
    <cfRule type="cellIs" dxfId="448" priority="1371" operator="equal">
      <formula>"No aplica"</formula>
    </cfRule>
    <cfRule type="cellIs" dxfId="447" priority="1386" operator="equal">
      <formula>"Devuelto"</formula>
    </cfRule>
    <cfRule type="cellIs" dxfId="446" priority="1389" operator="equal">
      <formula>"Devuelto "</formula>
    </cfRule>
  </conditionalFormatting>
  <conditionalFormatting sqref="AZ49:BE52">
    <cfRule type="cellIs" dxfId="445" priority="1358" operator="equal">
      <formula>"en proceso"</formula>
    </cfRule>
    <cfRule type="cellIs" dxfId="444" priority="1359" operator="equal">
      <formula>"finalizado"</formula>
    </cfRule>
  </conditionalFormatting>
  <conditionalFormatting sqref="AZ59:BE62 AQ67:BE67">
    <cfRule type="cellIs" priority="1332" operator="equal">
      <formula>"Sin Iniciar"</formula>
    </cfRule>
    <cfRule type="cellIs" dxfId="443" priority="1334" operator="equal">
      <formula>"Finalizado"</formula>
    </cfRule>
  </conditionalFormatting>
  <conditionalFormatting sqref="AZ59:BE62">
    <cfRule type="cellIs" dxfId="442" priority="1333" operator="equal">
      <formula>"En proceso"</formula>
    </cfRule>
  </conditionalFormatting>
  <conditionalFormatting sqref="AZ59:BE64 AX62">
    <cfRule type="cellIs" dxfId="441" priority="1351" operator="equal">
      <formula>"No aplica"</formula>
    </cfRule>
    <cfRule type="cellIs" dxfId="440" priority="1366" operator="equal">
      <formula>"Devuelto"</formula>
    </cfRule>
    <cfRule type="cellIs" dxfId="439" priority="1369" operator="equal">
      <formula>"Devuelto "</formula>
    </cfRule>
  </conditionalFormatting>
  <conditionalFormatting sqref="AZ66:BE71">
    <cfRule type="cellIs" dxfId="438" priority="1827" operator="equal">
      <formula>"No aplica"</formula>
    </cfRule>
    <cfRule type="cellIs" dxfId="437" priority="1840" operator="equal">
      <formula>"Devuelto"</formula>
    </cfRule>
    <cfRule type="cellIs" dxfId="436" priority="1843" operator="equal">
      <formula>"Devuelto "</formula>
    </cfRule>
  </conditionalFormatting>
  <conditionalFormatting sqref="BC65:BE65">
    <cfRule type="cellIs" dxfId="435" priority="1338" operator="equal">
      <formula>"en proceso"</formula>
    </cfRule>
    <cfRule type="cellIs" dxfId="434" priority="1339" operator="equal">
      <formula>"finalizado"</formula>
    </cfRule>
    <cfRule type="cellIs" dxfId="433" priority="1346" operator="equal">
      <formula>"Devuelto"</formula>
    </cfRule>
    <cfRule type="cellIs" dxfId="432" priority="1349" operator="equal">
      <formula>"Devuelto "</formula>
    </cfRule>
  </conditionalFormatting>
  <conditionalFormatting sqref="BD29">
    <cfRule type="cellIs" dxfId="431" priority="1811" operator="equal">
      <formula>"No aplica"</formula>
    </cfRule>
  </conditionalFormatting>
  <conditionalFormatting sqref="BD32:BD33">
    <cfRule type="cellIs" dxfId="430" priority="1815" operator="equal">
      <formula>"No aplica"</formula>
    </cfRule>
  </conditionalFormatting>
  <conditionalFormatting sqref="BD37:BD39">
    <cfRule type="cellIs" dxfId="429" priority="553" operator="equal">
      <formula>"No aplica"</formula>
    </cfRule>
  </conditionalFormatting>
  <conditionalFormatting sqref="BD47:BE48">
    <cfRule type="cellIs" dxfId="428" priority="1391" operator="equal">
      <formula>"No aplica"</formula>
    </cfRule>
  </conditionalFormatting>
  <conditionalFormatting sqref="BD57:BE58">
    <cfRule type="cellIs" priority="514" operator="equal">
      <formula>"Sin Iniciar"</formula>
    </cfRule>
    <cfRule type="cellIs" dxfId="427" priority="515" operator="equal">
      <formula>"En proceso"</formula>
    </cfRule>
    <cfRule type="cellIs" dxfId="426" priority="516" operator="equal">
      <formula>"Finalizado"</formula>
    </cfRule>
    <cfRule type="cellIs" dxfId="425" priority="517" operator="equal">
      <formula>"No aplica"</formula>
    </cfRule>
  </conditionalFormatting>
  <conditionalFormatting sqref="BE12:BE13">
    <cfRule type="cellIs" dxfId="424" priority="843" operator="equal">
      <formula>"en proceso"</formula>
    </cfRule>
    <cfRule type="cellIs" dxfId="423" priority="844" operator="equal">
      <formula>"finalizado"</formula>
    </cfRule>
    <cfRule type="cellIs" dxfId="422" priority="851" operator="equal">
      <formula>"Devuelto"</formula>
    </cfRule>
    <cfRule type="cellIs" dxfId="421" priority="854" operator="equal">
      <formula>"Devuelto "</formula>
    </cfRule>
  </conditionalFormatting>
  <conditionalFormatting sqref="BE26:BE31 BE33:BE34">
    <cfRule type="cellIs" dxfId="420" priority="1478" operator="equal">
      <formula>"en proceso"</formula>
    </cfRule>
    <cfRule type="cellIs" dxfId="419" priority="1479" operator="equal">
      <formula>"finalizado"</formula>
    </cfRule>
    <cfRule type="cellIs" dxfId="418" priority="1486" operator="equal">
      <formula>"Devuelto"</formula>
    </cfRule>
    <cfRule type="cellIs" dxfId="417" priority="1489" operator="equal">
      <formula>"Devuelto "</formula>
    </cfRule>
  </conditionalFormatting>
  <conditionalFormatting sqref="BE26:BE34">
    <cfRule type="cellIs" priority="534" operator="equal">
      <formula>"Sin Iniciar"</formula>
    </cfRule>
    <cfRule type="cellIs" dxfId="416" priority="535" operator="equal">
      <formula>"En proceso"</formula>
    </cfRule>
    <cfRule type="cellIs" dxfId="415" priority="536" operator="equal">
      <formula>"Finalizado"</formula>
    </cfRule>
    <cfRule type="cellIs" dxfId="414" priority="537" operator="equal">
      <formula>"No aplica"</formula>
    </cfRule>
  </conditionalFormatting>
  <conditionalFormatting sqref="BE37:BE41">
    <cfRule type="cellIs" priority="526" operator="equal">
      <formula>"Sin Iniciar"</formula>
    </cfRule>
    <cfRule type="cellIs" dxfId="413" priority="528" operator="equal">
      <formula>"Finalizado"</formula>
    </cfRule>
    <cfRule type="cellIs" dxfId="412" priority="529" operator="equal">
      <formula>"No aplica"</formula>
    </cfRule>
  </conditionalFormatting>
  <conditionalFormatting sqref="BE39:BE41">
    <cfRule type="cellIs" dxfId="411" priority="1438" operator="equal">
      <formula>"en proceso"</formula>
    </cfRule>
    <cfRule type="cellIs" dxfId="410" priority="1439" operator="equal">
      <formula>"finalizado"</formula>
    </cfRule>
    <cfRule type="cellIs" dxfId="409" priority="1446" operator="equal">
      <formula>"Devuelto"</formula>
    </cfRule>
    <cfRule type="cellIs" dxfId="408" priority="1449" operator="equal">
      <formula>"Devuelto "</formula>
    </cfRule>
  </conditionalFormatting>
  <conditionalFormatting sqref="BE47:BE48">
    <cfRule type="cellIs" dxfId="407" priority="1398" operator="equal">
      <formula>"en proceso"</formula>
    </cfRule>
    <cfRule type="cellIs" dxfId="406" priority="1399" operator="equal">
      <formula>"finalizado"</formula>
    </cfRule>
    <cfRule type="cellIs" dxfId="405" priority="1406" operator="equal">
      <formula>"Devuelto"</formula>
    </cfRule>
    <cfRule type="cellIs" dxfId="404" priority="1409" operator="equal">
      <formula>"Devuelto "</formula>
    </cfRule>
  </conditionalFormatting>
  <conditionalFormatting sqref="BF10:BF11">
    <cfRule type="cellIs" dxfId="403" priority="3444" operator="equal">
      <formula>"No aplica"</formula>
    </cfRule>
  </conditionalFormatting>
  <conditionalFormatting sqref="BF10:BF73 BI10:BI73 R12:R73">
    <cfRule type="cellIs" dxfId="402" priority="3428" operator="equal">
      <formula>"en proceso"</formula>
    </cfRule>
    <cfRule type="cellIs" dxfId="401" priority="3429" operator="equal">
      <formula>"en proceso "</formula>
    </cfRule>
  </conditionalFormatting>
  <conditionalFormatting sqref="BF72:BG73">
    <cfRule type="cellIs" dxfId="400" priority="346" operator="equal">
      <formula>"finalizado"</formula>
    </cfRule>
  </conditionalFormatting>
  <conditionalFormatting sqref="BF60:BH60">
    <cfRule type="cellIs" dxfId="399" priority="1088" operator="equal">
      <formula>"Devuelto"</formula>
    </cfRule>
    <cfRule type="cellIs" dxfId="398" priority="1091" operator="equal">
      <formula>"Devuelto "</formula>
    </cfRule>
  </conditionalFormatting>
  <conditionalFormatting sqref="BG8">
    <cfRule type="cellIs" dxfId="397" priority="3436" operator="equal">
      <formula>"en proceso"</formula>
    </cfRule>
    <cfRule type="cellIs" dxfId="396" priority="3437" operator="equal">
      <formula>"finalizado"</formula>
    </cfRule>
    <cfRule type="cellIs" dxfId="395" priority="3438" operator="equal">
      <formula>"en proceso "</formula>
    </cfRule>
  </conditionalFormatting>
  <conditionalFormatting sqref="BG72:BG73">
    <cfRule type="cellIs" dxfId="394" priority="339" operator="equal">
      <formula>"No aplica"</formula>
    </cfRule>
    <cfRule type="cellIs" dxfId="393" priority="343" operator="equal">
      <formula>"Devuelto"</formula>
    </cfRule>
    <cfRule type="cellIs" dxfId="392" priority="344" operator="equal">
      <formula>"Devuelto "</formula>
    </cfRule>
    <cfRule type="cellIs" dxfId="391" priority="345" operator="equal">
      <formula>"en proceso"</formula>
    </cfRule>
  </conditionalFormatting>
  <conditionalFormatting sqref="BG12:BH59 AI16:AN16 AP16:AQ16 AQ17:AQ19 AI17:AK22 AQ21:AQ22 AI23:AL23 AQ23:AT23">
    <cfRule type="cellIs" dxfId="390" priority="3551" operator="equal">
      <formula>"Devuelto"</formula>
    </cfRule>
    <cfRule type="cellIs" dxfId="389" priority="3554" operator="equal">
      <formula>"Devuelto "</formula>
    </cfRule>
  </conditionalFormatting>
  <conditionalFormatting sqref="BG61:BH71">
    <cfRule type="cellIs" dxfId="388" priority="1052" operator="equal">
      <formula>"Devuelto"</formula>
    </cfRule>
    <cfRule type="cellIs" dxfId="387" priority="1055" operator="equal">
      <formula>"Devuelto "</formula>
    </cfRule>
  </conditionalFormatting>
  <conditionalFormatting sqref="BI10:BJ11">
    <cfRule type="cellIs" dxfId="386" priority="773" operator="equal">
      <formula>"No aplica"</formula>
    </cfRule>
  </conditionalFormatting>
  <conditionalFormatting sqref="BJ10:BJ11">
    <cfRule type="cellIs" dxfId="385" priority="768" operator="equal">
      <formula>"en proceso"</formula>
    </cfRule>
    <cfRule type="cellIs" dxfId="384" priority="769" operator="equal">
      <formula>"en proceso "</formula>
    </cfRule>
    <cfRule type="cellIs" dxfId="383" priority="770" operator="equal">
      <formula>"finalizado"</formula>
    </cfRule>
  </conditionalFormatting>
  <dataValidations count="14">
    <dataValidation type="list" allowBlank="1" showInputMessage="1" showErrorMessage="1" sqref="P69:Q71 O72:Q73 P67:Q67 N12:N51 N57:N73 O68:Q68" xr:uid="{C79725E3-5294-4D79-82AD-B3C81482FFEC}">
      <formula1>"Finalizado, Sin Iniciar"</formula1>
    </dataValidation>
    <dataValidation type="list" allowBlank="1" showInputMessage="1" showErrorMessage="1" sqref="W64:W67 BH72:BH73 W62:Z62 V49 AX49 Y28:AA28 AX58:AY61 AQ51 AJ40 AI65:AK65 AQ33:AS33 W18:X19 AW49:AW64 AX42 AX19 AZ29:BC29 AX63:AY64 AI33:AK33 AU67 AX37:AY37 AZ39:BC39 AX35 S12:U71 O69 AE67:AE73 V71 V63:X63 V58:W58 V55:X55 V52:X52 AY67 AV66:AX71 V38 V33 W21:X51 V24:V25 V20:X20 AV60:AV64 Y67:AA67 V13:V17 Y60:Y61 W53:X54 W56:X56 AQ57:AS58 AX25:AY25 S72:AC73 V65:V66 AU69:AU73 AU40 AW31 AW40 AU42:AU43 AW42:AW43 AU49:AV55 AZ47:BC48 AU31 AV30:AV31 AU45:AX46 AZ32:BC33 AV40:AV43 AU34:AW38 AU61:AU63 X64:X68 W12:X15 AY46 AV72:BE73 X57:X61 W59:W60 Z29:Z61 Z63:Z66 AA29:AA66 AE58:AE65 AD15 AD20 AD23:AD24 AC29:AD29 AC45:AD45 AD70:AD73 AD49:AD53 AD58:AD63 AD65 AC55:AD55 Z68:AA71 AB69:AD69 Z12:AA27 W16:Y17 AX56:AY56 V40 AI57:AK58 W70:X71 AX14 AY69 AY71 AC13:AC14 AD12:AE12 AE14:AE56 AE13 AC16:AC19 AC21:AC22 AC24 AC26:AC28 AC30:AC31 AC34:AC36 AC39 AC42 AC44 AC48:AC52 AC62 AC66 AC68 AC70" xr:uid="{37DFF9D9-0235-4965-AF0A-D5B771376401}">
      <formula1>"Finalizado, En proceso, Sin Iniciar"</formula1>
    </dataValidation>
    <dataValidation type="list" allowBlank="1" showInputMessage="1" showErrorMessage="1" sqref="O47:Q47 O23:O24 P60:Q60 O15:O16 O65 O55:Q56 P15:Q19 O62:O63 O34:Q36 O40 O28 P62:Q64 P21:Q28 P12:Q12 N17:N45 N52:N56 O43 O59:Q59 P44:Q46 O51:O53 O31:Q31 O38 P42:Q42 P39:Q40 P49:Q53 O49 O71 M13:M14 M16:M19 M21:M22 M24 M26:M31 M34:M36 M39 M42 M44:M45 M48:M52 M55 M62 M66 M68 M70" xr:uid="{0AB52336-9FC3-45CA-9A8E-47D48C136CAA}">
      <formula1>"Finalizado, Sin Iniciar, En proceso"</formula1>
    </dataValidation>
    <dataValidation type="list" allowBlank="1" showInputMessage="1" showErrorMessage="1" sqref="Y63:Y73 V13:V17 W12:X19 V65:V66 P37:Q38 P57:Q58 P13:Q14 P20:Q20 AQ57:AS58 P65:Q66 AX60:AY60 AZ29:BC29 V49 W64:W67 AI65:AK65 AQ33:AS33 S12:U71 P54:Q54 AI33:AK33 O69 W62:Y62 V71 V63:X63 V58:W58 V55:X55 V52:X52 P61:Q61 P29:Q30 V38 V33 W21:X51 V24:V25 V20:X20 W53:X54 W56:X56 X64:X68 AE67:AE73 W59:W60 P41:Q41 AQ51 X57:X61 AE58:AE65 AD15 AD20 AD23:AD24 AC29:AD29 AC45:AD45 AD70:AD73 AD49:AD53 AD58:AD63 AD65 AC55:AD55 AB69:AD69 Z21:AA71 Y12:AA16 O32:Q33 Y18:AA20 W17:AA17 V40 AI57:AK58 Y21:Y61 P43:Q43 Z72:AC73 S72:X73 AI40:AJ40 W70:X71 P48:Q48 AC13:AC14 AD12:AE12 AE14:AE56 AE13 AC16:AC19 AC21:AC22 AC24 AC26:AC28 AC30:AC31 AC34:AC36 AC39 AC42 AC44 AC48:AC52 AC62 AC66 AC68 AC70" xr:uid="{2346009F-9C9B-464B-AAFB-81137AB33221}">
      <formula1>"Finalizado,Devuelto,Sin iniciar"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D64 AD13:AD14 AD25:AD28 AD30:AD44 AD46:AD48 AD54 AD56:AD57 AD66:AD69 AD16:AD19 AD21:AD22" xr:uid="{F700D9F6-5C39-4743-8CEF-C4F6568D4418}">
      <formula1>"Finalizado, En proceso, Sin Iniciar,Enviado al Ministerio"</formula1>
    </dataValidation>
    <dataValidation type="list" allowBlank="1" showInputMessage="1" showErrorMessage="1" sqref="AD64 AD13:AD14 AD25:AD28 AD30:AD44 AD46:AD48 AD54 AD56:AD57 AD66:AD69 AD16:AD19 AD21:AD22" xr:uid="{96680162-2BB2-42DE-90FF-C7E69E892E41}">
      <formula1>"Finalizado,Devuelto,Sin iniciar,Enviado al ministerio"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88B74452-9584-46E7-8684-FC602BD07DE1}">
      <formula1>"Finalizado, En proceso, Sin Iniciar, No aplica"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topLeftCell="A7" workbookViewId="0">
      <selection activeCell="H6" sqref="H6"/>
    </sheetView>
  </sheetViews>
  <sheetFormatPr defaultColWidth="10.7109375" defaultRowHeight="15"/>
  <cols>
    <col min="1" max="2" width="6" style="372" customWidth="1"/>
    <col min="3" max="3" width="40" style="372" customWidth="1"/>
    <col min="4" max="4" width="47.7109375" style="372" customWidth="1"/>
    <col min="5" max="5" width="18" style="372" customWidth="1"/>
    <col min="6" max="6" width="22" style="372" customWidth="1"/>
    <col min="7" max="8" width="14" style="372" customWidth="1"/>
    <col min="9" max="9" width="30" style="372" customWidth="1"/>
    <col min="10" max="16384" width="10.7109375" style="372"/>
  </cols>
  <sheetData>
    <row r="1" spans="1:9" ht="18">
      <c r="A1" s="636" t="s">
        <v>556</v>
      </c>
      <c r="B1" s="636"/>
      <c r="C1" s="636"/>
      <c r="D1" s="636"/>
      <c r="E1" s="636"/>
      <c r="F1" s="636"/>
      <c r="G1" s="636"/>
      <c r="H1" s="636"/>
      <c r="I1" s="636"/>
    </row>
    <row r="2" spans="1:9">
      <c r="A2" s="637" t="s">
        <v>557</v>
      </c>
      <c r="B2" s="637"/>
      <c r="C2" s="637"/>
      <c r="D2" s="637"/>
      <c r="E2" s="637"/>
      <c r="F2" s="637"/>
      <c r="G2" s="637"/>
      <c r="H2" s="637"/>
      <c r="I2" s="637"/>
    </row>
    <row r="3" spans="1:9" ht="20.25" customHeight="1">
      <c r="C3" s="372" t="s">
        <v>558</v>
      </c>
      <c r="D3" s="372" t="s">
        <v>559</v>
      </c>
    </row>
    <row r="4" spans="1:9" ht="24.75" customHeight="1">
      <c r="C4" s="372" t="s">
        <v>560</v>
      </c>
      <c r="D4" s="372" t="s">
        <v>561</v>
      </c>
    </row>
    <row r="5" spans="1:9" ht="24.75" customHeight="1">
      <c r="C5" s="372" t="s">
        <v>562</v>
      </c>
      <c r="D5" s="372" t="s">
        <v>299</v>
      </c>
    </row>
    <row r="6" spans="1:9" ht="25.5">
      <c r="A6" s="373" t="s">
        <v>563</v>
      </c>
      <c r="B6" s="373" t="s">
        <v>564</v>
      </c>
      <c r="C6" s="373" t="s">
        <v>565</v>
      </c>
      <c r="D6" s="373" t="s">
        <v>566</v>
      </c>
      <c r="E6" s="373" t="s">
        <v>156</v>
      </c>
      <c r="F6" s="373" t="s">
        <v>567</v>
      </c>
      <c r="G6" s="373" t="s">
        <v>568</v>
      </c>
      <c r="H6" s="373" t="s">
        <v>569</v>
      </c>
      <c r="I6" s="373" t="s">
        <v>464</v>
      </c>
    </row>
    <row r="7" spans="1:9">
      <c r="A7" s="638" t="s">
        <v>570</v>
      </c>
      <c r="B7" s="638"/>
      <c r="C7" s="638"/>
      <c r="D7" s="638"/>
      <c r="E7" s="638"/>
      <c r="F7" s="638"/>
      <c r="G7" s="638"/>
      <c r="H7" s="638"/>
      <c r="I7" s="638"/>
    </row>
    <row r="8" spans="1:9" ht="24">
      <c r="A8" s="374">
        <v>1</v>
      </c>
      <c r="B8" s="375" t="s">
        <v>571</v>
      </c>
      <c r="C8" s="376" t="s">
        <v>572</v>
      </c>
      <c r="D8" s="377" t="s">
        <v>573</v>
      </c>
      <c r="E8" s="378" t="s">
        <v>270</v>
      </c>
      <c r="F8" s="377"/>
      <c r="G8" s="375"/>
      <c r="H8" s="375"/>
      <c r="I8" s="379"/>
    </row>
    <row r="9" spans="1:9" ht="24">
      <c r="A9" s="380">
        <v>2</v>
      </c>
      <c r="B9" s="381" t="s">
        <v>571</v>
      </c>
      <c r="C9" s="382" t="s">
        <v>225</v>
      </c>
      <c r="D9" s="383" t="s">
        <v>574</v>
      </c>
      <c r="E9" s="384"/>
      <c r="F9" s="383"/>
      <c r="G9" s="381"/>
      <c r="H9" s="381"/>
      <c r="I9" s="385"/>
    </row>
    <row r="10" spans="1:9">
      <c r="A10" s="374">
        <v>3</v>
      </c>
      <c r="B10" s="375" t="s">
        <v>571</v>
      </c>
      <c r="C10" s="376" t="s">
        <v>575</v>
      </c>
      <c r="D10" s="377" t="s">
        <v>576</v>
      </c>
      <c r="E10" s="378"/>
      <c r="F10" s="377"/>
      <c r="G10" s="375"/>
      <c r="H10" s="375"/>
      <c r="I10" s="379"/>
    </row>
    <row r="11" spans="1:9">
      <c r="A11" s="380">
        <v>4</v>
      </c>
      <c r="B11" s="381" t="s">
        <v>571</v>
      </c>
      <c r="C11" s="382" t="s">
        <v>577</v>
      </c>
      <c r="D11" s="383" t="s">
        <v>578</v>
      </c>
      <c r="E11" s="384"/>
      <c r="F11" s="383"/>
      <c r="G11" s="381"/>
      <c r="H11" s="381"/>
      <c r="I11" s="385"/>
    </row>
    <row r="12" spans="1:9" ht="24">
      <c r="A12" s="374">
        <v>5</v>
      </c>
      <c r="B12" s="375" t="s">
        <v>571</v>
      </c>
      <c r="C12" s="376" t="s">
        <v>579</v>
      </c>
      <c r="D12" s="377" t="s">
        <v>580</v>
      </c>
      <c r="E12" s="378"/>
      <c r="F12" s="377"/>
      <c r="G12" s="375"/>
      <c r="H12" s="375"/>
      <c r="I12" s="379"/>
    </row>
    <row r="13" spans="1:9" ht="24">
      <c r="A13" s="380">
        <v>6</v>
      </c>
      <c r="B13" s="381" t="s">
        <v>571</v>
      </c>
      <c r="C13" s="382" t="s">
        <v>581</v>
      </c>
      <c r="D13" s="383" t="s">
        <v>582</v>
      </c>
      <c r="E13" s="384"/>
      <c r="F13" s="383"/>
      <c r="G13" s="381"/>
      <c r="H13" s="381"/>
      <c r="I13" s="385"/>
    </row>
    <row r="14" spans="1:9" ht="24">
      <c r="A14" s="374">
        <v>7</v>
      </c>
      <c r="B14" s="375" t="s">
        <v>571</v>
      </c>
      <c r="C14" s="376" t="s">
        <v>583</v>
      </c>
      <c r="D14" s="377" t="s">
        <v>584</v>
      </c>
      <c r="E14" s="378"/>
      <c r="F14" s="377"/>
      <c r="G14" s="375"/>
      <c r="H14" s="375"/>
      <c r="I14" s="379"/>
    </row>
    <row r="15" spans="1:9">
      <c r="A15" s="652"/>
      <c r="B15" s="652"/>
      <c r="C15" s="652"/>
      <c r="D15" s="652"/>
      <c r="E15" s="652"/>
      <c r="F15" s="652"/>
      <c r="G15" s="652"/>
      <c r="H15" s="652"/>
      <c r="I15" s="652"/>
    </row>
    <row r="16" spans="1:9">
      <c r="A16" s="639" t="s">
        <v>585</v>
      </c>
      <c r="B16" s="639"/>
      <c r="C16" s="639"/>
      <c r="D16" s="639"/>
      <c r="E16" s="639"/>
      <c r="F16" s="639"/>
      <c r="G16" s="639"/>
      <c r="H16" s="639"/>
      <c r="I16" s="639"/>
    </row>
    <row r="17" spans="1:9" ht="24">
      <c r="A17" s="386">
        <v>8</v>
      </c>
      <c r="B17" s="387" t="s">
        <v>586</v>
      </c>
      <c r="C17" s="388" t="s">
        <v>205</v>
      </c>
      <c r="D17" s="389" t="s">
        <v>587</v>
      </c>
      <c r="E17" s="390"/>
      <c r="F17" s="389"/>
      <c r="G17" s="387"/>
      <c r="H17" s="387"/>
      <c r="I17" s="391"/>
    </row>
    <row r="18" spans="1:9" ht="24">
      <c r="A18" s="380">
        <v>9</v>
      </c>
      <c r="B18" s="381" t="s">
        <v>586</v>
      </c>
      <c r="C18" s="382" t="s">
        <v>588</v>
      </c>
      <c r="D18" s="383" t="s">
        <v>589</v>
      </c>
      <c r="E18" s="384"/>
      <c r="F18" s="383"/>
      <c r="G18" s="381"/>
      <c r="H18" s="381"/>
      <c r="I18" s="385"/>
    </row>
    <row r="19" spans="1:9">
      <c r="A19" s="386">
        <v>10</v>
      </c>
      <c r="B19" s="387" t="s">
        <v>586</v>
      </c>
      <c r="C19" s="388" t="s">
        <v>172</v>
      </c>
      <c r="D19" s="389" t="s">
        <v>590</v>
      </c>
      <c r="E19" s="390"/>
      <c r="F19" s="389"/>
      <c r="G19" s="387"/>
      <c r="H19" s="387"/>
      <c r="I19" s="391"/>
    </row>
    <row r="20" spans="1:9">
      <c r="A20" s="380">
        <v>11</v>
      </c>
      <c r="B20" s="381" t="s">
        <v>586</v>
      </c>
      <c r="C20" s="382" t="s">
        <v>591</v>
      </c>
      <c r="D20" s="383" t="s">
        <v>592</v>
      </c>
      <c r="E20" s="384"/>
      <c r="F20" s="383"/>
      <c r="G20" s="381"/>
      <c r="H20" s="381"/>
      <c r="I20" s="385"/>
    </row>
    <row r="21" spans="1:9">
      <c r="A21" s="652"/>
      <c r="B21" s="652"/>
      <c r="C21" s="652"/>
      <c r="D21" s="652"/>
      <c r="E21" s="652"/>
      <c r="F21" s="652"/>
      <c r="G21" s="652"/>
      <c r="H21" s="652"/>
      <c r="I21" s="652"/>
    </row>
    <row r="22" spans="1:9">
      <c r="A22" s="640" t="s">
        <v>593</v>
      </c>
      <c r="B22" s="640"/>
      <c r="C22" s="640"/>
      <c r="D22" s="640"/>
      <c r="E22" s="640"/>
      <c r="F22" s="640"/>
      <c r="G22" s="640"/>
      <c r="H22" s="640"/>
      <c r="I22" s="640"/>
    </row>
    <row r="23" spans="1:9" ht="24">
      <c r="A23" s="392">
        <v>12</v>
      </c>
      <c r="B23" s="393" t="s">
        <v>594</v>
      </c>
      <c r="C23" s="394" t="s">
        <v>595</v>
      </c>
      <c r="D23" s="395" t="s">
        <v>596</v>
      </c>
      <c r="E23" s="396"/>
      <c r="F23" s="395"/>
      <c r="G23" s="393"/>
      <c r="H23" s="393"/>
      <c r="I23" s="397"/>
    </row>
    <row r="24" spans="1:9" ht="24">
      <c r="A24" s="380">
        <v>13</v>
      </c>
      <c r="B24" s="381" t="s">
        <v>594</v>
      </c>
      <c r="C24" s="382" t="s">
        <v>597</v>
      </c>
      <c r="D24" s="383" t="s">
        <v>598</v>
      </c>
      <c r="E24" s="384"/>
      <c r="F24" s="383"/>
      <c r="G24" s="381"/>
      <c r="H24" s="381"/>
      <c r="I24" s="385"/>
    </row>
    <row r="25" spans="1:9" ht="24">
      <c r="A25" s="392">
        <v>14</v>
      </c>
      <c r="B25" s="393" t="s">
        <v>594</v>
      </c>
      <c r="C25" s="394" t="s">
        <v>599</v>
      </c>
      <c r="D25" s="395" t="s">
        <v>600</v>
      </c>
      <c r="E25" s="396"/>
      <c r="F25" s="395"/>
      <c r="G25" s="393"/>
      <c r="H25" s="393"/>
      <c r="I25" s="397"/>
    </row>
    <row r="26" spans="1:9">
      <c r="A26" s="380">
        <v>15</v>
      </c>
      <c r="B26" s="381" t="s">
        <v>594</v>
      </c>
      <c r="C26" s="382" t="s">
        <v>601</v>
      </c>
      <c r="D26" s="383" t="s">
        <v>602</v>
      </c>
      <c r="E26" s="384"/>
      <c r="F26" s="383"/>
      <c r="G26" s="381"/>
      <c r="H26" s="381"/>
      <c r="I26" s="385"/>
    </row>
    <row r="27" spans="1:9">
      <c r="A27" s="392">
        <v>16</v>
      </c>
      <c r="B27" s="393" t="s">
        <v>594</v>
      </c>
      <c r="C27" s="394" t="s">
        <v>603</v>
      </c>
      <c r="D27" s="395" t="s">
        <v>604</v>
      </c>
      <c r="E27" s="396"/>
      <c r="F27" s="395"/>
      <c r="G27" s="393"/>
      <c r="H27" s="393"/>
      <c r="I27" s="397"/>
    </row>
    <row r="28" spans="1:9" ht="24">
      <c r="A28" s="380">
        <v>17</v>
      </c>
      <c r="B28" s="381" t="s">
        <v>594</v>
      </c>
      <c r="C28" s="382" t="s">
        <v>238</v>
      </c>
      <c r="D28" s="383" t="s">
        <v>605</v>
      </c>
      <c r="E28" s="384"/>
      <c r="F28" s="383"/>
      <c r="G28" s="381"/>
      <c r="H28" s="381"/>
      <c r="I28" s="385"/>
    </row>
    <row r="29" spans="1:9" ht="24">
      <c r="A29" s="392">
        <v>18</v>
      </c>
      <c r="B29" s="393" t="s">
        <v>594</v>
      </c>
      <c r="C29" s="394" t="s">
        <v>239</v>
      </c>
      <c r="D29" s="395" t="s">
        <v>606</v>
      </c>
      <c r="E29" s="396"/>
      <c r="F29" s="395"/>
      <c r="G29" s="393"/>
      <c r="H29" s="393"/>
      <c r="I29" s="397"/>
    </row>
    <row r="30" spans="1:9" ht="24">
      <c r="A30" s="380">
        <v>19</v>
      </c>
      <c r="B30" s="381" t="s">
        <v>594</v>
      </c>
      <c r="C30" s="382" t="s">
        <v>607</v>
      </c>
      <c r="D30" s="383" t="s">
        <v>608</v>
      </c>
      <c r="E30" s="384"/>
      <c r="F30" s="383"/>
      <c r="G30" s="381"/>
      <c r="H30" s="381"/>
      <c r="I30" s="385"/>
    </row>
    <row r="31" spans="1:9">
      <c r="A31" s="392">
        <v>20</v>
      </c>
      <c r="B31" s="393" t="s">
        <v>594</v>
      </c>
      <c r="C31" s="394" t="s">
        <v>609</v>
      </c>
      <c r="D31" s="395" t="s">
        <v>610</v>
      </c>
      <c r="E31" s="396"/>
      <c r="F31" s="395"/>
      <c r="G31" s="393"/>
      <c r="H31" s="393"/>
      <c r="I31" s="397"/>
    </row>
    <row r="32" spans="1:9">
      <c r="A32" s="652"/>
      <c r="B32" s="652"/>
      <c r="C32" s="652"/>
      <c r="D32" s="652"/>
      <c r="E32" s="652"/>
      <c r="F32" s="652"/>
      <c r="G32" s="652"/>
      <c r="H32" s="652"/>
      <c r="I32" s="652"/>
    </row>
    <row r="33" spans="1:9">
      <c r="A33" s="641" t="s">
        <v>611</v>
      </c>
      <c r="B33" s="641"/>
      <c r="C33" s="641"/>
      <c r="D33" s="641"/>
      <c r="E33" s="641"/>
      <c r="F33" s="641"/>
      <c r="G33" s="641"/>
      <c r="H33" s="641"/>
      <c r="I33" s="641"/>
    </row>
    <row r="34" spans="1:9" ht="24">
      <c r="A34" s="398">
        <v>21</v>
      </c>
      <c r="B34" s="399" t="s">
        <v>612</v>
      </c>
      <c r="C34" s="400" t="s">
        <v>613</v>
      </c>
      <c r="D34" s="401" t="s">
        <v>614</v>
      </c>
      <c r="E34" s="402"/>
      <c r="F34" s="401"/>
      <c r="G34" s="399"/>
      <c r="H34" s="399"/>
      <c r="I34" s="403"/>
    </row>
    <row r="35" spans="1:9" ht="24">
      <c r="A35" s="380">
        <v>22</v>
      </c>
      <c r="B35" s="381" t="s">
        <v>612</v>
      </c>
      <c r="C35" s="382" t="s">
        <v>159</v>
      </c>
      <c r="D35" s="383" t="s">
        <v>615</v>
      </c>
      <c r="E35" s="384"/>
      <c r="F35" s="383"/>
      <c r="G35" s="381"/>
      <c r="H35" s="381"/>
      <c r="I35" s="385"/>
    </row>
    <row r="36" spans="1:9" ht="24">
      <c r="A36" s="398">
        <v>23</v>
      </c>
      <c r="B36" s="399" t="s">
        <v>612</v>
      </c>
      <c r="C36" s="400" t="s">
        <v>616</v>
      </c>
      <c r="D36" s="401" t="s">
        <v>617</v>
      </c>
      <c r="E36" s="402"/>
      <c r="F36" s="401"/>
      <c r="G36" s="399"/>
      <c r="H36" s="399"/>
      <c r="I36" s="403"/>
    </row>
    <row r="37" spans="1:9">
      <c r="A37" s="652"/>
      <c r="B37" s="652"/>
      <c r="C37" s="652"/>
      <c r="D37" s="652"/>
      <c r="E37" s="652"/>
      <c r="F37" s="652"/>
      <c r="G37" s="652"/>
      <c r="H37" s="652"/>
      <c r="I37" s="652"/>
    </row>
    <row r="38" spans="1:9">
      <c r="A38" s="635" t="s">
        <v>618</v>
      </c>
      <c r="B38" s="635"/>
      <c r="C38" s="635"/>
      <c r="D38" s="635"/>
      <c r="E38" s="635"/>
      <c r="F38" s="635"/>
      <c r="G38" s="635"/>
      <c r="H38" s="635"/>
      <c r="I38" s="635"/>
    </row>
    <row r="39" spans="1:9" ht="24">
      <c r="A39" s="404">
        <v>24</v>
      </c>
      <c r="B39" s="405" t="s">
        <v>619</v>
      </c>
      <c r="C39" s="406" t="s">
        <v>620</v>
      </c>
      <c r="D39" s="407" t="s">
        <v>621</v>
      </c>
      <c r="E39" s="408"/>
      <c r="F39" s="407"/>
      <c r="G39" s="405"/>
      <c r="H39" s="405"/>
      <c r="I39" s="409"/>
    </row>
    <row r="40" spans="1:9">
      <c r="A40" s="380">
        <v>25</v>
      </c>
      <c r="B40" s="381" t="s">
        <v>619</v>
      </c>
      <c r="C40" s="382" t="s">
        <v>622</v>
      </c>
      <c r="D40" s="383" t="s">
        <v>623</v>
      </c>
      <c r="E40" s="384"/>
      <c r="F40" s="383"/>
      <c r="G40" s="381"/>
      <c r="H40" s="381"/>
      <c r="I40" s="385"/>
    </row>
    <row r="41" spans="1:9">
      <c r="A41" s="404">
        <v>26</v>
      </c>
      <c r="B41" s="405" t="s">
        <v>619</v>
      </c>
      <c r="C41" s="406" t="s">
        <v>624</v>
      </c>
      <c r="D41" s="407" t="s">
        <v>625</v>
      </c>
      <c r="E41" s="408"/>
      <c r="F41" s="407"/>
      <c r="G41" s="405"/>
      <c r="H41" s="405"/>
      <c r="I41" s="409"/>
    </row>
    <row r="42" spans="1:9" ht="24">
      <c r="A42" s="380">
        <v>27</v>
      </c>
      <c r="B42" s="381" t="s">
        <v>619</v>
      </c>
      <c r="C42" s="382" t="s">
        <v>626</v>
      </c>
      <c r="D42" s="383" t="s">
        <v>627</v>
      </c>
      <c r="E42" s="384"/>
      <c r="F42" s="383"/>
      <c r="G42" s="381"/>
      <c r="H42" s="381"/>
      <c r="I42" s="385"/>
    </row>
    <row r="43" spans="1:9">
      <c r="A43" s="404">
        <v>28</v>
      </c>
      <c r="B43" s="405" t="s">
        <v>619</v>
      </c>
      <c r="C43" s="406" t="s">
        <v>628</v>
      </c>
      <c r="D43" s="407" t="s">
        <v>629</v>
      </c>
      <c r="E43" s="408"/>
      <c r="F43" s="407"/>
      <c r="G43" s="405"/>
      <c r="H43" s="405"/>
      <c r="I43" s="409"/>
    </row>
    <row r="44" spans="1:9" ht="24">
      <c r="A44" s="380">
        <v>29</v>
      </c>
      <c r="B44" s="381" t="s">
        <v>619</v>
      </c>
      <c r="C44" s="382" t="s">
        <v>630</v>
      </c>
      <c r="D44" s="383" t="s">
        <v>631</v>
      </c>
      <c r="E44" s="384"/>
      <c r="F44" s="383"/>
      <c r="G44" s="381"/>
      <c r="H44" s="381"/>
      <c r="I44" s="385"/>
    </row>
    <row r="45" spans="1:9">
      <c r="A45" s="404">
        <v>30</v>
      </c>
      <c r="B45" s="405" t="s">
        <v>619</v>
      </c>
      <c r="C45" s="406" t="s">
        <v>632</v>
      </c>
      <c r="D45" s="407" t="s">
        <v>633</v>
      </c>
      <c r="E45" s="408"/>
      <c r="F45" s="407"/>
      <c r="G45" s="405"/>
      <c r="H45" s="405"/>
      <c r="I45" s="409"/>
    </row>
    <row r="46" spans="1:9">
      <c r="A46" s="380">
        <v>31</v>
      </c>
      <c r="B46" s="381" t="s">
        <v>619</v>
      </c>
      <c r="C46" s="382" t="s">
        <v>634</v>
      </c>
      <c r="D46" s="383" t="s">
        <v>635</v>
      </c>
      <c r="E46" s="384"/>
      <c r="F46" s="383"/>
      <c r="G46" s="381"/>
      <c r="H46" s="381"/>
      <c r="I46" s="385"/>
    </row>
    <row r="47" spans="1:9" ht="24">
      <c r="A47" s="404">
        <v>32</v>
      </c>
      <c r="B47" s="405" t="s">
        <v>619</v>
      </c>
      <c r="C47" s="406" t="s">
        <v>164</v>
      </c>
      <c r="D47" s="407" t="s">
        <v>636</v>
      </c>
      <c r="E47" s="408"/>
      <c r="F47" s="407"/>
      <c r="G47" s="405"/>
      <c r="H47" s="405"/>
      <c r="I47" s="409"/>
    </row>
    <row r="48" spans="1:9">
      <c r="A48" s="652"/>
      <c r="B48" s="652"/>
      <c r="C48" s="652"/>
      <c r="D48" s="652"/>
      <c r="E48" s="652"/>
      <c r="F48" s="652"/>
      <c r="G48" s="652"/>
      <c r="H48" s="652"/>
      <c r="I48" s="652"/>
    </row>
    <row r="49" spans="1:9">
      <c r="A49" s="642" t="s">
        <v>637</v>
      </c>
      <c r="B49" s="642"/>
      <c r="C49" s="642"/>
      <c r="D49" s="642"/>
      <c r="E49" s="642"/>
      <c r="F49" s="642"/>
      <c r="G49" s="642"/>
      <c r="H49" s="642"/>
      <c r="I49" s="642"/>
    </row>
    <row r="50" spans="1:9" ht="24">
      <c r="A50" s="374">
        <v>33</v>
      </c>
      <c r="B50" s="375" t="s">
        <v>638</v>
      </c>
      <c r="C50" s="376" t="s">
        <v>639</v>
      </c>
      <c r="D50" s="377" t="s">
        <v>640</v>
      </c>
      <c r="E50" s="378"/>
      <c r="F50" s="377"/>
      <c r="G50" s="375"/>
      <c r="H50" s="375"/>
      <c r="I50" s="379"/>
    </row>
    <row r="51" spans="1:9" ht="24">
      <c r="A51" s="380">
        <v>34</v>
      </c>
      <c r="B51" s="381" t="s">
        <v>638</v>
      </c>
      <c r="C51" s="382" t="s">
        <v>641</v>
      </c>
      <c r="D51" s="383" t="s">
        <v>642</v>
      </c>
      <c r="E51" s="384"/>
      <c r="F51" s="383"/>
      <c r="G51" s="381"/>
      <c r="H51" s="381"/>
      <c r="I51" s="385"/>
    </row>
    <row r="52" spans="1:9" ht="24">
      <c r="A52" s="374">
        <v>35</v>
      </c>
      <c r="B52" s="375" t="s">
        <v>638</v>
      </c>
      <c r="C52" s="376" t="s">
        <v>643</v>
      </c>
      <c r="D52" s="377" t="s">
        <v>644</v>
      </c>
      <c r="E52" s="378"/>
      <c r="F52" s="377"/>
      <c r="G52" s="375"/>
      <c r="H52" s="375"/>
      <c r="I52" s="379"/>
    </row>
    <row r="53" spans="1:9" ht="24">
      <c r="A53" s="380">
        <v>36</v>
      </c>
      <c r="B53" s="381" t="s">
        <v>638</v>
      </c>
      <c r="C53" s="382" t="s">
        <v>645</v>
      </c>
      <c r="D53" s="383" t="s">
        <v>646</v>
      </c>
      <c r="E53" s="384"/>
      <c r="F53" s="383"/>
      <c r="G53" s="381"/>
      <c r="H53" s="381"/>
      <c r="I53" s="385"/>
    </row>
    <row r="54" spans="1:9">
      <c r="A54" s="374">
        <v>37</v>
      </c>
      <c r="B54" s="375" t="s">
        <v>638</v>
      </c>
      <c r="C54" s="376" t="s">
        <v>647</v>
      </c>
      <c r="D54" s="377" t="s">
        <v>648</v>
      </c>
      <c r="E54" s="378"/>
      <c r="F54" s="377"/>
      <c r="G54" s="375"/>
      <c r="H54" s="375"/>
      <c r="I54" s="379"/>
    </row>
    <row r="55" spans="1:9">
      <c r="A55" s="380">
        <v>38</v>
      </c>
      <c r="B55" s="381" t="s">
        <v>638</v>
      </c>
      <c r="C55" s="382" t="s">
        <v>649</v>
      </c>
      <c r="D55" s="383" t="s">
        <v>650</v>
      </c>
      <c r="E55" s="384"/>
      <c r="F55" s="383"/>
      <c r="G55" s="381"/>
      <c r="H55" s="381"/>
      <c r="I55" s="385"/>
    </row>
    <row r="56" spans="1:9">
      <c r="A56" s="652"/>
      <c r="B56" s="652"/>
      <c r="C56" s="652"/>
      <c r="D56" s="652"/>
      <c r="E56" s="652"/>
      <c r="F56" s="652"/>
      <c r="G56" s="652"/>
      <c r="H56" s="652"/>
      <c r="I56" s="652"/>
    </row>
    <row r="57" spans="1:9">
      <c r="A57" s="643" t="s">
        <v>651</v>
      </c>
      <c r="B57" s="643"/>
      <c r="C57" s="643"/>
      <c r="D57" s="643"/>
      <c r="E57" s="643"/>
      <c r="F57" s="643"/>
      <c r="G57" s="643"/>
      <c r="H57" s="643"/>
      <c r="I57" s="643"/>
    </row>
    <row r="58" spans="1:9" ht="24">
      <c r="A58" s="392">
        <v>39</v>
      </c>
      <c r="B58" s="393" t="s">
        <v>652</v>
      </c>
      <c r="C58" s="394" t="s">
        <v>653</v>
      </c>
      <c r="D58" s="395" t="s">
        <v>654</v>
      </c>
      <c r="E58" s="396"/>
      <c r="F58" s="395"/>
      <c r="G58" s="393"/>
      <c r="H58" s="393"/>
      <c r="I58" s="397"/>
    </row>
    <row r="59" spans="1:9" ht="24">
      <c r="A59" s="380">
        <v>40</v>
      </c>
      <c r="B59" s="381" t="s">
        <v>652</v>
      </c>
      <c r="C59" s="382" t="s">
        <v>655</v>
      </c>
      <c r="D59" s="383" t="s">
        <v>656</v>
      </c>
      <c r="E59" s="384"/>
      <c r="F59" s="383"/>
      <c r="G59" s="381"/>
      <c r="H59" s="381"/>
      <c r="I59" s="385"/>
    </row>
    <row r="60" spans="1:9">
      <c r="A60" s="652"/>
      <c r="B60" s="652"/>
      <c r="C60" s="652"/>
      <c r="D60" s="652"/>
      <c r="E60" s="652"/>
      <c r="F60" s="652"/>
      <c r="G60" s="652"/>
      <c r="H60" s="652"/>
      <c r="I60" s="652"/>
    </row>
    <row r="61" spans="1:9">
      <c r="A61" s="644" t="s">
        <v>657</v>
      </c>
      <c r="B61" s="644"/>
      <c r="C61" s="644"/>
      <c r="D61" s="644"/>
      <c r="E61" s="644"/>
      <c r="F61" s="644"/>
      <c r="G61" s="644"/>
      <c r="H61" s="644"/>
      <c r="I61" s="644"/>
    </row>
    <row r="62" spans="1:9" ht="24">
      <c r="A62" s="410">
        <v>41</v>
      </c>
      <c r="B62" s="411" t="s">
        <v>658</v>
      </c>
      <c r="C62" s="412" t="s">
        <v>659</v>
      </c>
      <c r="D62" s="413" t="s">
        <v>660</v>
      </c>
      <c r="E62" s="414"/>
      <c r="F62" s="413"/>
      <c r="G62" s="411"/>
      <c r="H62" s="411"/>
      <c r="I62" s="415"/>
    </row>
    <row r="63" spans="1:9" ht="24">
      <c r="A63" s="380">
        <v>42</v>
      </c>
      <c r="B63" s="381" t="s">
        <v>658</v>
      </c>
      <c r="C63" s="382" t="s">
        <v>661</v>
      </c>
      <c r="D63" s="383" t="s">
        <v>662</v>
      </c>
      <c r="E63" s="384"/>
      <c r="F63" s="383"/>
      <c r="G63" s="381"/>
      <c r="H63" s="381"/>
      <c r="I63" s="385"/>
    </row>
    <row r="64" spans="1:9" ht="24">
      <c r="A64" s="410">
        <v>43</v>
      </c>
      <c r="B64" s="411" t="s">
        <v>658</v>
      </c>
      <c r="C64" s="412" t="s">
        <v>663</v>
      </c>
      <c r="D64" s="413" t="s">
        <v>664</v>
      </c>
      <c r="E64" s="414"/>
      <c r="F64" s="413"/>
      <c r="G64" s="411"/>
      <c r="H64" s="411"/>
      <c r="I64" s="415"/>
    </row>
    <row r="65" spans="1:9">
      <c r="A65" s="652"/>
      <c r="B65" s="652"/>
      <c r="C65" s="652"/>
      <c r="D65" s="652"/>
      <c r="E65" s="652"/>
      <c r="F65" s="652"/>
      <c r="G65" s="652"/>
      <c r="H65" s="652"/>
      <c r="I65" s="652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activeCell="B8" sqref="B8"/>
    </sheetView>
  </sheetViews>
  <sheetFormatPr defaultColWidth="10.7109375" defaultRowHeight="15"/>
  <cols>
    <col min="1" max="1" width="8" style="372" customWidth="1"/>
    <col min="2" max="2" width="44" style="372" customWidth="1"/>
    <col min="3" max="3" width="20" style="372" customWidth="1"/>
    <col min="4" max="9" width="14" style="372" customWidth="1"/>
    <col min="10" max="16384" width="10.7109375" style="372"/>
  </cols>
  <sheetData>
    <row r="1" spans="1:9" ht="16.5">
      <c r="A1" s="645" t="s">
        <v>665</v>
      </c>
      <c r="B1" s="645"/>
      <c r="C1" s="645"/>
      <c r="D1" s="645"/>
      <c r="E1" s="645"/>
      <c r="F1" s="645"/>
      <c r="G1" s="645"/>
      <c r="H1" s="645"/>
      <c r="I1" s="645"/>
    </row>
    <row r="2" spans="1:9">
      <c r="A2" s="646" t="s">
        <v>666</v>
      </c>
      <c r="B2" s="646"/>
      <c r="C2" s="646"/>
      <c r="D2" s="646"/>
      <c r="E2" s="646"/>
      <c r="F2" s="646"/>
      <c r="G2" s="646"/>
      <c r="H2" s="646"/>
      <c r="I2" s="646"/>
    </row>
    <row r="3" spans="1:9">
      <c r="A3" s="373" t="s">
        <v>667</v>
      </c>
      <c r="B3" s="373" t="s">
        <v>668</v>
      </c>
      <c r="C3" s="373" t="s">
        <v>669</v>
      </c>
      <c r="D3" s="373" t="s">
        <v>277</v>
      </c>
      <c r="E3" s="373" t="s">
        <v>534</v>
      </c>
      <c r="F3" s="373" t="s">
        <v>270</v>
      </c>
      <c r="G3" s="373" t="s">
        <v>269</v>
      </c>
      <c r="H3" s="373" t="s">
        <v>280</v>
      </c>
      <c r="I3" s="373" t="s">
        <v>670</v>
      </c>
    </row>
    <row r="4" spans="1:9">
      <c r="A4" s="416" t="s">
        <v>571</v>
      </c>
      <c r="B4" s="417" t="s">
        <v>671</v>
      </c>
      <c r="C4" s="416">
        <v>7</v>
      </c>
      <c r="D4" s="418" t="e">
        <f>COUNTIFS([3]Checklist!B$5:B$11,"GA",[3]Checklist!E$5:E$11,"Sin iniciar")</f>
        <v>#VALUE!</v>
      </c>
      <c r="E4" s="418" t="e">
        <f>COUNTIFS([3]Checklist!B$5:B$11,"GA",[3]Checklist!E$5:E$11,"En proceso")</f>
        <v>#VALUE!</v>
      </c>
      <c r="F4" s="418" t="e">
        <f>COUNTIFS([3]Checklist!B$5:B$11,"GA",[3]Checklist!E$5:E$11,"Finalizado")</f>
        <v>#VALUE!</v>
      </c>
      <c r="G4" s="418" t="e">
        <f>COUNTIFS([3]Checklist!B$5:B$11,"GA",[3]Checklist!E$5:E$11,"No aplica")</f>
        <v>#VALUE!</v>
      </c>
      <c r="H4" s="418" t="e">
        <f>COUNTIFS([3]Checklist!B$5:B$11,"GA",[3]Checklist!E$5:E$11,"Devuelto")</f>
        <v>#VALUE!</v>
      </c>
      <c r="I4" s="419">
        <f t="shared" ref="I4:I11" si="0">IFERROR(F4/C4,0)</f>
        <v>0</v>
      </c>
    </row>
    <row r="5" spans="1:9">
      <c r="A5" s="420" t="s">
        <v>586</v>
      </c>
      <c r="B5" s="421" t="s">
        <v>672</v>
      </c>
      <c r="C5" s="420">
        <v>4</v>
      </c>
      <c r="D5" s="422" t="e">
        <f>COUNTIFS([3]Checklist!B$13:B$16,"GF",[3]Checklist!E$13:E$16,"Sin iniciar")</f>
        <v>#VALUE!</v>
      </c>
      <c r="E5" s="422" t="e">
        <f>COUNTIFS([3]Checklist!B$13:B$16,"GF",[3]Checklist!E$13:E$16,"En proceso")</f>
        <v>#VALUE!</v>
      </c>
      <c r="F5" s="422" t="e">
        <f>COUNTIFS([3]Checklist!B$13:B$16,"GF",[3]Checklist!E$13:E$16,"Finalizado")</f>
        <v>#VALUE!</v>
      </c>
      <c r="G5" s="422" t="e">
        <f>COUNTIFS([3]Checklist!B$13:B$16,"GF",[3]Checklist!E$13:E$16,"No aplica")</f>
        <v>#VALUE!</v>
      </c>
      <c r="H5" s="422" t="e">
        <f>COUNTIFS([3]Checklist!B$13:B$16,"GF",[3]Checklist!E$13:E$16,"Devuelto")</f>
        <v>#VALUE!</v>
      </c>
      <c r="I5" s="423">
        <f t="shared" si="0"/>
        <v>0</v>
      </c>
    </row>
    <row r="6" spans="1:9">
      <c r="A6" s="424" t="s">
        <v>594</v>
      </c>
      <c r="B6" s="425" t="s">
        <v>673</v>
      </c>
      <c r="C6" s="424">
        <v>9</v>
      </c>
      <c r="D6" s="426" t="e">
        <f>COUNTIFS([3]Checklist!B$18:B$26,"AC",[3]Checklist!E$18:E$26,"Sin iniciar")</f>
        <v>#VALUE!</v>
      </c>
      <c r="E6" s="426" t="e">
        <f>COUNTIFS([3]Checklist!B$18:B$26,"AC",[3]Checklist!E$18:E$26,"En proceso")</f>
        <v>#VALUE!</v>
      </c>
      <c r="F6" s="426" t="e">
        <f>COUNTIFS([3]Checklist!B$18:B$26,"AC",[3]Checklist!E$18:E$26,"Finalizado")</f>
        <v>#VALUE!</v>
      </c>
      <c r="G6" s="426" t="e">
        <f>COUNTIFS([3]Checklist!B$18:B$26,"AC",[3]Checklist!E$18:E$26,"No aplica")</f>
        <v>#VALUE!</v>
      </c>
      <c r="H6" s="426" t="e">
        <f>COUNTIFS([3]Checklist!B$18:B$26,"AC",[3]Checklist!E$18:E$26,"Devuelto")</f>
        <v>#VALUE!</v>
      </c>
      <c r="I6" s="427">
        <f t="shared" si="0"/>
        <v>0</v>
      </c>
    </row>
    <row r="7" spans="1:9">
      <c r="A7" s="428" t="s">
        <v>612</v>
      </c>
      <c r="B7" s="429" t="s">
        <v>674</v>
      </c>
      <c r="C7" s="428">
        <v>3</v>
      </c>
      <c r="D7" s="430" t="e">
        <f>COUNTIFS([3]Checklist!B$28:B$30,"GP",[3]Checklist!E$28:E$30,"Sin iniciar")</f>
        <v>#VALUE!</v>
      </c>
      <c r="E7" s="430" t="e">
        <f>COUNTIFS([3]Checklist!B$28:B$30,"GP",[3]Checklist!E$28:E$30,"En proceso")</f>
        <v>#VALUE!</v>
      </c>
      <c r="F7" s="430" t="e">
        <f>COUNTIFS([3]Checklist!B$28:B$30,"GP",[3]Checklist!E$28:E$30,"Finalizado")</f>
        <v>#VALUE!</v>
      </c>
      <c r="G7" s="430" t="e">
        <f>COUNTIFS([3]Checklist!B$28:B$30,"GP",[3]Checklist!E$28:E$30,"No aplica")</f>
        <v>#VALUE!</v>
      </c>
      <c r="H7" s="430" t="e">
        <f>COUNTIFS([3]Checklist!B$28:B$30,"GP",[3]Checklist!E$28:E$30,"Devuelto")</f>
        <v>#VALUE!</v>
      </c>
      <c r="I7" s="431">
        <f t="shared" si="0"/>
        <v>0</v>
      </c>
    </row>
    <row r="8" spans="1:9">
      <c r="A8" s="432" t="s">
        <v>619</v>
      </c>
      <c r="B8" s="433" t="s">
        <v>675</v>
      </c>
      <c r="C8" s="432">
        <v>9</v>
      </c>
      <c r="D8" s="434" t="e">
        <f>COUNTIFS([3]Checklist!B$32:B$40,"PC",[3]Checklist!E$32:E$40,"Sin iniciar")</f>
        <v>#VALUE!</v>
      </c>
      <c r="E8" s="434" t="e">
        <f>COUNTIFS([3]Checklist!B$32:B$40,"PC",[3]Checklist!E$32:E$40,"En proceso")</f>
        <v>#VALUE!</v>
      </c>
      <c r="F8" s="434" t="e">
        <f>COUNTIFS([3]Checklist!B$32:B$40,"PC",[3]Checklist!E$32:E$40,"Finalizado")</f>
        <v>#VALUE!</v>
      </c>
      <c r="G8" s="434" t="e">
        <f>COUNTIFS([3]Checklist!B$32:B$40,"PC",[3]Checklist!E$32:E$40,"No aplica")</f>
        <v>#VALUE!</v>
      </c>
      <c r="H8" s="434" t="e">
        <f>COUNTIFS([3]Checklist!B$32:B$40,"PC",[3]Checklist!E$32:E$40,"Devuelto")</f>
        <v>#VALUE!</v>
      </c>
      <c r="I8" s="435">
        <f t="shared" si="0"/>
        <v>0</v>
      </c>
    </row>
    <row r="9" spans="1:9">
      <c r="A9" s="416" t="s">
        <v>638</v>
      </c>
      <c r="B9" s="417" t="s">
        <v>676</v>
      </c>
      <c r="C9" s="416">
        <v>6</v>
      </c>
      <c r="D9" s="418" t="e">
        <f>COUNTIFS([3]Checklist!B$42:B$47,"CV",[3]Checklist!E$42:E$47,"Sin iniciar")</f>
        <v>#VALUE!</v>
      </c>
      <c r="E9" s="418" t="e">
        <f>COUNTIFS([3]Checklist!B$42:B$47,"CV",[3]Checklist!E$42:E$47,"En proceso")</f>
        <v>#VALUE!</v>
      </c>
      <c r="F9" s="418" t="e">
        <f>COUNTIFS([3]Checklist!B$42:B$47,"CV",[3]Checklist!E$42:E$47,"Finalizado")</f>
        <v>#VALUE!</v>
      </c>
      <c r="G9" s="418" t="e">
        <f>COUNTIFS([3]Checklist!B$42:B$47,"CV",[3]Checklist!E$42:E$47,"No aplica")</f>
        <v>#VALUE!</v>
      </c>
      <c r="H9" s="418" t="e">
        <f>COUNTIFS([3]Checklist!B$42:B$47,"CV",[3]Checklist!E$42:E$47,"Devuelto")</f>
        <v>#VALUE!</v>
      </c>
      <c r="I9" s="419">
        <f t="shared" si="0"/>
        <v>0</v>
      </c>
    </row>
    <row r="10" spans="1:9">
      <c r="A10" s="424" t="s">
        <v>652</v>
      </c>
      <c r="B10" s="425" t="s">
        <v>677</v>
      </c>
      <c r="C10" s="424">
        <v>2</v>
      </c>
      <c r="D10" s="426" t="e">
        <f>COUNTIFS([3]Checklist!B$49:B$50,"PB",[3]Checklist!E$49:E$50,"Sin iniciar")</f>
        <v>#VALUE!</v>
      </c>
      <c r="E10" s="426" t="e">
        <f>COUNTIFS([3]Checklist!B$49:B$50,"PB",[3]Checklist!E$49:E$50,"En proceso")</f>
        <v>#VALUE!</v>
      </c>
      <c r="F10" s="426" t="e">
        <f>COUNTIFS([3]Checklist!B$49:B$50,"PB",[3]Checklist!E$49:E$50,"Finalizado")</f>
        <v>#VALUE!</v>
      </c>
      <c r="G10" s="426" t="e">
        <f>COUNTIFS([3]Checklist!B$49:B$50,"PB",[3]Checklist!E$49:E$50,"No aplica")</f>
        <v>#VALUE!</v>
      </c>
      <c r="H10" s="426" t="e">
        <f>COUNTIFS([3]Checklist!B$49:B$50,"PB",[3]Checklist!E$49:E$50,"Devuelto")</f>
        <v>#VALUE!</v>
      </c>
      <c r="I10" s="427">
        <f t="shared" si="0"/>
        <v>0</v>
      </c>
    </row>
    <row r="11" spans="1:9">
      <c r="A11" s="436" t="s">
        <v>658</v>
      </c>
      <c r="B11" s="437" t="s">
        <v>678</v>
      </c>
      <c r="C11" s="436">
        <v>3</v>
      </c>
      <c r="D11" s="438" t="e">
        <f>COUNTIFS([3]Checklist!B$52:B$54,"PW",[3]Checklist!E$52:E$54,"Sin iniciar")</f>
        <v>#VALUE!</v>
      </c>
      <c r="E11" s="438" t="e">
        <f>COUNTIFS([3]Checklist!B$52:B$54,"PW",[3]Checklist!E$52:E$54,"En proceso")</f>
        <v>#VALUE!</v>
      </c>
      <c r="F11" s="438" t="e">
        <f>COUNTIFS([3]Checklist!B$52:B$54,"PW",[3]Checklist!E$52:E$54,"Finalizado")</f>
        <v>#VALUE!</v>
      </c>
      <c r="G11" s="438" t="e">
        <f>COUNTIFS([3]Checklist!B$52:B$54,"PW",[3]Checklist!E$52:E$54,"No aplica")</f>
        <v>#VALUE!</v>
      </c>
      <c r="H11" s="438" t="e">
        <f>COUNTIFS([3]Checklist!B$52:B$54,"PW",[3]Checklist!E$52:E$54,"Devuelto")</f>
        <v>#VALUE!</v>
      </c>
      <c r="I11" s="439">
        <f t="shared" si="0"/>
        <v>0</v>
      </c>
    </row>
    <row r="12" spans="1:9">
      <c r="A12" s="647" t="s">
        <v>679</v>
      </c>
      <c r="B12" s="647"/>
      <c r="C12" s="440">
        <f t="shared" ref="C12:I12" si="1">SUM(C4:C11)</f>
        <v>43</v>
      </c>
      <c r="D12" s="440" t="e">
        <f t="shared" si="1"/>
        <v>#VALUE!</v>
      </c>
      <c r="E12" s="440" t="e">
        <f t="shared" si="1"/>
        <v>#VALUE!</v>
      </c>
      <c r="F12" s="440" t="e">
        <f t="shared" si="1"/>
        <v>#VALUE!</v>
      </c>
      <c r="G12" s="440" t="e">
        <f t="shared" si="1"/>
        <v>#VALUE!</v>
      </c>
      <c r="H12" s="440" t="e">
        <f t="shared" si="1"/>
        <v>#VALUE!</v>
      </c>
      <c r="I12" s="441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topLeftCell="A10" workbookViewId="0">
      <selection sqref="A1:C1"/>
    </sheetView>
  </sheetViews>
  <sheetFormatPr defaultColWidth="10.7109375" defaultRowHeight="15"/>
  <cols>
    <col min="1" max="1" width="20" style="372" customWidth="1"/>
    <col min="2" max="2" width="55" style="372" customWidth="1"/>
    <col min="3" max="3" width="20" style="372" customWidth="1"/>
    <col min="4" max="16384" width="10.7109375" style="372"/>
  </cols>
  <sheetData>
    <row r="1" spans="1:3" ht="16.5">
      <c r="A1" s="645" t="s">
        <v>680</v>
      </c>
      <c r="B1" s="645"/>
      <c r="C1" s="645"/>
    </row>
    <row r="2" spans="1:3">
      <c r="A2" s="648" t="s">
        <v>681</v>
      </c>
      <c r="B2" s="648"/>
      <c r="C2" s="648"/>
    </row>
    <row r="3" spans="1:3">
      <c r="A3" s="442" t="s">
        <v>277</v>
      </c>
      <c r="B3" s="443" t="s">
        <v>682</v>
      </c>
      <c r="C3" s="444"/>
    </row>
    <row r="4" spans="1:3">
      <c r="A4" s="445" t="s">
        <v>534</v>
      </c>
      <c r="B4" s="446" t="s">
        <v>683</v>
      </c>
      <c r="C4" s="447"/>
    </row>
    <row r="5" spans="1:3">
      <c r="A5" s="448" t="s">
        <v>270</v>
      </c>
      <c r="B5" s="449" t="s">
        <v>684</v>
      </c>
      <c r="C5" s="450"/>
    </row>
    <row r="6" spans="1:3">
      <c r="A6" s="451" t="s">
        <v>269</v>
      </c>
      <c r="B6" s="452" t="s">
        <v>685</v>
      </c>
      <c r="C6" s="453"/>
    </row>
    <row r="7" spans="1:3">
      <c r="A7" s="454" t="s">
        <v>280</v>
      </c>
      <c r="B7" s="455" t="s">
        <v>686</v>
      </c>
      <c r="C7" s="456"/>
    </row>
    <row r="8" spans="1:3" ht="7.5" customHeight="1"/>
    <row r="9" spans="1:3">
      <c r="A9" s="648" t="s">
        <v>687</v>
      </c>
      <c r="B9" s="648"/>
      <c r="C9" s="648"/>
    </row>
    <row r="10" spans="1:3" ht="24">
      <c r="A10" s="457" t="s">
        <v>688</v>
      </c>
      <c r="B10" s="458" t="s">
        <v>689</v>
      </c>
      <c r="C10" s="459"/>
    </row>
    <row r="11" spans="1:3">
      <c r="A11" s="460" t="s">
        <v>690</v>
      </c>
      <c r="B11" s="461" t="s">
        <v>691</v>
      </c>
      <c r="C11" s="462"/>
    </row>
    <row r="12" spans="1:3" ht="24">
      <c r="A12" s="463" t="s">
        <v>692</v>
      </c>
      <c r="B12" s="464" t="s">
        <v>693</v>
      </c>
      <c r="C12" s="465"/>
    </row>
    <row r="13" spans="1:3" ht="24">
      <c r="A13" s="466" t="s">
        <v>694</v>
      </c>
      <c r="B13" s="467" t="s">
        <v>695</v>
      </c>
      <c r="C13" s="468"/>
    </row>
    <row r="14" spans="1:3" ht="24">
      <c r="A14" s="469" t="s">
        <v>696</v>
      </c>
      <c r="B14" s="470" t="s">
        <v>388</v>
      </c>
      <c r="C14" s="471"/>
    </row>
    <row r="15" spans="1:3">
      <c r="A15" s="472" t="s">
        <v>697</v>
      </c>
      <c r="B15" s="473" t="s">
        <v>389</v>
      </c>
      <c r="C15" s="474"/>
    </row>
    <row r="16" spans="1:3" ht="24">
      <c r="A16" s="475" t="s">
        <v>698</v>
      </c>
      <c r="B16" s="476" t="s">
        <v>699</v>
      </c>
      <c r="C16" s="477"/>
    </row>
    <row r="17" spans="1:3">
      <c r="A17" s="478" t="s">
        <v>700</v>
      </c>
      <c r="B17" s="479" t="s">
        <v>701</v>
      </c>
      <c r="C17" s="480"/>
    </row>
    <row r="18" spans="1:3" ht="7.5" customHeight="1"/>
    <row r="19" spans="1:3">
      <c r="A19" s="648" t="s">
        <v>702</v>
      </c>
      <c r="B19" s="648"/>
      <c r="C19" s="648"/>
    </row>
    <row r="20" spans="1:3">
      <c r="A20" s="481" t="s">
        <v>703</v>
      </c>
      <c r="B20" s="482" t="s">
        <v>704</v>
      </c>
      <c r="C20" s="483"/>
    </row>
    <row r="21" spans="1:3">
      <c r="A21" s="481" t="s">
        <v>705</v>
      </c>
      <c r="B21" s="482" t="s">
        <v>706</v>
      </c>
      <c r="C21" s="483"/>
    </row>
    <row r="22" spans="1:3" ht="24">
      <c r="A22" s="481" t="s">
        <v>707</v>
      </c>
      <c r="B22" s="482" t="s">
        <v>708</v>
      </c>
      <c r="C22" s="483"/>
    </row>
    <row r="23" spans="1:3" ht="24">
      <c r="A23" s="481" t="s">
        <v>709</v>
      </c>
      <c r="B23" s="482" t="s">
        <v>710</v>
      </c>
      <c r="C23" s="483"/>
    </row>
    <row r="24" spans="1:3" ht="24">
      <c r="A24" s="481" t="s">
        <v>711</v>
      </c>
      <c r="B24" s="482" t="s">
        <v>712</v>
      </c>
      <c r="C24" s="483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CAD7D-0994-4054-A6BD-414E213C2F72}">
  <sheetPr>
    <tabColor rgb="FFFF0000"/>
  </sheetPr>
  <dimension ref="B3:BG75"/>
  <sheetViews>
    <sheetView showGridLines="0" tabSelected="1" topLeftCell="C9" zoomScale="80" zoomScaleNormal="80" workbookViewId="0">
      <pane xSplit="5" ySplit="2" topLeftCell="Q11" activePane="bottomRight" state="frozen"/>
      <selection pane="bottomRight" activeCell="AQ10" sqref="AQ10"/>
      <selection pane="bottomLeft" activeCell="C12" sqref="C12"/>
      <selection pane="topRight" activeCell="H9" sqref="H9"/>
    </sheetView>
  </sheetViews>
  <sheetFormatPr defaultColWidth="11.42578125" defaultRowHeight="15" customHeight="1"/>
  <cols>
    <col min="1" max="1" width="6.42578125" style="316" customWidth="1"/>
    <col min="2" max="2" width="4.42578125" style="316" customWidth="1"/>
    <col min="3" max="3" width="45.42578125" style="316" customWidth="1"/>
    <col min="4" max="4" width="19.7109375" style="316" customWidth="1"/>
    <col min="5" max="5" width="56.7109375" style="316" customWidth="1"/>
    <col min="6" max="6" width="13.28515625" style="316" customWidth="1"/>
    <col min="7" max="7" width="14.5703125" style="316" customWidth="1"/>
    <col min="8" max="8" width="4.7109375" style="316" customWidth="1"/>
    <col min="9" max="9" width="11.42578125" style="316"/>
    <col min="10" max="10" width="14.42578125" style="78" bestFit="1" customWidth="1"/>
    <col min="11" max="11" width="20.42578125" style="78" customWidth="1"/>
    <col min="12" max="12" width="20.28515625" style="78" hidden="1" customWidth="1"/>
    <col min="13" max="13" width="33.5703125" style="78" customWidth="1"/>
    <col min="14" max="14" width="20.28515625" style="78" customWidth="1"/>
    <col min="15" max="15" width="27" style="78" customWidth="1"/>
    <col min="16" max="16" width="20.28515625" style="78" customWidth="1"/>
    <col min="17" max="17" width="19.42578125" style="78" customWidth="1"/>
    <col min="18" max="18" width="6.42578125" style="78" customWidth="1"/>
    <col min="19" max="20" width="6.7109375" style="78" customWidth="1"/>
    <col min="21" max="21" width="7.42578125" style="78" customWidth="1"/>
    <col min="22" max="22" width="6.5703125" style="78" customWidth="1"/>
    <col min="23" max="26" width="5.7109375" style="78" customWidth="1"/>
    <col min="27" max="27" width="6.7109375" style="78" customWidth="1"/>
    <col min="28" max="30" width="5.7109375" style="78" customWidth="1"/>
    <col min="31" max="31" width="6.28515625" style="78" customWidth="1"/>
    <col min="32" max="34" width="6" style="78" customWidth="1"/>
    <col min="35" max="39" width="6.28515625" style="78" customWidth="1"/>
    <col min="40" max="40" width="14.28515625" style="195" customWidth="1"/>
    <col min="41" max="41" width="18.42578125" style="195" customWidth="1"/>
    <col min="42" max="42" width="15.42578125" style="195" customWidth="1"/>
    <col min="43" max="43" width="17" style="195" customWidth="1"/>
    <col min="44" max="44" width="22.28515625" style="195" customWidth="1"/>
    <col min="45" max="45" width="15.7109375" style="195" customWidth="1"/>
    <col min="46" max="46" width="19.28515625" style="195" customWidth="1"/>
    <col min="47" max="47" width="21.42578125" style="195" customWidth="1"/>
    <col min="48" max="48" width="6.28515625" style="195" customWidth="1"/>
    <col min="49" max="49" width="25.7109375" style="317" customWidth="1"/>
    <col min="50" max="50" width="14.5703125" style="317" customWidth="1"/>
    <col min="51" max="51" width="22.7109375" style="317" customWidth="1"/>
    <col min="52" max="52" width="20.28515625" style="317" customWidth="1"/>
    <col min="53" max="53" width="22" style="317" customWidth="1"/>
    <col min="54" max="54" width="20.7109375" style="317" customWidth="1"/>
    <col min="55" max="55" width="21" style="317" customWidth="1"/>
    <col min="56" max="56" width="23.42578125" style="317" customWidth="1"/>
    <col min="57" max="57" width="18.28515625" style="317" customWidth="1"/>
    <col min="58" max="58" width="19.7109375" style="317" customWidth="1"/>
    <col min="59" max="59" width="20.5703125" style="316" customWidth="1"/>
    <col min="60" max="16384" width="11.42578125" style="316"/>
  </cols>
  <sheetData>
    <row r="3" spans="3:59" ht="32.85" customHeight="1">
      <c r="AW3" s="558"/>
      <c r="AX3" s="558"/>
      <c r="AY3" s="558"/>
      <c r="AZ3" s="77"/>
      <c r="BA3" s="77"/>
      <c r="BB3" s="77"/>
      <c r="BC3" s="77"/>
      <c r="BD3" s="77"/>
      <c r="BE3" s="77"/>
      <c r="BF3" s="77"/>
    </row>
    <row r="4" spans="3:59" ht="18.75">
      <c r="AW4" s="558"/>
      <c r="AX4" s="558"/>
      <c r="AY4" s="558"/>
      <c r="AZ4" s="77"/>
      <c r="BA4" s="77"/>
      <c r="BB4" s="77"/>
      <c r="BC4" s="77"/>
      <c r="BD4" s="77"/>
      <c r="BE4" s="77"/>
      <c r="BF4" s="77"/>
    </row>
    <row r="5" spans="3:59"/>
    <row r="6" spans="3:59"/>
    <row r="7" spans="3:59" ht="14.85" customHeight="1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</row>
    <row r="8" spans="3:59" ht="43.5" customHeight="1">
      <c r="C8" s="559" t="s">
        <v>430</v>
      </c>
      <c r="D8" s="560"/>
      <c r="E8" s="560"/>
      <c r="F8" s="560"/>
      <c r="G8" s="560"/>
      <c r="H8" s="560"/>
      <c r="I8" s="560"/>
      <c r="J8" s="560"/>
      <c r="K8" s="561"/>
      <c r="L8" s="486"/>
      <c r="M8" s="486"/>
      <c r="N8" s="486"/>
      <c r="O8" s="486"/>
      <c r="P8" s="486"/>
      <c r="Q8" s="486"/>
      <c r="R8" s="486"/>
      <c r="S8" s="486"/>
      <c r="T8" s="486"/>
      <c r="U8" s="486"/>
      <c r="V8" s="486"/>
      <c r="W8" s="486"/>
      <c r="X8" s="486"/>
      <c r="Y8" s="486"/>
      <c r="Z8" s="486"/>
      <c r="AA8" s="486"/>
      <c r="AB8" s="486"/>
      <c r="AC8" s="486"/>
      <c r="AD8" s="486"/>
      <c r="AE8" s="486"/>
      <c r="AF8" s="486"/>
      <c r="AG8" s="486"/>
      <c r="AH8" s="486"/>
      <c r="AI8" s="486"/>
      <c r="AJ8" s="486"/>
      <c r="AK8" s="486"/>
      <c r="AL8" s="486"/>
      <c r="AM8" s="486"/>
      <c r="AN8" s="562"/>
      <c r="AO8" s="562"/>
      <c r="AP8" s="562"/>
      <c r="AQ8" s="562"/>
      <c r="AR8" s="562"/>
      <c r="AS8" s="562"/>
      <c r="AT8" s="562"/>
      <c r="AU8" s="562"/>
      <c r="AV8" s="562"/>
      <c r="AW8" s="562"/>
      <c r="AX8" s="562"/>
      <c r="AY8" s="562"/>
      <c r="AZ8" s="562"/>
      <c r="BA8" s="562"/>
      <c r="BB8" s="562"/>
      <c r="BC8" s="562"/>
      <c r="BD8" s="562"/>
      <c r="BE8" s="562"/>
      <c r="BF8" s="512"/>
      <c r="BG8" s="511" t="s">
        <v>433</v>
      </c>
    </row>
    <row r="9" spans="3:59" s="319" customFormat="1" ht="30.75" customHeight="1">
      <c r="C9" s="563" t="s">
        <v>713</v>
      </c>
      <c r="D9" s="564"/>
      <c r="E9" s="564"/>
      <c r="F9" s="564"/>
      <c r="G9" s="564"/>
      <c r="H9" s="564"/>
      <c r="I9" s="564"/>
      <c r="J9" s="564"/>
      <c r="K9" s="564"/>
      <c r="L9" s="485"/>
      <c r="M9" s="572" t="s">
        <v>714</v>
      </c>
      <c r="N9" s="572"/>
      <c r="O9" s="572"/>
      <c r="P9" s="572"/>
      <c r="Q9" s="572"/>
      <c r="R9" s="531"/>
      <c r="S9" s="573" t="s">
        <v>224</v>
      </c>
      <c r="T9" s="565"/>
      <c r="U9" s="565"/>
      <c r="V9" s="565"/>
      <c r="W9" s="565"/>
      <c r="X9" s="567" t="s">
        <v>715</v>
      </c>
      <c r="Y9" s="567"/>
      <c r="Z9" s="567"/>
      <c r="AA9" s="567"/>
      <c r="AB9" s="567"/>
      <c r="AC9" s="570" t="s">
        <v>716</v>
      </c>
      <c r="AD9" s="570"/>
      <c r="AE9" s="570"/>
      <c r="AF9" s="565" t="s">
        <v>717</v>
      </c>
      <c r="AG9" s="565"/>
      <c r="AH9" s="565"/>
      <c r="AI9" s="565"/>
      <c r="AJ9" s="565"/>
      <c r="AK9" s="567" t="s">
        <v>718</v>
      </c>
      <c r="AL9" s="567"/>
      <c r="AM9" s="565" t="s">
        <v>439</v>
      </c>
      <c r="AN9" s="565"/>
      <c r="AO9" s="565"/>
      <c r="AP9" s="565"/>
      <c r="AQ9" s="565"/>
      <c r="AR9" s="566" t="s">
        <v>440</v>
      </c>
      <c r="AS9" s="567"/>
      <c r="AT9" s="567"/>
      <c r="AU9" s="567"/>
      <c r="AV9" s="568"/>
      <c r="AW9" s="566" t="s">
        <v>441</v>
      </c>
      <c r="AX9" s="567"/>
      <c r="AY9" s="567"/>
      <c r="AZ9" s="568"/>
      <c r="BA9" s="569" t="s">
        <v>442</v>
      </c>
      <c r="BB9" s="570"/>
      <c r="BC9" s="570"/>
      <c r="BD9" s="570"/>
      <c r="BE9" s="570"/>
      <c r="BF9" s="571"/>
      <c r="BG9" s="362" t="s">
        <v>443</v>
      </c>
    </row>
    <row r="10" spans="3:59" ht="69" customHeight="1">
      <c r="C10" s="69" t="s">
        <v>74</v>
      </c>
      <c r="D10" s="69" t="s">
        <v>73</v>
      </c>
      <c r="E10" s="69" t="s">
        <v>219</v>
      </c>
      <c r="F10" s="69" t="s">
        <v>75</v>
      </c>
      <c r="G10" s="69" t="s">
        <v>76</v>
      </c>
      <c r="H10" s="347" t="s">
        <v>487</v>
      </c>
      <c r="I10" s="69" t="s">
        <v>222</v>
      </c>
      <c r="J10" s="347" t="s">
        <v>223</v>
      </c>
      <c r="K10" s="347" t="s">
        <v>214</v>
      </c>
      <c r="L10" s="527" t="s">
        <v>488</v>
      </c>
      <c r="M10" s="6" t="s">
        <v>719</v>
      </c>
      <c r="N10" s="6" t="s">
        <v>720</v>
      </c>
      <c r="O10" s="6" t="s">
        <v>721</v>
      </c>
      <c r="P10" s="6" t="s">
        <v>722</v>
      </c>
      <c r="Q10" s="6" t="s">
        <v>723</v>
      </c>
      <c r="R10" s="550" t="s">
        <v>724</v>
      </c>
      <c r="S10" s="533" t="s">
        <v>725</v>
      </c>
      <c r="T10" s="533" t="s">
        <v>726</v>
      </c>
      <c r="U10" s="533" t="s">
        <v>727</v>
      </c>
      <c r="V10" s="533" t="s">
        <v>728</v>
      </c>
      <c r="W10" s="533" t="s">
        <v>729</v>
      </c>
      <c r="X10" s="534" t="s">
        <v>730</v>
      </c>
      <c r="Y10" s="534" t="s">
        <v>731</v>
      </c>
      <c r="Z10" s="534" t="s">
        <v>732</v>
      </c>
      <c r="AA10" s="534" t="s">
        <v>733</v>
      </c>
      <c r="AB10" s="534" t="s">
        <v>734</v>
      </c>
      <c r="AC10" s="535" t="s">
        <v>735</v>
      </c>
      <c r="AD10" s="535" t="s">
        <v>736</v>
      </c>
      <c r="AE10" s="535" t="s">
        <v>732</v>
      </c>
      <c r="AF10" s="533" t="s">
        <v>737</v>
      </c>
      <c r="AG10" s="533" t="s">
        <v>738</v>
      </c>
      <c r="AH10" s="533" t="s">
        <v>739</v>
      </c>
      <c r="AI10" s="533" t="s">
        <v>740</v>
      </c>
      <c r="AJ10" s="533" t="s">
        <v>741</v>
      </c>
      <c r="AK10" s="534" t="s">
        <v>742</v>
      </c>
      <c r="AL10" s="534" t="s">
        <v>743</v>
      </c>
      <c r="AM10" s="533" t="s">
        <v>744</v>
      </c>
      <c r="AN10" s="364" t="s">
        <v>508</v>
      </c>
      <c r="AO10" s="364" t="s">
        <v>510</v>
      </c>
      <c r="AP10" s="364" t="s">
        <v>511</v>
      </c>
      <c r="AQ10" s="364" t="s">
        <v>512</v>
      </c>
      <c r="AR10" s="537" t="s">
        <v>745</v>
      </c>
      <c r="AS10" s="537" t="s">
        <v>746</v>
      </c>
      <c r="AT10" s="537" t="s">
        <v>747</v>
      </c>
      <c r="AU10" s="537" t="s">
        <v>748</v>
      </c>
      <c r="AV10" s="547" t="s">
        <v>749</v>
      </c>
      <c r="AW10" s="538" t="s">
        <v>515</v>
      </c>
      <c r="AX10" s="538" t="s">
        <v>516</v>
      </c>
      <c r="AY10" s="538" t="s">
        <v>750</v>
      </c>
      <c r="AZ10" s="539" t="s">
        <v>751</v>
      </c>
      <c r="BA10" s="540" t="s">
        <v>159</v>
      </c>
      <c r="BB10" s="540" t="s">
        <v>752</v>
      </c>
      <c r="BC10" s="540" t="s">
        <v>753</v>
      </c>
      <c r="BD10" s="540" t="s">
        <v>754</v>
      </c>
      <c r="BE10" s="540" t="s">
        <v>521</v>
      </c>
      <c r="BF10" s="540" t="s">
        <v>755</v>
      </c>
      <c r="BG10" s="365" t="s">
        <v>525</v>
      </c>
    </row>
    <row r="11" spans="3:59" ht="28.5" customHeight="1">
      <c r="C11" s="69"/>
      <c r="D11" s="69"/>
      <c r="E11" s="69"/>
      <c r="F11" s="69"/>
      <c r="G11" s="69"/>
      <c r="H11" s="347"/>
      <c r="I11" s="69"/>
      <c r="J11" s="347"/>
      <c r="K11" s="347"/>
      <c r="L11" s="527"/>
      <c r="M11" s="531"/>
      <c r="N11" s="6" t="s">
        <v>756</v>
      </c>
      <c r="O11" s="6"/>
      <c r="P11" s="6"/>
      <c r="Q11" s="6" t="s">
        <v>757</v>
      </c>
      <c r="R11" s="549"/>
      <c r="S11" s="367" t="s">
        <v>758</v>
      </c>
      <c r="T11" s="367" t="s">
        <v>759</v>
      </c>
      <c r="U11" s="367" t="s">
        <v>760</v>
      </c>
      <c r="V11" s="367" t="s">
        <v>594</v>
      </c>
      <c r="W11" s="367" t="s">
        <v>761</v>
      </c>
      <c r="X11" s="510" t="s">
        <v>758</v>
      </c>
      <c r="Y11" s="510" t="s">
        <v>762</v>
      </c>
      <c r="Z11" s="510" t="s">
        <v>760</v>
      </c>
      <c r="AA11" s="510" t="s">
        <v>763</v>
      </c>
      <c r="AB11" s="510" t="s">
        <v>764</v>
      </c>
      <c r="AC11" s="536" t="s">
        <v>765</v>
      </c>
      <c r="AD11" s="536" t="s">
        <v>762</v>
      </c>
      <c r="AE11" s="536" t="s">
        <v>760</v>
      </c>
      <c r="AF11" s="367" t="s">
        <v>766</v>
      </c>
      <c r="AG11" s="367" t="s">
        <v>0</v>
      </c>
      <c r="AH11" s="367"/>
      <c r="AI11" s="367"/>
      <c r="AJ11" s="367" t="s">
        <v>594</v>
      </c>
      <c r="AK11" s="510" t="s">
        <v>766</v>
      </c>
      <c r="AL11" s="510" t="s">
        <v>760</v>
      </c>
      <c r="AM11" s="532" t="s">
        <v>767</v>
      </c>
      <c r="AN11" s="532"/>
      <c r="AO11" s="532"/>
      <c r="AP11" s="532"/>
      <c r="AQ11" s="532"/>
      <c r="AR11" s="537"/>
      <c r="AS11" s="537"/>
      <c r="AT11" s="537"/>
      <c r="AU11" s="537"/>
      <c r="AV11" s="537"/>
      <c r="AW11" s="538"/>
      <c r="AX11" s="538"/>
      <c r="AY11" s="538"/>
      <c r="AZ11" s="539"/>
      <c r="BA11" s="540"/>
      <c r="BB11" s="540"/>
      <c r="BC11" s="540"/>
      <c r="BD11" s="540"/>
      <c r="BE11" s="540"/>
      <c r="BF11" s="540"/>
      <c r="BG11" s="365"/>
    </row>
    <row r="12" spans="3:59" s="350" customFormat="1" ht="18" customHeight="1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528" t="s">
        <v>269</v>
      </c>
      <c r="N12" s="351" t="s">
        <v>768</v>
      </c>
      <c r="O12" s="351" t="s">
        <v>531</v>
      </c>
      <c r="P12" s="351" t="s">
        <v>531</v>
      </c>
      <c r="Q12" s="53" t="s">
        <v>276</v>
      </c>
      <c r="R12" s="541" t="b">
        <v>1</v>
      </c>
      <c r="S12" s="541" t="b">
        <v>1</v>
      </c>
      <c r="T12" s="541" t="b">
        <v>1</v>
      </c>
      <c r="U12" s="541" t="b">
        <v>1</v>
      </c>
      <c r="V12" s="541" t="b">
        <v>1</v>
      </c>
      <c r="W12" s="541" t="b">
        <v>1</v>
      </c>
      <c r="X12" s="541" t="b">
        <v>1</v>
      </c>
      <c r="Y12" s="541" t="b">
        <v>1</v>
      </c>
      <c r="Z12" s="541" t="b">
        <v>1</v>
      </c>
      <c r="AA12" s="541" t="b">
        <v>1</v>
      </c>
      <c r="AB12" s="541" t="b">
        <v>1</v>
      </c>
      <c r="AC12" s="541" t="b">
        <v>1</v>
      </c>
      <c r="AD12" s="541" t="b">
        <v>1</v>
      </c>
      <c r="AE12" s="541" t="b">
        <v>1</v>
      </c>
      <c r="AF12" s="541" t="b">
        <v>1</v>
      </c>
      <c r="AG12" s="541" t="b">
        <v>1</v>
      </c>
      <c r="AH12" s="541" t="b">
        <v>1</v>
      </c>
      <c r="AI12" s="541" t="b">
        <v>1</v>
      </c>
      <c r="AJ12" s="541" t="b">
        <v>1</v>
      </c>
      <c r="AK12" s="541" t="b">
        <v>1</v>
      </c>
      <c r="AL12" s="541" t="b">
        <v>1</v>
      </c>
      <c r="AM12" s="546" t="b">
        <v>1</v>
      </c>
      <c r="AN12" s="513">
        <v>14</v>
      </c>
      <c r="AO12" s="513">
        <v>14</v>
      </c>
      <c r="AP12" s="514">
        <f>IFERROR(AO12/AN12,0)</f>
        <v>1</v>
      </c>
      <c r="AQ12" s="515" t="s">
        <v>533</v>
      </c>
      <c r="AR12" s="351">
        <v>14</v>
      </c>
      <c r="AS12" s="351">
        <f t="shared" ref="AS12:AS22" si="0">AN12</f>
        <v>14</v>
      </c>
      <c r="AT12" s="351">
        <v>14</v>
      </c>
      <c r="AU12" s="359">
        <f>AT12/AS12</f>
        <v>1</v>
      </c>
      <c r="AV12" s="546" t="b">
        <v>1</v>
      </c>
      <c r="AW12" s="351" t="s">
        <v>270</v>
      </c>
      <c r="AX12" s="351" t="s">
        <v>270</v>
      </c>
      <c r="AY12" s="351" t="s">
        <v>270</v>
      </c>
      <c r="AZ12" s="351"/>
      <c r="BA12" s="351" t="s">
        <v>270</v>
      </c>
      <c r="BB12" s="543" t="s">
        <v>269</v>
      </c>
      <c r="BC12" s="543" t="s">
        <v>269</v>
      </c>
      <c r="BD12" s="543" t="s">
        <v>269</v>
      </c>
      <c r="BE12" s="351" t="s">
        <v>269</v>
      </c>
      <c r="BF12" s="351"/>
      <c r="BG12" s="351" t="s">
        <v>769</v>
      </c>
    </row>
    <row r="13" spans="3:59" s="350" customFormat="1" ht="18.75" customHeight="1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528" t="s">
        <v>281</v>
      </c>
      <c r="N13" s="351" t="s">
        <v>534</v>
      </c>
      <c r="O13" s="351" t="s">
        <v>770</v>
      </c>
      <c r="P13" s="351" t="s">
        <v>531</v>
      </c>
      <c r="Q13" s="53" t="s">
        <v>276</v>
      </c>
      <c r="R13" s="541" t="b">
        <v>1</v>
      </c>
      <c r="S13" s="541" t="b">
        <v>1</v>
      </c>
      <c r="T13" s="541" t="b">
        <v>0</v>
      </c>
      <c r="U13" s="541" t="b">
        <v>0</v>
      </c>
      <c r="V13" s="541" t="b">
        <v>0</v>
      </c>
      <c r="W13" s="541" t="b">
        <v>0</v>
      </c>
      <c r="X13" s="541" t="b">
        <v>1</v>
      </c>
      <c r="Y13" s="541" t="b">
        <v>1</v>
      </c>
      <c r="Z13" s="541" t="b">
        <v>1</v>
      </c>
      <c r="AA13" s="541" t="b">
        <v>1</v>
      </c>
      <c r="AB13" s="541" t="b">
        <v>1</v>
      </c>
      <c r="AC13" s="541" t="b">
        <v>1</v>
      </c>
      <c r="AD13" s="541" t="b">
        <v>1</v>
      </c>
      <c r="AE13" s="541" t="b">
        <v>1</v>
      </c>
      <c r="AF13" s="541" t="b">
        <v>0</v>
      </c>
      <c r="AG13" s="541" t="b">
        <v>0</v>
      </c>
      <c r="AH13" s="541" t="b">
        <v>0</v>
      </c>
      <c r="AI13" s="541" t="b">
        <v>0</v>
      </c>
      <c r="AJ13" s="541" t="b">
        <v>0</v>
      </c>
      <c r="AK13" s="541" t="b">
        <v>0</v>
      </c>
      <c r="AL13" s="541" t="b">
        <v>0</v>
      </c>
      <c r="AM13" s="541" t="b">
        <v>0</v>
      </c>
      <c r="AN13" s="513">
        <f>AM13-AQ13</f>
        <v>0</v>
      </c>
      <c r="AO13" s="513">
        <f>AN13-AR13</f>
        <v>0</v>
      </c>
      <c r="AP13" s="514">
        <f t="shared" ref="AP13:AP73" si="1">IFERROR(AO13/AN13,0)</f>
        <v>0</v>
      </c>
      <c r="AQ13" s="351"/>
      <c r="AR13" s="351">
        <v>0</v>
      </c>
      <c r="AS13" s="351">
        <f t="shared" si="0"/>
        <v>0</v>
      </c>
      <c r="AT13" s="513">
        <v>0</v>
      </c>
      <c r="AU13" s="359">
        <f>IFERROR(AT13/AS13,0)</f>
        <v>0</v>
      </c>
      <c r="AV13" s="541" t="b">
        <v>0</v>
      </c>
      <c r="AW13" s="351" t="s">
        <v>771</v>
      </c>
      <c r="AX13" s="351" t="s">
        <v>531</v>
      </c>
      <c r="AY13" s="351" t="s">
        <v>531</v>
      </c>
      <c r="AZ13" s="351"/>
      <c r="BA13" s="543" t="s">
        <v>269</v>
      </c>
      <c r="BB13" s="543" t="s">
        <v>269</v>
      </c>
      <c r="BC13" s="543" t="s">
        <v>269</v>
      </c>
      <c r="BD13" s="543" t="s">
        <v>269</v>
      </c>
      <c r="BE13" s="351" t="s">
        <v>269</v>
      </c>
      <c r="BF13" s="351"/>
      <c r="BG13" s="351" t="s">
        <v>772</v>
      </c>
    </row>
    <row r="14" spans="3:59" s="350" customFormat="1" ht="18.75" customHeight="1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528" t="s">
        <v>281</v>
      </c>
      <c r="N14" s="351" t="s">
        <v>534</v>
      </c>
      <c r="O14" s="351" t="s">
        <v>770</v>
      </c>
      <c r="P14" s="351" t="s">
        <v>534</v>
      </c>
      <c r="Q14" s="53" t="s">
        <v>276</v>
      </c>
      <c r="R14" s="541" t="b">
        <v>1</v>
      </c>
      <c r="S14" s="541" t="b">
        <v>1</v>
      </c>
      <c r="T14" s="541" t="b">
        <v>1</v>
      </c>
      <c r="U14" s="541" t="b">
        <v>0</v>
      </c>
      <c r="V14" s="541" t="b">
        <v>0</v>
      </c>
      <c r="W14" s="541" t="b">
        <v>0</v>
      </c>
      <c r="X14" s="541" t="b">
        <v>1</v>
      </c>
      <c r="Y14" s="541" t="b">
        <v>1</v>
      </c>
      <c r="Z14" s="541" t="b">
        <v>1</v>
      </c>
      <c r="AA14" s="541" t="b">
        <v>1</v>
      </c>
      <c r="AB14" s="541" t="b">
        <v>1</v>
      </c>
      <c r="AC14" s="541" t="b">
        <v>1</v>
      </c>
      <c r="AD14" s="541" t="b">
        <v>1</v>
      </c>
      <c r="AE14" s="541" t="b">
        <v>1</v>
      </c>
      <c r="AF14" s="541" t="b">
        <v>0</v>
      </c>
      <c r="AG14" s="541" t="b">
        <v>0</v>
      </c>
      <c r="AH14" s="541" t="b">
        <v>0</v>
      </c>
      <c r="AI14" s="541" t="b">
        <v>0</v>
      </c>
      <c r="AJ14" s="541" t="b">
        <v>0</v>
      </c>
      <c r="AK14" s="541" t="b">
        <v>0</v>
      </c>
      <c r="AL14" s="541" t="b">
        <v>0</v>
      </c>
      <c r="AM14" s="541" t="b">
        <v>0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tr">
        <f t="shared" si="0"/>
        <v>No aplica</v>
      </c>
      <c r="AT14" s="351" t="s">
        <v>269</v>
      </c>
      <c r="AU14" s="351" t="s">
        <v>269</v>
      </c>
      <c r="AV14" s="541" t="b">
        <v>0</v>
      </c>
      <c r="AW14" s="351" t="s">
        <v>771</v>
      </c>
      <c r="AX14" s="351" t="s">
        <v>531</v>
      </c>
      <c r="AY14" s="351" t="s">
        <v>531</v>
      </c>
      <c r="AZ14" s="351"/>
      <c r="BA14" s="543" t="s">
        <v>531</v>
      </c>
      <c r="BB14" s="544">
        <v>0</v>
      </c>
      <c r="BC14" s="548">
        <v>0</v>
      </c>
      <c r="BD14" s="80">
        <f>IFERROR(BC14/BB14,0)</f>
        <v>0</v>
      </c>
      <c r="BE14" s="351" t="s">
        <v>773</v>
      </c>
      <c r="BF14" s="351"/>
      <c r="BG14" s="351" t="s">
        <v>772</v>
      </c>
    </row>
    <row r="15" spans="3:59" s="350" customFormat="1" ht="18.75" customHeight="1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528" t="s">
        <v>281</v>
      </c>
      <c r="N15" s="351" t="s">
        <v>277</v>
      </c>
      <c r="O15" s="351" t="s">
        <v>770</v>
      </c>
      <c r="P15" s="351" t="s">
        <v>534</v>
      </c>
      <c r="Q15" s="53" t="s">
        <v>323</v>
      </c>
      <c r="R15" s="541" t="b">
        <v>1</v>
      </c>
      <c r="S15" s="541" t="b">
        <v>1</v>
      </c>
      <c r="T15" s="541" t="b">
        <v>1</v>
      </c>
      <c r="U15" s="541" t="b">
        <v>0</v>
      </c>
      <c r="V15" s="541" t="b">
        <v>0</v>
      </c>
      <c r="W15" s="541" t="b">
        <v>0</v>
      </c>
      <c r="X15" s="541" t="b">
        <v>1</v>
      </c>
      <c r="Y15" s="541" t="b">
        <v>1</v>
      </c>
      <c r="Z15" s="541" t="b">
        <v>1</v>
      </c>
      <c r="AA15" s="541" t="b">
        <v>1</v>
      </c>
      <c r="AB15" s="541" t="b">
        <v>1</v>
      </c>
      <c r="AC15" s="541" t="b">
        <v>1</v>
      </c>
      <c r="AD15" s="541" t="b">
        <v>1</v>
      </c>
      <c r="AE15" s="541" t="b">
        <v>1</v>
      </c>
      <c r="AF15" s="541" t="b">
        <v>0</v>
      </c>
      <c r="AG15" s="541" t="b">
        <v>0</v>
      </c>
      <c r="AH15" s="541" t="b">
        <v>0</v>
      </c>
      <c r="AI15" s="541" t="b">
        <v>0</v>
      </c>
      <c r="AJ15" s="541" t="b">
        <v>0</v>
      </c>
      <c r="AK15" s="541" t="b">
        <v>1</v>
      </c>
      <c r="AL15" s="541" t="b">
        <v>1</v>
      </c>
      <c r="AM15" s="546" t="b">
        <v>1</v>
      </c>
      <c r="AN15" s="513">
        <v>16</v>
      </c>
      <c r="AO15" s="513">
        <f>AN15-AR15</f>
        <v>16</v>
      </c>
      <c r="AP15" s="514">
        <f t="shared" si="1"/>
        <v>1</v>
      </c>
      <c r="AQ15" s="516">
        <v>46295</v>
      </c>
      <c r="AR15" s="513">
        <v>0</v>
      </c>
      <c r="AS15" s="351">
        <f t="shared" si="0"/>
        <v>16</v>
      </c>
      <c r="AT15" s="351"/>
      <c r="AU15" s="359">
        <f t="shared" ref="AU15:AU68" si="2">IFERROR(AT15/AS15,0)</f>
        <v>0</v>
      </c>
      <c r="AV15" s="546" t="b">
        <v>0</v>
      </c>
      <c r="AW15" s="351" t="s">
        <v>323</v>
      </c>
      <c r="AX15" s="351" t="s">
        <v>270</v>
      </c>
      <c r="AY15" s="351" t="s">
        <v>277</v>
      </c>
      <c r="AZ15" s="351"/>
      <c r="BA15" s="543" t="s">
        <v>531</v>
      </c>
      <c r="BB15" s="544">
        <v>0</v>
      </c>
      <c r="BC15" s="548">
        <v>0</v>
      </c>
      <c r="BD15" s="80">
        <f t="shared" ref="BD15:BD73" si="3">IFERROR(BC15/BB15,0)</f>
        <v>0</v>
      </c>
      <c r="BE15" s="351" t="s">
        <v>773</v>
      </c>
      <c r="BF15" s="351"/>
      <c r="BG15" s="351" t="s">
        <v>772</v>
      </c>
    </row>
    <row r="16" spans="3:59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528" t="s">
        <v>281</v>
      </c>
      <c r="N16" s="351" t="s">
        <v>534</v>
      </c>
      <c r="O16" s="351" t="s">
        <v>770</v>
      </c>
      <c r="P16" s="351" t="s">
        <v>277</v>
      </c>
      <c r="Q16" s="53" t="s">
        <v>276</v>
      </c>
      <c r="R16" s="541" t="b">
        <v>1</v>
      </c>
      <c r="S16" s="541" t="b">
        <v>1</v>
      </c>
      <c r="T16" s="541" t="b">
        <v>1</v>
      </c>
      <c r="U16" s="541" t="b">
        <v>0</v>
      </c>
      <c r="V16" s="541" t="b">
        <v>0</v>
      </c>
      <c r="W16" s="541" t="b">
        <v>0</v>
      </c>
      <c r="X16" s="541" t="b">
        <v>1</v>
      </c>
      <c r="Y16" s="541" t="b">
        <v>1</v>
      </c>
      <c r="Z16" s="541" t="b">
        <v>1</v>
      </c>
      <c r="AA16" s="541" t="b">
        <v>1</v>
      </c>
      <c r="AB16" s="541" t="b">
        <v>1</v>
      </c>
      <c r="AC16" s="541" t="b">
        <v>1</v>
      </c>
      <c r="AD16" s="541" t="b">
        <v>1</v>
      </c>
      <c r="AE16" s="541" t="b">
        <v>1</v>
      </c>
      <c r="AF16" s="541" t="b">
        <v>0</v>
      </c>
      <c r="AG16" s="541" t="b">
        <v>0</v>
      </c>
      <c r="AH16" s="541" t="b">
        <v>0</v>
      </c>
      <c r="AI16" s="541" t="b">
        <v>0</v>
      </c>
      <c r="AJ16" s="541" t="b">
        <v>0</v>
      </c>
      <c r="AK16" s="541" t="b">
        <v>0</v>
      </c>
      <c r="AL16" s="541" t="b">
        <v>0</v>
      </c>
      <c r="AM16" s="541" t="b">
        <v>0</v>
      </c>
      <c r="AN16" s="513">
        <f>AM16-AQ16</f>
        <v>0</v>
      </c>
      <c r="AO16" s="513">
        <f>AN16-AR16</f>
        <v>0</v>
      </c>
      <c r="AP16" s="514">
        <f t="shared" si="1"/>
        <v>0</v>
      </c>
      <c r="AQ16" s="351"/>
      <c r="AR16" s="351">
        <v>0</v>
      </c>
      <c r="AS16" s="351">
        <f t="shared" si="0"/>
        <v>0</v>
      </c>
      <c r="AT16" s="513">
        <v>0</v>
      </c>
      <c r="AU16" s="359">
        <f t="shared" si="2"/>
        <v>0</v>
      </c>
      <c r="AV16" s="541" t="b">
        <v>0</v>
      </c>
      <c r="AW16" s="351" t="s">
        <v>771</v>
      </c>
      <c r="AX16" s="351" t="s">
        <v>531</v>
      </c>
      <c r="AY16" s="351" t="s">
        <v>531</v>
      </c>
      <c r="AZ16" s="351"/>
      <c r="BA16" s="543" t="s">
        <v>531</v>
      </c>
      <c r="BB16" s="544">
        <v>0</v>
      </c>
      <c r="BC16" s="548">
        <v>0</v>
      </c>
      <c r="BD16" s="80">
        <f t="shared" si="3"/>
        <v>0</v>
      </c>
      <c r="BE16" s="351" t="s">
        <v>773</v>
      </c>
      <c r="BF16" s="351"/>
      <c r="BG16" s="351" t="s">
        <v>772</v>
      </c>
    </row>
    <row r="17" spans="3:59" s="350" customFormat="1" ht="18.75" customHeight="1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528" t="s">
        <v>281</v>
      </c>
      <c r="N17" s="351" t="s">
        <v>534</v>
      </c>
      <c r="O17" s="351" t="s">
        <v>770</v>
      </c>
      <c r="P17" s="351" t="s">
        <v>531</v>
      </c>
      <c r="Q17" s="53" t="s">
        <v>276</v>
      </c>
      <c r="R17" s="541" t="b">
        <v>1</v>
      </c>
      <c r="S17" s="541" t="b">
        <v>1</v>
      </c>
      <c r="T17" s="541" t="b">
        <v>1</v>
      </c>
      <c r="U17" s="541" t="b">
        <v>0</v>
      </c>
      <c r="V17" s="541" t="b">
        <v>0</v>
      </c>
      <c r="W17" s="541" t="b">
        <v>0</v>
      </c>
      <c r="X17" s="541" t="b">
        <v>1</v>
      </c>
      <c r="Y17" s="541" t="b">
        <v>1</v>
      </c>
      <c r="Z17" s="541" t="b">
        <v>1</v>
      </c>
      <c r="AA17" s="541" t="b">
        <v>1</v>
      </c>
      <c r="AB17" s="541" t="b">
        <v>1</v>
      </c>
      <c r="AC17" s="541" t="b">
        <v>1</v>
      </c>
      <c r="AD17" s="541" t="b">
        <v>1</v>
      </c>
      <c r="AE17" s="541" t="b">
        <v>1</v>
      </c>
      <c r="AF17" s="541" t="b">
        <v>0</v>
      </c>
      <c r="AG17" s="541" t="b">
        <v>0</v>
      </c>
      <c r="AH17" s="541" t="b">
        <v>0</v>
      </c>
      <c r="AI17" s="541" t="b">
        <v>0</v>
      </c>
      <c r="AJ17" s="541" t="b">
        <v>0</v>
      </c>
      <c r="AK17" s="541" t="b">
        <v>0</v>
      </c>
      <c r="AL17" s="541" t="b">
        <v>0</v>
      </c>
      <c r="AM17" s="541" t="b">
        <v>0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">
        <v>269</v>
      </c>
      <c r="AS17" s="351" t="str">
        <f t="shared" si="0"/>
        <v>No aplica</v>
      </c>
      <c r="AT17" s="351" t="s">
        <v>269</v>
      </c>
      <c r="AU17" s="351" t="s">
        <v>269</v>
      </c>
      <c r="AV17" s="541" t="b">
        <v>0</v>
      </c>
      <c r="AW17" s="351" t="s">
        <v>771</v>
      </c>
      <c r="AX17" s="351" t="s">
        <v>531</v>
      </c>
      <c r="AY17" s="351" t="s">
        <v>531</v>
      </c>
      <c r="AZ17" s="351"/>
      <c r="BA17" s="543" t="s">
        <v>531</v>
      </c>
      <c r="BB17" s="544">
        <v>0</v>
      </c>
      <c r="BC17" s="548">
        <v>0</v>
      </c>
      <c r="BD17" s="80">
        <f t="shared" si="3"/>
        <v>0</v>
      </c>
      <c r="BE17" s="351" t="s">
        <v>773</v>
      </c>
      <c r="BF17" s="351"/>
      <c r="BG17" s="351" t="s">
        <v>772</v>
      </c>
    </row>
    <row r="18" spans="3:59" s="350" customFormat="1" ht="18.75" customHeight="1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528" t="s">
        <v>281</v>
      </c>
      <c r="N18" s="351" t="s">
        <v>534</v>
      </c>
      <c r="O18" s="351" t="s">
        <v>770</v>
      </c>
      <c r="P18" s="351" t="s">
        <v>531</v>
      </c>
      <c r="Q18" s="53" t="s">
        <v>276</v>
      </c>
      <c r="R18" s="541" t="b">
        <v>1</v>
      </c>
      <c r="S18" s="541" t="b">
        <v>1</v>
      </c>
      <c r="T18" s="541" t="b">
        <v>1</v>
      </c>
      <c r="U18" s="541" t="b">
        <v>0</v>
      </c>
      <c r="V18" s="541" t="b">
        <v>0</v>
      </c>
      <c r="W18" s="541" t="b">
        <v>0</v>
      </c>
      <c r="X18" s="541" t="b">
        <v>1</v>
      </c>
      <c r="Y18" s="541" t="b">
        <v>1</v>
      </c>
      <c r="Z18" s="541" t="b">
        <v>1</v>
      </c>
      <c r="AA18" s="541" t="b">
        <v>1</v>
      </c>
      <c r="AB18" s="541" t="b">
        <v>1</v>
      </c>
      <c r="AC18" s="541" t="b">
        <v>1</v>
      </c>
      <c r="AD18" s="541" t="b">
        <v>1</v>
      </c>
      <c r="AE18" s="541" t="b">
        <v>1</v>
      </c>
      <c r="AF18" s="541" t="b">
        <v>0</v>
      </c>
      <c r="AG18" s="541" t="b">
        <v>0</v>
      </c>
      <c r="AH18" s="541" t="b">
        <v>0</v>
      </c>
      <c r="AI18" s="541" t="b">
        <v>0</v>
      </c>
      <c r="AJ18" s="541" t="b">
        <v>0</v>
      </c>
      <c r="AK18" s="541" t="b">
        <v>0</v>
      </c>
      <c r="AL18" s="541" t="b">
        <v>0</v>
      </c>
      <c r="AM18" s="541" t="b">
        <v>0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tr">
        <f t="shared" si="0"/>
        <v>No aplica</v>
      </c>
      <c r="AT18" s="351" t="s">
        <v>269</v>
      </c>
      <c r="AU18" s="351" t="s">
        <v>269</v>
      </c>
      <c r="AV18" s="541" t="b">
        <v>0</v>
      </c>
      <c r="AW18" s="351" t="s">
        <v>771</v>
      </c>
      <c r="AX18" s="351" t="s">
        <v>531</v>
      </c>
      <c r="AY18" s="351" t="s">
        <v>531</v>
      </c>
      <c r="AZ18" s="351"/>
      <c r="BA18" s="543" t="s">
        <v>531</v>
      </c>
      <c r="BB18" s="544">
        <v>0</v>
      </c>
      <c r="BC18" s="548">
        <v>0</v>
      </c>
      <c r="BD18" s="80">
        <f t="shared" si="3"/>
        <v>0</v>
      </c>
      <c r="BE18" s="351" t="s">
        <v>773</v>
      </c>
      <c r="BF18" s="351"/>
      <c r="BG18" s="351" t="s">
        <v>772</v>
      </c>
    </row>
    <row r="19" spans="3:59" s="350" customFormat="1" ht="18" customHeight="1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528" t="s">
        <v>281</v>
      </c>
      <c r="N19" s="351" t="s">
        <v>534</v>
      </c>
      <c r="O19" s="351" t="s">
        <v>770</v>
      </c>
      <c r="P19" s="351" t="s">
        <v>534</v>
      </c>
      <c r="Q19" s="53" t="s">
        <v>276</v>
      </c>
      <c r="R19" s="541" t="b">
        <v>1</v>
      </c>
      <c r="S19" s="541" t="b">
        <v>1</v>
      </c>
      <c r="T19" s="541" t="b">
        <v>1</v>
      </c>
      <c r="U19" s="541" t="b">
        <v>0</v>
      </c>
      <c r="V19" s="541" t="b">
        <v>0</v>
      </c>
      <c r="W19" s="541" t="b">
        <v>0</v>
      </c>
      <c r="X19" s="541" t="b">
        <v>1</v>
      </c>
      <c r="Y19" s="541" t="b">
        <v>1</v>
      </c>
      <c r="Z19" s="541" t="b">
        <v>1</v>
      </c>
      <c r="AA19" s="541" t="b">
        <v>1</v>
      </c>
      <c r="AB19" s="541" t="b">
        <v>1</v>
      </c>
      <c r="AC19" s="541" t="b">
        <v>1</v>
      </c>
      <c r="AD19" s="541" t="b">
        <v>1</v>
      </c>
      <c r="AE19" s="541" t="b">
        <v>1</v>
      </c>
      <c r="AF19" s="541" t="b">
        <v>0</v>
      </c>
      <c r="AG19" s="541" t="b">
        <v>0</v>
      </c>
      <c r="AH19" s="541" t="b">
        <v>0</v>
      </c>
      <c r="AI19" s="541" t="b">
        <v>0</v>
      </c>
      <c r="AJ19" s="541" t="b">
        <v>0</v>
      </c>
      <c r="AK19" s="541" t="b">
        <v>0</v>
      </c>
      <c r="AL19" s="541" t="b">
        <v>0</v>
      </c>
      <c r="AM19" s="541" t="b">
        <v>0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">
        <v>269</v>
      </c>
      <c r="AS19" s="351" t="str">
        <f t="shared" si="0"/>
        <v>No aplica</v>
      </c>
      <c r="AT19" s="351" t="s">
        <v>269</v>
      </c>
      <c r="AU19" s="351" t="s">
        <v>269</v>
      </c>
      <c r="AV19" s="541" t="b">
        <v>0</v>
      </c>
      <c r="AW19" s="351" t="s">
        <v>771</v>
      </c>
      <c r="AX19" s="351" t="s">
        <v>531</v>
      </c>
      <c r="AY19" s="351" t="s">
        <v>531</v>
      </c>
      <c r="AZ19" s="351"/>
      <c r="BA19" s="543" t="s">
        <v>269</v>
      </c>
      <c r="BB19" s="544">
        <v>0</v>
      </c>
      <c r="BC19" s="548">
        <v>0</v>
      </c>
      <c r="BD19" s="80">
        <f t="shared" si="3"/>
        <v>0</v>
      </c>
      <c r="BE19" s="351" t="s">
        <v>269</v>
      </c>
      <c r="BF19" s="351"/>
      <c r="BG19" s="351" t="s">
        <v>772</v>
      </c>
    </row>
    <row r="20" spans="3:59" s="350" customFormat="1" ht="18.75" customHeight="1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528" t="s">
        <v>271</v>
      </c>
      <c r="N20" s="351" t="s">
        <v>277</v>
      </c>
      <c r="O20" s="351" t="s">
        <v>774</v>
      </c>
      <c r="P20" s="351" t="s">
        <v>270</v>
      </c>
      <c r="Q20" s="53" t="s">
        <v>276</v>
      </c>
      <c r="R20" s="541" t="b">
        <v>1</v>
      </c>
      <c r="S20" s="541" t="b">
        <v>1</v>
      </c>
      <c r="T20" s="541" t="b">
        <v>1</v>
      </c>
      <c r="U20" s="541" t="b">
        <v>1</v>
      </c>
      <c r="V20" s="541" t="b">
        <v>1</v>
      </c>
      <c r="W20" s="541" t="b">
        <v>1</v>
      </c>
      <c r="X20" s="541" t="b">
        <v>1</v>
      </c>
      <c r="Y20" s="541" t="b">
        <v>1</v>
      </c>
      <c r="Z20" s="541" t="b">
        <v>1</v>
      </c>
      <c r="AA20" s="541" t="b">
        <v>1</v>
      </c>
      <c r="AB20" s="541" t="b">
        <v>1</v>
      </c>
      <c r="AC20" s="541" t="b">
        <v>1</v>
      </c>
      <c r="AD20" s="541" t="b">
        <v>1</v>
      </c>
      <c r="AE20" s="541" t="b">
        <v>1</v>
      </c>
      <c r="AF20" s="541" t="b">
        <v>1</v>
      </c>
      <c r="AG20" s="541" t="b">
        <v>1</v>
      </c>
      <c r="AH20" s="541" t="b">
        <v>1</v>
      </c>
      <c r="AI20" s="541" t="b">
        <v>1</v>
      </c>
      <c r="AJ20" s="541" t="b">
        <v>1</v>
      </c>
      <c r="AK20" s="541" t="b">
        <v>1</v>
      </c>
      <c r="AL20" s="541" t="b">
        <v>1</v>
      </c>
      <c r="AM20" s="546" t="b">
        <v>1</v>
      </c>
      <c r="AN20" s="513">
        <v>1</v>
      </c>
      <c r="AO20" s="513">
        <v>1</v>
      </c>
      <c r="AP20" s="514">
        <f t="shared" si="1"/>
        <v>1</v>
      </c>
      <c r="AQ20" s="515" t="s">
        <v>533</v>
      </c>
      <c r="AR20" s="513">
        <v>1</v>
      </c>
      <c r="AS20" s="351">
        <v>14</v>
      </c>
      <c r="AT20" s="351">
        <v>14</v>
      </c>
      <c r="AU20" s="359">
        <f>IFERROR(AT20/AS20,0)</f>
        <v>1</v>
      </c>
      <c r="AV20" s="546" t="b">
        <v>1</v>
      </c>
      <c r="AW20" s="351" t="s">
        <v>270</v>
      </c>
      <c r="AX20" s="351" t="s">
        <v>270</v>
      </c>
      <c r="AY20" s="351" t="s">
        <v>270</v>
      </c>
      <c r="AZ20" s="351"/>
      <c r="BA20" s="351" t="s">
        <v>270</v>
      </c>
      <c r="BB20" s="544">
        <v>0</v>
      </c>
      <c r="BC20" s="548">
        <v>0</v>
      </c>
      <c r="BD20" s="80">
        <f t="shared" si="3"/>
        <v>0</v>
      </c>
      <c r="BE20" s="351" t="s">
        <v>269</v>
      </c>
      <c r="BF20" s="351"/>
      <c r="BG20" s="351" t="s">
        <v>769</v>
      </c>
    </row>
    <row r="21" spans="3:59" s="350" customFormat="1" ht="18.75" customHeight="1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 t="s">
        <v>13</v>
      </c>
      <c r="L21" s="506" t="s">
        <v>529</v>
      </c>
      <c r="M21" s="528" t="s">
        <v>271</v>
      </c>
      <c r="N21" s="351" t="s">
        <v>534</v>
      </c>
      <c r="O21" s="351" t="s">
        <v>774</v>
      </c>
      <c r="P21" s="351" t="s">
        <v>270</v>
      </c>
      <c r="Q21" s="53" t="s">
        <v>276</v>
      </c>
      <c r="R21" s="541" t="b">
        <v>1</v>
      </c>
      <c r="S21" s="541" t="b">
        <v>1</v>
      </c>
      <c r="T21" s="541" t="b">
        <v>1</v>
      </c>
      <c r="U21" s="541" t="b">
        <v>1</v>
      </c>
      <c r="V21" s="541" t="b">
        <v>1</v>
      </c>
      <c r="W21" s="541" t="b">
        <v>1</v>
      </c>
      <c r="X21" s="541" t="b">
        <v>1</v>
      </c>
      <c r="Y21" s="541" t="b">
        <v>1</v>
      </c>
      <c r="Z21" s="541" t="b">
        <v>1</v>
      </c>
      <c r="AA21" s="541" t="b">
        <v>1</v>
      </c>
      <c r="AB21" s="541" t="b">
        <v>1</v>
      </c>
      <c r="AC21" s="541" t="b">
        <v>1</v>
      </c>
      <c r="AD21" s="541" t="b">
        <v>1</v>
      </c>
      <c r="AE21" s="541" t="b">
        <v>1</v>
      </c>
      <c r="AF21" s="541" t="b">
        <v>1</v>
      </c>
      <c r="AG21" s="541" t="b">
        <v>1</v>
      </c>
      <c r="AH21" s="541" t="b">
        <v>1</v>
      </c>
      <c r="AI21" s="541" t="b">
        <v>1</v>
      </c>
      <c r="AJ21" s="541" t="b">
        <v>1</v>
      </c>
      <c r="AK21" s="541" t="b">
        <v>1</v>
      </c>
      <c r="AL21" s="541" t="b">
        <v>1</v>
      </c>
      <c r="AM21" s="541" t="b">
        <v>1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">
        <v>269</v>
      </c>
      <c r="AS21" s="351" t="str">
        <f t="shared" si="0"/>
        <v>No aplica</v>
      </c>
      <c r="AT21" s="351" t="s">
        <v>269</v>
      </c>
      <c r="AU21" s="351" t="s">
        <v>269</v>
      </c>
      <c r="AV21" s="541" t="b">
        <v>0</v>
      </c>
      <c r="AW21" s="351" t="s">
        <v>270</v>
      </c>
      <c r="AX21" s="351" t="s">
        <v>270</v>
      </c>
      <c r="AY21" s="351" t="s">
        <v>270</v>
      </c>
      <c r="AZ21" s="351"/>
      <c r="BA21" s="543" t="s">
        <v>269</v>
      </c>
      <c r="BB21" s="544">
        <v>0</v>
      </c>
      <c r="BC21" s="548">
        <v>0</v>
      </c>
      <c r="BD21" s="80">
        <f t="shared" si="3"/>
        <v>0</v>
      </c>
      <c r="BE21" s="351" t="s">
        <v>269</v>
      </c>
      <c r="BF21" s="351"/>
      <c r="BG21" s="351" t="s">
        <v>769</v>
      </c>
    </row>
    <row r="22" spans="3:59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528" t="s">
        <v>281</v>
      </c>
      <c r="N22" s="351" t="s">
        <v>534</v>
      </c>
      <c r="O22" s="351" t="s">
        <v>770</v>
      </c>
      <c r="P22" s="351" t="s">
        <v>534</v>
      </c>
      <c r="Q22" s="53" t="s">
        <v>276</v>
      </c>
      <c r="R22" s="541" t="b">
        <v>1</v>
      </c>
      <c r="S22" s="541" t="b">
        <v>1</v>
      </c>
      <c r="T22" s="541" t="b">
        <v>0</v>
      </c>
      <c r="U22" s="541" t="b">
        <v>0</v>
      </c>
      <c r="V22" s="541" t="b">
        <v>0</v>
      </c>
      <c r="W22" s="541" t="b">
        <v>0</v>
      </c>
      <c r="X22" s="541" t="b">
        <v>1</v>
      </c>
      <c r="Y22" s="541" t="b">
        <v>1</v>
      </c>
      <c r="Z22" s="541" t="b">
        <v>1</v>
      </c>
      <c r="AA22" s="541" t="b">
        <v>1</v>
      </c>
      <c r="AB22" s="541" t="b">
        <v>1</v>
      </c>
      <c r="AC22" s="541" t="b">
        <v>1</v>
      </c>
      <c r="AD22" s="541" t="b">
        <v>1</v>
      </c>
      <c r="AE22" s="541" t="b">
        <v>1</v>
      </c>
      <c r="AF22" s="541" t="b">
        <v>0</v>
      </c>
      <c r="AG22" s="541" t="b">
        <v>0</v>
      </c>
      <c r="AH22" s="541" t="b">
        <v>0</v>
      </c>
      <c r="AI22" s="541" t="b">
        <v>0</v>
      </c>
      <c r="AJ22" s="541" t="b">
        <v>0</v>
      </c>
      <c r="AK22" s="541" t="b">
        <v>0</v>
      </c>
      <c r="AL22" s="541" t="b">
        <v>0</v>
      </c>
      <c r="AM22" s="541" t="b">
        <v>0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">
        <v>269</v>
      </c>
      <c r="AS22" s="351" t="str">
        <f t="shared" si="0"/>
        <v>No aplica</v>
      </c>
      <c r="AT22" s="351" t="s">
        <v>269</v>
      </c>
      <c r="AU22" s="351" t="s">
        <v>269</v>
      </c>
      <c r="AV22" s="541" t="b">
        <v>0</v>
      </c>
      <c r="AW22" s="351" t="s">
        <v>771</v>
      </c>
      <c r="AX22" s="351" t="s">
        <v>531</v>
      </c>
      <c r="AY22" s="351" t="s">
        <v>531</v>
      </c>
      <c r="AZ22" s="351"/>
      <c r="BA22" s="543" t="s">
        <v>531</v>
      </c>
      <c r="BB22" s="544">
        <v>0</v>
      </c>
      <c r="BC22" s="548">
        <v>0</v>
      </c>
      <c r="BD22" s="80">
        <f t="shared" si="3"/>
        <v>0</v>
      </c>
      <c r="BE22" s="351" t="s">
        <v>773</v>
      </c>
      <c r="BF22" s="351"/>
      <c r="BG22" s="351" t="s">
        <v>772</v>
      </c>
    </row>
    <row r="23" spans="3:59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528" t="s">
        <v>271</v>
      </c>
      <c r="N23" s="351" t="s">
        <v>277</v>
      </c>
      <c r="O23" s="351" t="s">
        <v>774</v>
      </c>
      <c r="P23" s="351" t="s">
        <v>270</v>
      </c>
      <c r="Q23" s="53" t="s">
        <v>276</v>
      </c>
      <c r="R23" s="541" t="b">
        <v>1</v>
      </c>
      <c r="S23" s="541" t="b">
        <v>1</v>
      </c>
      <c r="T23" s="541" t="b">
        <v>0</v>
      </c>
      <c r="U23" s="541" t="b">
        <v>0</v>
      </c>
      <c r="V23" s="541" t="b">
        <v>0</v>
      </c>
      <c r="W23" s="541" t="b">
        <v>0</v>
      </c>
      <c r="X23" s="541" t="b">
        <v>1</v>
      </c>
      <c r="Y23" s="541" t="b">
        <v>1</v>
      </c>
      <c r="Z23" s="541" t="b">
        <v>1</v>
      </c>
      <c r="AA23" s="541" t="b">
        <v>1</v>
      </c>
      <c r="AB23" s="541" t="b">
        <v>1</v>
      </c>
      <c r="AC23" s="541" t="b">
        <v>1</v>
      </c>
      <c r="AD23" s="541" t="b">
        <v>1</v>
      </c>
      <c r="AE23" s="541" t="b">
        <v>1</v>
      </c>
      <c r="AF23" s="541" t="b">
        <v>0</v>
      </c>
      <c r="AG23" s="541" t="b">
        <v>0</v>
      </c>
      <c r="AH23" s="541" t="b">
        <v>0</v>
      </c>
      <c r="AI23" s="541" t="b">
        <v>0</v>
      </c>
      <c r="AJ23" s="541" t="b">
        <v>0</v>
      </c>
      <c r="AK23" s="541" t="b">
        <v>0</v>
      </c>
      <c r="AL23" s="541" t="b">
        <v>0</v>
      </c>
      <c r="AM23" s="541" t="b">
        <v>0</v>
      </c>
      <c r="AN23" s="351" t="s">
        <v>775</v>
      </c>
      <c r="AO23" s="351" t="s">
        <v>775</v>
      </c>
      <c r="AP23" s="351" t="s">
        <v>269</v>
      </c>
      <c r="AQ23" s="351" t="s">
        <v>775</v>
      </c>
      <c r="AR23" s="351" t="s">
        <v>775</v>
      </c>
      <c r="AS23" s="351" t="s">
        <v>775</v>
      </c>
      <c r="AT23" s="351" t="s">
        <v>775</v>
      </c>
      <c r="AU23" s="351" t="s">
        <v>775</v>
      </c>
      <c r="AV23" s="541" t="b">
        <v>0</v>
      </c>
      <c r="AW23" s="351" t="s">
        <v>277</v>
      </c>
      <c r="AX23" s="351" t="s">
        <v>531</v>
      </c>
      <c r="AY23" s="351" t="s">
        <v>531</v>
      </c>
      <c r="AZ23" s="351"/>
      <c r="BA23" s="543" t="s">
        <v>531</v>
      </c>
      <c r="BB23" s="544">
        <v>0</v>
      </c>
      <c r="BC23" s="548">
        <v>0</v>
      </c>
      <c r="BD23" s="80">
        <f t="shared" si="3"/>
        <v>0</v>
      </c>
      <c r="BE23" s="351" t="s">
        <v>773</v>
      </c>
      <c r="BF23" s="351"/>
      <c r="BG23" s="351" t="s">
        <v>772</v>
      </c>
    </row>
    <row r="24" spans="3:59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776</v>
      </c>
      <c r="L24" s="506" t="s">
        <v>529</v>
      </c>
      <c r="M24" s="528" t="s">
        <v>271</v>
      </c>
      <c r="N24" s="351" t="s">
        <v>768</v>
      </c>
      <c r="O24" s="351" t="s">
        <v>774</v>
      </c>
      <c r="P24" s="351" t="s">
        <v>270</v>
      </c>
      <c r="Q24" s="53" t="s">
        <v>276</v>
      </c>
      <c r="R24" s="541" t="b">
        <v>1</v>
      </c>
      <c r="S24" s="541" t="b">
        <v>1</v>
      </c>
      <c r="T24" s="541" t="b">
        <v>0</v>
      </c>
      <c r="U24" s="541" t="b">
        <v>0</v>
      </c>
      <c r="V24" s="541" t="b">
        <v>0</v>
      </c>
      <c r="W24" s="541" t="b">
        <v>0</v>
      </c>
      <c r="X24" s="541" t="b">
        <v>1</v>
      </c>
      <c r="Y24" s="541" t="b">
        <v>1</v>
      </c>
      <c r="Z24" s="541" t="b">
        <v>1</v>
      </c>
      <c r="AA24" s="541" t="b">
        <v>1</v>
      </c>
      <c r="AB24" s="541" t="b">
        <v>1</v>
      </c>
      <c r="AC24" s="541" t="b">
        <v>1</v>
      </c>
      <c r="AD24" s="541" t="b">
        <v>1</v>
      </c>
      <c r="AE24" s="541" t="b">
        <v>1</v>
      </c>
      <c r="AF24" s="541" t="b">
        <v>0</v>
      </c>
      <c r="AG24" s="541" t="b">
        <v>0</v>
      </c>
      <c r="AH24" s="541" t="b">
        <v>0</v>
      </c>
      <c r="AI24" s="541" t="b">
        <v>0</v>
      </c>
      <c r="AJ24" s="541" t="b">
        <v>0</v>
      </c>
      <c r="AK24" s="541" t="b">
        <v>0</v>
      </c>
      <c r="AL24" s="541" t="b">
        <v>0</v>
      </c>
      <c r="AM24" s="546" t="b">
        <v>0</v>
      </c>
      <c r="AN24" s="513">
        <v>8</v>
      </c>
      <c r="AO24" s="513">
        <f>AN24-AR24</f>
        <v>7</v>
      </c>
      <c r="AP24" s="514">
        <f t="shared" si="1"/>
        <v>0.875</v>
      </c>
      <c r="AQ24" s="516">
        <v>46295</v>
      </c>
      <c r="AR24" s="513">
        <v>1</v>
      </c>
      <c r="AS24" s="351">
        <f t="shared" ref="AS24:AS39" si="4">AN24</f>
        <v>8</v>
      </c>
      <c r="AT24" s="513">
        <v>4</v>
      </c>
      <c r="AU24" s="359">
        <f t="shared" si="2"/>
        <v>0.5</v>
      </c>
      <c r="AV24" s="546" t="b">
        <v>0</v>
      </c>
      <c r="AW24" s="351" t="s">
        <v>771</v>
      </c>
      <c r="AX24" s="351" t="s">
        <v>531</v>
      </c>
      <c r="AY24" s="351" t="s">
        <v>531</v>
      </c>
      <c r="AZ24" s="351"/>
      <c r="BA24" s="543" t="s">
        <v>531</v>
      </c>
      <c r="BB24" s="544">
        <v>0</v>
      </c>
      <c r="BC24" s="548">
        <v>0</v>
      </c>
      <c r="BD24" s="80">
        <f t="shared" si="3"/>
        <v>0</v>
      </c>
      <c r="BE24" s="351" t="s">
        <v>773</v>
      </c>
      <c r="BF24" s="351"/>
      <c r="BG24" s="351" t="s">
        <v>772</v>
      </c>
    </row>
    <row r="25" spans="3:59" s="350" customFormat="1" ht="18.75" customHeight="1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528" t="s">
        <v>271</v>
      </c>
      <c r="N25" s="351" t="s">
        <v>277</v>
      </c>
      <c r="O25" s="351" t="s">
        <v>774</v>
      </c>
      <c r="P25" s="351" t="s">
        <v>270</v>
      </c>
      <c r="Q25" s="53" t="s">
        <v>323</v>
      </c>
      <c r="R25" s="541" t="b">
        <v>1</v>
      </c>
      <c r="S25" s="541" t="b">
        <v>1</v>
      </c>
      <c r="T25" s="541" t="b">
        <v>1</v>
      </c>
      <c r="U25" s="541" t="b">
        <v>0</v>
      </c>
      <c r="V25" s="541" t="b">
        <v>0</v>
      </c>
      <c r="W25" s="541" t="b">
        <v>0</v>
      </c>
      <c r="X25" s="541" t="b">
        <v>1</v>
      </c>
      <c r="Y25" s="541" t="b">
        <v>1</v>
      </c>
      <c r="Z25" s="541" t="b">
        <v>1</v>
      </c>
      <c r="AA25" s="541" t="b">
        <v>1</v>
      </c>
      <c r="AB25" s="541" t="b">
        <v>1</v>
      </c>
      <c r="AC25" s="541" t="b">
        <v>1</v>
      </c>
      <c r="AD25" s="541" t="b">
        <v>1</v>
      </c>
      <c r="AE25" s="541" t="b">
        <v>1</v>
      </c>
      <c r="AF25" s="541" t="b">
        <v>0</v>
      </c>
      <c r="AG25" s="541" t="b">
        <v>0</v>
      </c>
      <c r="AH25" s="541" t="b">
        <v>0</v>
      </c>
      <c r="AI25" s="541" t="b">
        <v>0</v>
      </c>
      <c r="AJ25" s="541" t="b">
        <v>0</v>
      </c>
      <c r="AK25" s="541" t="b">
        <v>0</v>
      </c>
      <c r="AL25" s="541" t="b">
        <v>0</v>
      </c>
      <c r="AM25" s="546" t="b">
        <v>0</v>
      </c>
      <c r="AN25" s="513">
        <v>1</v>
      </c>
      <c r="AO25" s="513">
        <f>AN25-AR25</f>
        <v>1</v>
      </c>
      <c r="AP25" s="514">
        <f t="shared" si="1"/>
        <v>1</v>
      </c>
      <c r="AQ25" s="516">
        <v>46233</v>
      </c>
      <c r="AR25" s="513">
        <v>0</v>
      </c>
      <c r="AS25" s="351">
        <f t="shared" si="4"/>
        <v>1</v>
      </c>
      <c r="AT25" s="351"/>
      <c r="AU25" s="359">
        <f t="shared" si="2"/>
        <v>0</v>
      </c>
      <c r="AV25" s="546" t="b">
        <v>0</v>
      </c>
      <c r="AW25" s="351" t="s">
        <v>277</v>
      </c>
      <c r="AX25" s="351" t="s">
        <v>531</v>
      </c>
      <c r="AY25" s="351" t="s">
        <v>531</v>
      </c>
      <c r="AZ25" s="351"/>
      <c r="BA25" s="543" t="s">
        <v>531</v>
      </c>
      <c r="BB25" s="544">
        <v>0</v>
      </c>
      <c r="BC25" s="548">
        <v>0</v>
      </c>
      <c r="BD25" s="80">
        <f t="shared" si="3"/>
        <v>0</v>
      </c>
      <c r="BE25" s="351" t="s">
        <v>773</v>
      </c>
      <c r="BF25" s="351"/>
      <c r="BG25" s="351" t="s">
        <v>772</v>
      </c>
    </row>
    <row r="26" spans="3:59" s="350" customFormat="1" ht="18.75" customHeight="1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528" t="s">
        <v>281</v>
      </c>
      <c r="N26" s="351" t="s">
        <v>534</v>
      </c>
      <c r="O26" s="351" t="s">
        <v>770</v>
      </c>
      <c r="P26" s="351" t="s">
        <v>534</v>
      </c>
      <c r="Q26" s="53" t="s">
        <v>276</v>
      </c>
      <c r="R26" s="541" t="b">
        <v>1</v>
      </c>
      <c r="S26" s="541" t="b">
        <v>1</v>
      </c>
      <c r="T26" s="541" t="b">
        <v>0</v>
      </c>
      <c r="U26" s="541" t="b">
        <v>0</v>
      </c>
      <c r="V26" s="541" t="b">
        <v>0</v>
      </c>
      <c r="W26" s="541" t="b">
        <v>0</v>
      </c>
      <c r="X26" s="541" t="b">
        <v>1</v>
      </c>
      <c r="Y26" s="541" t="b">
        <v>1</v>
      </c>
      <c r="Z26" s="541" t="b">
        <v>1</v>
      </c>
      <c r="AA26" s="541" t="b">
        <v>1</v>
      </c>
      <c r="AB26" s="541" t="b">
        <v>1</v>
      </c>
      <c r="AC26" s="541" t="b">
        <v>1</v>
      </c>
      <c r="AD26" s="541" t="b">
        <v>1</v>
      </c>
      <c r="AE26" s="541" t="b">
        <v>1</v>
      </c>
      <c r="AF26" s="541" t="b">
        <v>0</v>
      </c>
      <c r="AG26" s="541" t="b">
        <v>0</v>
      </c>
      <c r="AH26" s="541" t="b">
        <v>0</v>
      </c>
      <c r="AI26" s="541" t="b">
        <v>0</v>
      </c>
      <c r="AJ26" s="541" t="b">
        <v>0</v>
      </c>
      <c r="AK26" s="541" t="b">
        <v>0</v>
      </c>
      <c r="AL26" s="541" t="b">
        <v>0</v>
      </c>
      <c r="AM26" s="541" t="b">
        <v>0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">
        <v>269</v>
      </c>
      <c r="AS26" s="351" t="str">
        <f t="shared" si="4"/>
        <v>No aplica</v>
      </c>
      <c r="AT26" s="351" t="s">
        <v>269</v>
      </c>
      <c r="AU26" s="351" t="s">
        <v>269</v>
      </c>
      <c r="AV26" s="541" t="b">
        <v>0</v>
      </c>
      <c r="AW26" s="351" t="s">
        <v>771</v>
      </c>
      <c r="AX26" s="351" t="s">
        <v>531</v>
      </c>
      <c r="AY26" s="351" t="s">
        <v>531</v>
      </c>
      <c r="AZ26" s="351"/>
      <c r="BA26" s="543" t="s">
        <v>531</v>
      </c>
      <c r="BB26" s="544">
        <v>0</v>
      </c>
      <c r="BC26" s="548">
        <v>0</v>
      </c>
      <c r="BD26" s="80">
        <f t="shared" si="3"/>
        <v>0</v>
      </c>
      <c r="BE26" s="351" t="s">
        <v>773</v>
      </c>
      <c r="BF26" s="351"/>
      <c r="BG26" s="351" t="s">
        <v>772</v>
      </c>
    </row>
    <row r="27" spans="3:59" s="350" customFormat="1" ht="18.75" customHeight="1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528" t="s">
        <v>281</v>
      </c>
      <c r="N27" s="351" t="s">
        <v>534</v>
      </c>
      <c r="O27" s="351" t="s">
        <v>770</v>
      </c>
      <c r="P27" s="351" t="s">
        <v>531</v>
      </c>
      <c r="Q27" s="53" t="s">
        <v>276</v>
      </c>
      <c r="R27" s="541" t="b">
        <v>1</v>
      </c>
      <c r="S27" s="541" t="b">
        <v>1</v>
      </c>
      <c r="T27" s="541" t="b">
        <v>0</v>
      </c>
      <c r="U27" s="541" t="b">
        <v>0</v>
      </c>
      <c r="V27" s="541" t="b">
        <v>0</v>
      </c>
      <c r="W27" s="541" t="b">
        <v>0</v>
      </c>
      <c r="X27" s="541" t="b">
        <v>1</v>
      </c>
      <c r="Y27" s="541" t="b">
        <v>1</v>
      </c>
      <c r="Z27" s="541" t="b">
        <v>1</v>
      </c>
      <c r="AA27" s="541" t="b">
        <v>1</v>
      </c>
      <c r="AB27" s="541" t="b">
        <v>1</v>
      </c>
      <c r="AC27" s="541" t="b">
        <v>1</v>
      </c>
      <c r="AD27" s="541" t="b">
        <v>1</v>
      </c>
      <c r="AE27" s="541" t="b">
        <v>1</v>
      </c>
      <c r="AF27" s="541" t="b">
        <v>0</v>
      </c>
      <c r="AG27" s="541" t="b">
        <v>0</v>
      </c>
      <c r="AH27" s="541" t="b">
        <v>0</v>
      </c>
      <c r="AI27" s="541" t="b">
        <v>0</v>
      </c>
      <c r="AJ27" s="541" t="b">
        <v>0</v>
      </c>
      <c r="AK27" s="541" t="b">
        <v>0</v>
      </c>
      <c r="AL27" s="541" t="b">
        <v>0</v>
      </c>
      <c r="AM27" s="541" t="b">
        <v>0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">
        <v>269</v>
      </c>
      <c r="AS27" s="351" t="str">
        <f t="shared" si="4"/>
        <v>No aplica</v>
      </c>
      <c r="AT27" s="351" t="s">
        <v>269</v>
      </c>
      <c r="AU27" s="351" t="s">
        <v>269</v>
      </c>
      <c r="AV27" s="541" t="b">
        <v>0</v>
      </c>
      <c r="AW27" s="351" t="s">
        <v>771</v>
      </c>
      <c r="AX27" s="351" t="s">
        <v>531</v>
      </c>
      <c r="AY27" s="351" t="s">
        <v>531</v>
      </c>
      <c r="AZ27" s="351"/>
      <c r="BA27" s="543" t="s">
        <v>531</v>
      </c>
      <c r="BB27" s="544">
        <v>0</v>
      </c>
      <c r="BC27" s="548">
        <v>0</v>
      </c>
      <c r="BD27" s="80">
        <f t="shared" si="3"/>
        <v>0</v>
      </c>
      <c r="BE27" s="351" t="s">
        <v>773</v>
      </c>
      <c r="BF27" s="351"/>
      <c r="BG27" s="351" t="s">
        <v>772</v>
      </c>
    </row>
    <row r="28" spans="3:59" s="350" customFormat="1" ht="18.75" customHeight="1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528" t="s">
        <v>281</v>
      </c>
      <c r="N28" s="351" t="s">
        <v>534</v>
      </c>
      <c r="O28" s="351" t="s">
        <v>770</v>
      </c>
      <c r="P28" s="351" t="s">
        <v>534</v>
      </c>
      <c r="Q28" s="53" t="s">
        <v>276</v>
      </c>
      <c r="R28" s="541" t="b">
        <v>1</v>
      </c>
      <c r="S28" s="541" t="b">
        <v>1</v>
      </c>
      <c r="T28" s="541" t="b">
        <v>0</v>
      </c>
      <c r="U28" s="541" t="b">
        <v>0</v>
      </c>
      <c r="V28" s="541" t="b">
        <v>0</v>
      </c>
      <c r="W28" s="541" t="b">
        <v>0</v>
      </c>
      <c r="X28" s="541" t="b">
        <v>1</v>
      </c>
      <c r="Y28" s="541" t="b">
        <v>1</v>
      </c>
      <c r="Z28" s="541" t="b">
        <v>1</v>
      </c>
      <c r="AA28" s="541" t="b">
        <v>1</v>
      </c>
      <c r="AB28" s="541" t="b">
        <v>1</v>
      </c>
      <c r="AC28" s="541" t="b">
        <v>1</v>
      </c>
      <c r="AD28" s="541" t="b">
        <v>1</v>
      </c>
      <c r="AE28" s="541" t="b">
        <v>1</v>
      </c>
      <c r="AF28" s="541" t="b">
        <v>0</v>
      </c>
      <c r="AG28" s="541" t="b">
        <v>0</v>
      </c>
      <c r="AH28" s="541" t="b">
        <v>0</v>
      </c>
      <c r="AI28" s="541" t="b">
        <v>0</v>
      </c>
      <c r="AJ28" s="541" t="b">
        <v>0</v>
      </c>
      <c r="AK28" s="541" t="b">
        <v>0</v>
      </c>
      <c r="AL28" s="541" t="b">
        <v>0</v>
      </c>
      <c r="AM28" s="546" t="b">
        <v>0</v>
      </c>
      <c r="AN28" s="513">
        <v>10</v>
      </c>
      <c r="AO28" s="513">
        <f>AN28-AR28</f>
        <v>9</v>
      </c>
      <c r="AP28" s="514">
        <f t="shared" si="1"/>
        <v>0.9</v>
      </c>
      <c r="AQ28" s="516">
        <v>46218</v>
      </c>
      <c r="AR28" s="513">
        <v>1</v>
      </c>
      <c r="AS28" s="351">
        <f t="shared" si="4"/>
        <v>10</v>
      </c>
      <c r="AT28" s="513">
        <v>0</v>
      </c>
      <c r="AU28" s="359">
        <f t="shared" si="2"/>
        <v>0</v>
      </c>
      <c r="AV28" s="546" t="b">
        <v>0</v>
      </c>
      <c r="AW28" s="351" t="s">
        <v>771</v>
      </c>
      <c r="AX28" s="351" t="s">
        <v>531</v>
      </c>
      <c r="AY28" s="351" t="s">
        <v>768</v>
      </c>
      <c r="AZ28" s="351"/>
      <c r="BA28" s="543" t="s">
        <v>531</v>
      </c>
      <c r="BB28" s="544">
        <v>0</v>
      </c>
      <c r="BC28" s="548">
        <v>0</v>
      </c>
      <c r="BD28" s="80">
        <f t="shared" si="3"/>
        <v>0</v>
      </c>
      <c r="BE28" s="351" t="s">
        <v>773</v>
      </c>
      <c r="BF28" s="351"/>
      <c r="BG28" s="351" t="s">
        <v>772</v>
      </c>
    </row>
    <row r="29" spans="3:59" s="350" customFormat="1" ht="18.75" customHeight="1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528" t="s">
        <v>281</v>
      </c>
      <c r="N29" s="351" t="s">
        <v>534</v>
      </c>
      <c r="O29" s="351" t="s">
        <v>770</v>
      </c>
      <c r="P29" s="351" t="s">
        <v>531</v>
      </c>
      <c r="Q29" s="53" t="s">
        <v>276</v>
      </c>
      <c r="R29" s="541" t="b">
        <v>1</v>
      </c>
      <c r="S29" s="541" t="b">
        <v>1</v>
      </c>
      <c r="T29" s="541" t="b">
        <v>1</v>
      </c>
      <c r="U29" s="541" t="b">
        <v>0</v>
      </c>
      <c r="V29" s="541" t="b">
        <v>0</v>
      </c>
      <c r="W29" s="541" t="b">
        <v>0</v>
      </c>
      <c r="X29" s="541" t="b">
        <v>1</v>
      </c>
      <c r="Y29" s="541" t="b">
        <v>1</v>
      </c>
      <c r="Z29" s="541" t="b">
        <v>1</v>
      </c>
      <c r="AA29" s="541" t="b">
        <v>1</v>
      </c>
      <c r="AB29" s="541" t="b">
        <v>1</v>
      </c>
      <c r="AC29" s="541" t="b">
        <v>1</v>
      </c>
      <c r="AD29" s="541" t="b">
        <v>1</v>
      </c>
      <c r="AE29" s="541" t="b">
        <v>1</v>
      </c>
      <c r="AF29" s="541" t="b">
        <v>0</v>
      </c>
      <c r="AG29" s="541" t="b">
        <v>0</v>
      </c>
      <c r="AH29" s="541" t="b">
        <v>0</v>
      </c>
      <c r="AI29" s="541" t="b">
        <v>0</v>
      </c>
      <c r="AJ29" s="541" t="b">
        <v>0</v>
      </c>
      <c r="AK29" s="541" t="b">
        <v>0</v>
      </c>
      <c r="AL29" s="541" t="b">
        <v>0</v>
      </c>
      <c r="AM29" s="541" t="b">
        <v>0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">
        <v>269</v>
      </c>
      <c r="AS29" s="351" t="str">
        <f t="shared" si="4"/>
        <v>No aplica</v>
      </c>
      <c r="AT29" s="351" t="s">
        <v>269</v>
      </c>
      <c r="AU29" s="351" t="s">
        <v>269</v>
      </c>
      <c r="AV29" s="541" t="b">
        <v>0</v>
      </c>
      <c r="AW29" s="351" t="s">
        <v>771</v>
      </c>
      <c r="AX29" s="351" t="s">
        <v>531</v>
      </c>
      <c r="AY29" s="351" t="s">
        <v>531</v>
      </c>
      <c r="AZ29" s="351"/>
      <c r="BA29" s="543" t="s">
        <v>531</v>
      </c>
      <c r="BB29" s="544">
        <v>0</v>
      </c>
      <c r="BC29" s="548">
        <v>0</v>
      </c>
      <c r="BD29" s="80">
        <f t="shared" si="3"/>
        <v>0</v>
      </c>
      <c r="BE29" s="351" t="s">
        <v>773</v>
      </c>
      <c r="BF29" s="351"/>
      <c r="BG29" s="351" t="s">
        <v>772</v>
      </c>
    </row>
    <row r="30" spans="3:59" s="350" customFormat="1" ht="18.75" customHeight="1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528" t="s">
        <v>281</v>
      </c>
      <c r="N30" s="351" t="s">
        <v>534</v>
      </c>
      <c r="O30" s="351" t="s">
        <v>770</v>
      </c>
      <c r="P30" s="351" t="s">
        <v>531</v>
      </c>
      <c r="Q30" s="53" t="s">
        <v>276</v>
      </c>
      <c r="R30" s="541" t="b">
        <v>1</v>
      </c>
      <c r="S30" s="541" t="b">
        <v>1</v>
      </c>
      <c r="T30" s="541" t="b">
        <v>0</v>
      </c>
      <c r="U30" s="541" t="b">
        <v>0</v>
      </c>
      <c r="V30" s="541" t="b">
        <v>0</v>
      </c>
      <c r="W30" s="541" t="b">
        <v>0</v>
      </c>
      <c r="X30" s="541" t="b">
        <v>1</v>
      </c>
      <c r="Y30" s="541" t="b">
        <v>1</v>
      </c>
      <c r="Z30" s="541" t="b">
        <v>1</v>
      </c>
      <c r="AA30" s="541" t="b">
        <v>1</v>
      </c>
      <c r="AB30" s="541" t="b">
        <v>1</v>
      </c>
      <c r="AC30" s="541" t="b">
        <v>1</v>
      </c>
      <c r="AD30" s="541" t="b">
        <v>1</v>
      </c>
      <c r="AE30" s="541" t="b">
        <v>1</v>
      </c>
      <c r="AF30" s="541" t="b">
        <v>0</v>
      </c>
      <c r="AG30" s="541" t="b">
        <v>0</v>
      </c>
      <c r="AH30" s="541" t="b">
        <v>0</v>
      </c>
      <c r="AI30" s="541" t="b">
        <v>0</v>
      </c>
      <c r="AJ30" s="541" t="b">
        <v>0</v>
      </c>
      <c r="AK30" s="541" t="b">
        <v>0</v>
      </c>
      <c r="AL30" s="541" t="b">
        <v>0</v>
      </c>
      <c r="AM30" s="541" t="b">
        <v>0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">
        <v>269</v>
      </c>
      <c r="AS30" s="351" t="str">
        <f t="shared" si="4"/>
        <v>No aplica</v>
      </c>
      <c r="AT30" s="351" t="s">
        <v>269</v>
      </c>
      <c r="AU30" s="351" t="s">
        <v>269</v>
      </c>
      <c r="AV30" s="541" t="b">
        <v>0</v>
      </c>
      <c r="AW30" s="351" t="s">
        <v>771</v>
      </c>
      <c r="AX30" s="353" t="s">
        <v>531</v>
      </c>
      <c r="AY30" s="351" t="s">
        <v>531</v>
      </c>
      <c r="AZ30" s="351"/>
      <c r="BA30" s="543" t="s">
        <v>269</v>
      </c>
      <c r="BB30" s="544">
        <v>0</v>
      </c>
      <c r="BC30" s="548">
        <v>0</v>
      </c>
      <c r="BD30" s="80">
        <f t="shared" si="3"/>
        <v>0</v>
      </c>
      <c r="BE30" s="351" t="s">
        <v>269</v>
      </c>
      <c r="BF30" s="351"/>
      <c r="BG30" s="351" t="s">
        <v>772</v>
      </c>
    </row>
    <row r="31" spans="3:59" s="350" customFormat="1" ht="18.75" customHeight="1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6" t="s">
        <v>535</v>
      </c>
      <c r="M31" s="528" t="s">
        <v>281</v>
      </c>
      <c r="N31" s="351" t="s">
        <v>534</v>
      </c>
      <c r="O31" s="351" t="s">
        <v>531</v>
      </c>
      <c r="P31" s="351" t="s">
        <v>531</v>
      </c>
      <c r="Q31" s="53" t="s">
        <v>276</v>
      </c>
      <c r="R31" s="541" t="b">
        <v>1</v>
      </c>
      <c r="S31" s="541" t="b">
        <v>1</v>
      </c>
      <c r="T31" s="541" t="b">
        <v>0</v>
      </c>
      <c r="U31" s="541" t="b">
        <v>0</v>
      </c>
      <c r="V31" s="541" t="b">
        <v>0</v>
      </c>
      <c r="W31" s="541" t="b">
        <v>0</v>
      </c>
      <c r="X31" s="541" t="b">
        <v>1</v>
      </c>
      <c r="Y31" s="541" t="b">
        <v>1</v>
      </c>
      <c r="Z31" s="541" t="b">
        <v>1</v>
      </c>
      <c r="AA31" s="541" t="b">
        <v>1</v>
      </c>
      <c r="AB31" s="541" t="b">
        <v>1</v>
      </c>
      <c r="AC31" s="541" t="b">
        <v>1</v>
      </c>
      <c r="AD31" s="541" t="b">
        <v>1</v>
      </c>
      <c r="AE31" s="541" t="b">
        <v>1</v>
      </c>
      <c r="AF31" s="541" t="b">
        <v>0</v>
      </c>
      <c r="AG31" s="541" t="b">
        <v>0</v>
      </c>
      <c r="AH31" s="541" t="b">
        <v>0</v>
      </c>
      <c r="AI31" s="541" t="b">
        <v>0</v>
      </c>
      <c r="AJ31" s="541" t="b">
        <v>0</v>
      </c>
      <c r="AK31" s="541" t="b">
        <v>0</v>
      </c>
      <c r="AL31" s="541" t="b">
        <v>0</v>
      </c>
      <c r="AM31" s="541" t="b">
        <v>0</v>
      </c>
      <c r="AN31" s="513">
        <f>AM31-AQ31</f>
        <v>0</v>
      </c>
      <c r="AO31" s="513">
        <f>AN31-AR31</f>
        <v>0</v>
      </c>
      <c r="AP31" s="514">
        <f t="shared" si="1"/>
        <v>0</v>
      </c>
      <c r="AQ31" s="351"/>
      <c r="AR31" s="351"/>
      <c r="AS31" s="351">
        <f t="shared" si="4"/>
        <v>0</v>
      </c>
      <c r="AT31" s="513">
        <v>0</v>
      </c>
      <c r="AU31" s="359">
        <f t="shared" si="2"/>
        <v>0</v>
      </c>
      <c r="AV31" s="541" t="b">
        <v>0</v>
      </c>
      <c r="AW31" s="351" t="s">
        <v>771</v>
      </c>
      <c r="AX31" s="353" t="s">
        <v>531</v>
      </c>
      <c r="AY31" s="351" t="s">
        <v>277</v>
      </c>
      <c r="AZ31" s="351"/>
      <c r="BA31" s="543" t="s">
        <v>531</v>
      </c>
      <c r="BB31" s="544">
        <v>0</v>
      </c>
      <c r="BC31" s="548">
        <v>0</v>
      </c>
      <c r="BD31" s="80">
        <f t="shared" si="3"/>
        <v>0</v>
      </c>
      <c r="BE31" s="351" t="s">
        <v>773</v>
      </c>
      <c r="BF31" s="351"/>
      <c r="BG31" s="351" t="s">
        <v>772</v>
      </c>
    </row>
    <row r="32" spans="3:59" s="350" customFormat="1" ht="18.75" customHeight="1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528" t="s">
        <v>281</v>
      </c>
      <c r="N32" s="351" t="s">
        <v>277</v>
      </c>
      <c r="O32" s="351" t="s">
        <v>770</v>
      </c>
      <c r="P32" s="351" t="s">
        <v>531</v>
      </c>
      <c r="Q32" s="53" t="s">
        <v>276</v>
      </c>
      <c r="R32" s="541" t="b">
        <v>1</v>
      </c>
      <c r="S32" s="541" t="b">
        <v>1</v>
      </c>
      <c r="T32" s="541" t="b">
        <v>1</v>
      </c>
      <c r="U32" s="541" t="b">
        <v>1</v>
      </c>
      <c r="V32" s="541" t="b">
        <v>1</v>
      </c>
      <c r="W32" s="541" t="b">
        <v>1</v>
      </c>
      <c r="X32" s="541" t="b">
        <v>1</v>
      </c>
      <c r="Y32" s="541" t="b">
        <v>1</v>
      </c>
      <c r="Z32" s="541" t="b">
        <v>1</v>
      </c>
      <c r="AA32" s="541" t="b">
        <v>1</v>
      </c>
      <c r="AB32" s="541" t="b">
        <v>1</v>
      </c>
      <c r="AC32" s="541" t="b">
        <v>1</v>
      </c>
      <c r="AD32" s="541" t="b">
        <v>1</v>
      </c>
      <c r="AE32" s="541" t="b">
        <v>1</v>
      </c>
      <c r="AF32" s="541" t="b">
        <v>1</v>
      </c>
      <c r="AG32" s="541" t="b">
        <v>1</v>
      </c>
      <c r="AH32" s="541" t="b">
        <v>1</v>
      </c>
      <c r="AI32" s="541" t="b">
        <v>1</v>
      </c>
      <c r="AJ32" s="541" t="b">
        <v>1</v>
      </c>
      <c r="AK32" s="541" t="b">
        <v>1</v>
      </c>
      <c r="AL32" s="541" t="b">
        <v>1</v>
      </c>
      <c r="AM32" s="541" t="b">
        <v>0</v>
      </c>
      <c r="AN32" s="351" t="s">
        <v>269</v>
      </c>
      <c r="AO32" s="351" t="s">
        <v>269</v>
      </c>
      <c r="AP32" s="351" t="s">
        <v>269</v>
      </c>
      <c r="AQ32" s="351" t="s">
        <v>269</v>
      </c>
      <c r="AR32" s="351" t="s">
        <v>269</v>
      </c>
      <c r="AS32" s="351" t="str">
        <f t="shared" si="4"/>
        <v>No aplica</v>
      </c>
      <c r="AT32" s="351" t="s">
        <v>269</v>
      </c>
      <c r="AU32" s="351" t="s">
        <v>269</v>
      </c>
      <c r="AV32" s="541" t="b">
        <v>0</v>
      </c>
      <c r="AW32" s="351" t="s">
        <v>323</v>
      </c>
      <c r="AX32" s="351" t="s">
        <v>270</v>
      </c>
      <c r="AY32" s="351" t="s">
        <v>323</v>
      </c>
      <c r="AZ32" s="351"/>
      <c r="BA32" s="351" t="s">
        <v>270</v>
      </c>
      <c r="BB32" s="513">
        <v>0</v>
      </c>
      <c r="BC32" s="548">
        <v>0</v>
      </c>
      <c r="BD32" s="80">
        <f t="shared" si="3"/>
        <v>0</v>
      </c>
      <c r="BE32" s="351" t="s">
        <v>777</v>
      </c>
      <c r="BF32" s="351"/>
      <c r="BG32" s="351" t="s">
        <v>769</v>
      </c>
    </row>
    <row r="33" spans="3:59" s="350" customFormat="1" ht="18.75" customHeight="1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528" t="s">
        <v>271</v>
      </c>
      <c r="N33" s="351" t="s">
        <v>277</v>
      </c>
      <c r="O33" s="351" t="s">
        <v>770</v>
      </c>
      <c r="P33" s="351" t="s">
        <v>534</v>
      </c>
      <c r="Q33" s="53" t="s">
        <v>276</v>
      </c>
      <c r="R33" s="541" t="b">
        <v>1</v>
      </c>
      <c r="S33" s="541" t="b">
        <v>1</v>
      </c>
      <c r="T33" s="541" t="b">
        <v>0</v>
      </c>
      <c r="U33" s="541" t="b">
        <v>0</v>
      </c>
      <c r="V33" s="541" t="b">
        <v>0</v>
      </c>
      <c r="W33" s="541" t="b">
        <v>0</v>
      </c>
      <c r="X33" s="541" t="b">
        <v>1</v>
      </c>
      <c r="Y33" s="541" t="b">
        <v>1</v>
      </c>
      <c r="Z33" s="541" t="b">
        <v>1</v>
      </c>
      <c r="AA33" s="541" t="b">
        <v>1</v>
      </c>
      <c r="AB33" s="541" t="b">
        <v>1</v>
      </c>
      <c r="AC33" s="541" t="b">
        <v>1</v>
      </c>
      <c r="AD33" s="541" t="b">
        <v>1</v>
      </c>
      <c r="AE33" s="541" t="b">
        <v>1</v>
      </c>
      <c r="AF33" s="541" t="b">
        <v>0</v>
      </c>
      <c r="AG33" s="541" t="b">
        <v>0</v>
      </c>
      <c r="AH33" s="541" t="b">
        <v>0</v>
      </c>
      <c r="AI33" s="541" t="b">
        <v>0</v>
      </c>
      <c r="AJ33" s="541" t="b">
        <v>0</v>
      </c>
      <c r="AK33" s="541" t="b">
        <v>0</v>
      </c>
      <c r="AL33" s="541" t="b">
        <v>0</v>
      </c>
      <c r="AM33" s="546" t="b">
        <v>0</v>
      </c>
      <c r="AN33" s="513">
        <v>6</v>
      </c>
      <c r="AO33" s="513">
        <v>0</v>
      </c>
      <c r="AP33" s="514">
        <f t="shared" si="1"/>
        <v>0</v>
      </c>
      <c r="AQ33" s="513" t="s">
        <v>15</v>
      </c>
      <c r="AR33" s="513">
        <v>0</v>
      </c>
      <c r="AS33" s="351">
        <f t="shared" si="4"/>
        <v>6</v>
      </c>
      <c r="AT33" s="351"/>
      <c r="AU33" s="359">
        <f t="shared" si="2"/>
        <v>0</v>
      </c>
      <c r="AV33" s="546" t="b">
        <v>0</v>
      </c>
      <c r="AW33" s="351" t="s">
        <v>277</v>
      </c>
      <c r="AX33" s="351" t="s">
        <v>531</v>
      </c>
      <c r="AY33" s="351" t="s">
        <v>531</v>
      </c>
      <c r="AZ33" s="351"/>
      <c r="BA33" s="351" t="s">
        <v>531</v>
      </c>
      <c r="BB33" s="513">
        <v>0</v>
      </c>
      <c r="BC33" s="548">
        <v>0</v>
      </c>
      <c r="BD33" s="80">
        <f t="shared" si="3"/>
        <v>0</v>
      </c>
      <c r="BE33" s="351" t="s">
        <v>773</v>
      </c>
      <c r="BF33" s="351"/>
      <c r="BG33" s="351" t="s">
        <v>772</v>
      </c>
    </row>
    <row r="34" spans="3:59" s="350" customFormat="1" ht="18.75" customHeight="1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06" t="s">
        <v>529</v>
      </c>
      <c r="M34" s="528" t="s">
        <v>281</v>
      </c>
      <c r="N34" s="351" t="s">
        <v>534</v>
      </c>
      <c r="O34" s="351" t="s">
        <v>770</v>
      </c>
      <c r="P34" s="351" t="s">
        <v>531</v>
      </c>
      <c r="Q34" s="53" t="s">
        <v>276</v>
      </c>
      <c r="R34" s="541" t="b">
        <v>1</v>
      </c>
      <c r="S34" s="541" t="b">
        <v>1</v>
      </c>
      <c r="T34" s="541" t="b">
        <v>0</v>
      </c>
      <c r="U34" s="541" t="b">
        <v>0</v>
      </c>
      <c r="V34" s="541" t="b">
        <v>0</v>
      </c>
      <c r="W34" s="541" t="b">
        <v>0</v>
      </c>
      <c r="X34" s="541" t="b">
        <v>1</v>
      </c>
      <c r="Y34" s="541" t="b">
        <v>1</v>
      </c>
      <c r="Z34" s="541" t="b">
        <v>1</v>
      </c>
      <c r="AA34" s="541" t="b">
        <v>1</v>
      </c>
      <c r="AB34" s="541" t="b">
        <v>1</v>
      </c>
      <c r="AC34" s="541" t="b">
        <v>1</v>
      </c>
      <c r="AD34" s="541" t="b">
        <v>1</v>
      </c>
      <c r="AE34" s="541" t="b">
        <v>1</v>
      </c>
      <c r="AF34" s="541" t="b">
        <v>0</v>
      </c>
      <c r="AG34" s="541" t="b">
        <v>0</v>
      </c>
      <c r="AH34" s="541" t="b">
        <v>0</v>
      </c>
      <c r="AI34" s="541" t="b">
        <v>0</v>
      </c>
      <c r="AJ34" s="541" t="b">
        <v>0</v>
      </c>
      <c r="AK34" s="541" t="b">
        <v>0</v>
      </c>
      <c r="AL34" s="541" t="b">
        <v>0</v>
      </c>
      <c r="AM34" s="546" t="b">
        <v>0</v>
      </c>
      <c r="AN34" s="513">
        <v>9</v>
      </c>
      <c r="AO34" s="513">
        <f>AN34-AR34</f>
        <v>8</v>
      </c>
      <c r="AP34" s="514">
        <f t="shared" si="1"/>
        <v>0.88888888888888884</v>
      </c>
      <c r="AQ34" s="516">
        <v>46295</v>
      </c>
      <c r="AR34" s="513">
        <v>1</v>
      </c>
      <c r="AS34" s="351">
        <f t="shared" si="4"/>
        <v>9</v>
      </c>
      <c r="AT34" s="513">
        <v>0</v>
      </c>
      <c r="AU34" s="359">
        <f t="shared" si="2"/>
        <v>0</v>
      </c>
      <c r="AV34" s="546" t="b">
        <v>0</v>
      </c>
      <c r="AW34" s="351" t="s">
        <v>771</v>
      </c>
      <c r="AX34" s="353" t="s">
        <v>531</v>
      </c>
      <c r="AY34" s="351" t="s">
        <v>531</v>
      </c>
      <c r="AZ34" s="351"/>
      <c r="BA34" s="351" t="s">
        <v>531</v>
      </c>
      <c r="BB34" s="513">
        <v>0</v>
      </c>
      <c r="BC34" s="548">
        <v>0</v>
      </c>
      <c r="BD34" s="80">
        <f t="shared" si="3"/>
        <v>0</v>
      </c>
      <c r="BE34" s="351" t="s">
        <v>773</v>
      </c>
      <c r="BF34" s="351"/>
      <c r="BG34" s="351" t="s">
        <v>772</v>
      </c>
    </row>
    <row r="35" spans="3:59" s="350" customFormat="1" ht="18.75" customHeight="1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06" t="s">
        <v>529</v>
      </c>
      <c r="M35" s="528" t="s">
        <v>281</v>
      </c>
      <c r="N35" s="351" t="s">
        <v>534</v>
      </c>
      <c r="O35" s="351" t="s">
        <v>770</v>
      </c>
      <c r="P35" s="351" t="s">
        <v>531</v>
      </c>
      <c r="Q35" s="53" t="s">
        <v>276</v>
      </c>
      <c r="R35" s="541" t="b">
        <v>1</v>
      </c>
      <c r="S35" s="541" t="b">
        <v>1</v>
      </c>
      <c r="T35" s="541" t="b">
        <v>1</v>
      </c>
      <c r="U35" s="541" t="b">
        <v>0</v>
      </c>
      <c r="V35" s="541" t="b">
        <v>0</v>
      </c>
      <c r="W35" s="541" t="b">
        <v>0</v>
      </c>
      <c r="X35" s="541" t="b">
        <v>1</v>
      </c>
      <c r="Y35" s="541" t="b">
        <v>1</v>
      </c>
      <c r="Z35" s="541" t="b">
        <v>1</v>
      </c>
      <c r="AA35" s="541" t="b">
        <v>1</v>
      </c>
      <c r="AB35" s="541" t="b">
        <v>1</v>
      </c>
      <c r="AC35" s="541" t="b">
        <v>1</v>
      </c>
      <c r="AD35" s="541" t="b">
        <v>1</v>
      </c>
      <c r="AE35" s="541" t="b">
        <v>1</v>
      </c>
      <c r="AF35" s="541" t="b">
        <v>0</v>
      </c>
      <c r="AG35" s="541" t="b">
        <v>0</v>
      </c>
      <c r="AH35" s="541" t="b">
        <v>0</v>
      </c>
      <c r="AI35" s="541" t="b">
        <v>0</v>
      </c>
      <c r="AJ35" s="541" t="b">
        <v>0</v>
      </c>
      <c r="AK35" s="541" t="b">
        <v>0</v>
      </c>
      <c r="AL35" s="541" t="b">
        <v>0</v>
      </c>
      <c r="AM35" s="546" t="b">
        <v>0</v>
      </c>
      <c r="AN35" s="513">
        <v>2</v>
      </c>
      <c r="AO35" s="513">
        <v>0</v>
      </c>
      <c r="AP35" s="514">
        <f t="shared" si="1"/>
        <v>0</v>
      </c>
      <c r="AQ35" s="516">
        <v>46295</v>
      </c>
      <c r="AR35" s="513">
        <v>0</v>
      </c>
      <c r="AS35" s="351">
        <f t="shared" si="4"/>
        <v>2</v>
      </c>
      <c r="AT35" s="513">
        <v>0</v>
      </c>
      <c r="AU35" s="359">
        <f t="shared" si="2"/>
        <v>0</v>
      </c>
      <c r="AV35" s="546" t="b">
        <v>0</v>
      </c>
      <c r="AW35" s="351" t="s">
        <v>771</v>
      </c>
      <c r="AX35" s="353" t="s">
        <v>531</v>
      </c>
      <c r="AY35" s="351" t="s">
        <v>531</v>
      </c>
      <c r="AZ35" s="351"/>
      <c r="BA35" s="543" t="s">
        <v>269</v>
      </c>
      <c r="BB35" s="513">
        <v>0</v>
      </c>
      <c r="BC35" s="548">
        <v>0</v>
      </c>
      <c r="BD35" s="80">
        <f t="shared" si="3"/>
        <v>0</v>
      </c>
      <c r="BE35" s="351" t="s">
        <v>269</v>
      </c>
      <c r="BF35" s="351"/>
      <c r="BG35" s="351" t="s">
        <v>772</v>
      </c>
    </row>
    <row r="36" spans="3:59" s="350" customFormat="1" ht="18.75" customHeight="1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6" t="s">
        <v>546</v>
      </c>
      <c r="M36" s="528" t="s">
        <v>281</v>
      </c>
      <c r="N36" s="351" t="s">
        <v>534</v>
      </c>
      <c r="O36" s="351" t="s">
        <v>770</v>
      </c>
      <c r="P36" s="351" t="s">
        <v>531</v>
      </c>
      <c r="Q36" s="53" t="s">
        <v>276</v>
      </c>
      <c r="R36" s="541" t="b">
        <v>1</v>
      </c>
      <c r="S36" s="541" t="b">
        <v>1</v>
      </c>
      <c r="T36" s="541" t="b">
        <v>0</v>
      </c>
      <c r="U36" s="541" t="b">
        <v>0</v>
      </c>
      <c r="V36" s="541" t="b">
        <v>0</v>
      </c>
      <c r="W36" s="541" t="b">
        <v>0</v>
      </c>
      <c r="X36" s="541" t="b">
        <v>1</v>
      </c>
      <c r="Y36" s="541" t="b">
        <v>1</v>
      </c>
      <c r="Z36" s="541" t="b">
        <v>1</v>
      </c>
      <c r="AA36" s="541" t="b">
        <v>1</v>
      </c>
      <c r="AB36" s="541" t="b">
        <v>1</v>
      </c>
      <c r="AC36" s="541" t="b">
        <v>1</v>
      </c>
      <c r="AD36" s="541" t="b">
        <v>1</v>
      </c>
      <c r="AE36" s="541" t="b">
        <v>1</v>
      </c>
      <c r="AF36" s="541" t="b">
        <v>1</v>
      </c>
      <c r="AG36" s="541" t="b">
        <v>0</v>
      </c>
      <c r="AH36" s="541" t="b">
        <v>0</v>
      </c>
      <c r="AI36" s="541" t="b">
        <v>0</v>
      </c>
      <c r="AJ36" s="541" t="b">
        <v>0</v>
      </c>
      <c r="AK36" s="541" t="b">
        <v>0</v>
      </c>
      <c r="AL36" s="541" t="b">
        <v>0</v>
      </c>
      <c r="AM36" s="541" t="b">
        <v>0</v>
      </c>
      <c r="AN36" s="513">
        <f>AM36-AQ36</f>
        <v>0</v>
      </c>
      <c r="AO36" s="513">
        <f>AN36-AR36</f>
        <v>0</v>
      </c>
      <c r="AP36" s="514">
        <f t="shared" si="1"/>
        <v>0</v>
      </c>
      <c r="AQ36" s="351"/>
      <c r="AR36" s="351"/>
      <c r="AS36" s="351">
        <f t="shared" si="4"/>
        <v>0</v>
      </c>
      <c r="AT36" s="513">
        <v>0</v>
      </c>
      <c r="AU36" s="359">
        <f t="shared" si="2"/>
        <v>0</v>
      </c>
      <c r="AV36" s="541" t="b">
        <v>0</v>
      </c>
      <c r="AW36" s="351" t="s">
        <v>771</v>
      </c>
      <c r="AX36" s="353" t="s">
        <v>531</v>
      </c>
      <c r="AY36" s="351" t="s">
        <v>531</v>
      </c>
      <c r="AZ36" s="351"/>
      <c r="BA36" s="351" t="s">
        <v>270</v>
      </c>
      <c r="BB36" s="513">
        <v>0</v>
      </c>
      <c r="BC36" s="548">
        <v>0</v>
      </c>
      <c r="BD36" s="80">
        <f t="shared" si="3"/>
        <v>0</v>
      </c>
      <c r="BE36" s="351" t="s">
        <v>773</v>
      </c>
      <c r="BF36" s="351"/>
      <c r="BG36" s="351" t="s">
        <v>772</v>
      </c>
    </row>
    <row r="37" spans="3:59" s="350" customFormat="1" ht="18.75" customHeight="1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528" t="s">
        <v>281</v>
      </c>
      <c r="N37" s="351" t="s">
        <v>277</v>
      </c>
      <c r="O37" s="351" t="s">
        <v>770</v>
      </c>
      <c r="P37" s="351" t="s">
        <v>531</v>
      </c>
      <c r="Q37" s="53" t="s">
        <v>276</v>
      </c>
      <c r="R37" s="541" t="b">
        <v>1</v>
      </c>
      <c r="S37" s="541" t="b">
        <v>1</v>
      </c>
      <c r="T37" s="541" t="b">
        <v>0</v>
      </c>
      <c r="U37" s="541" t="b">
        <v>1</v>
      </c>
      <c r="V37" s="541" t="b">
        <v>1</v>
      </c>
      <c r="W37" s="541" t="b">
        <v>1</v>
      </c>
      <c r="X37" s="541" t="b">
        <v>1</v>
      </c>
      <c r="Y37" s="541" t="b">
        <v>1</v>
      </c>
      <c r="Z37" s="541" t="b">
        <v>1</v>
      </c>
      <c r="AA37" s="541" t="b">
        <v>1</v>
      </c>
      <c r="AB37" s="541" t="b">
        <v>1</v>
      </c>
      <c r="AC37" s="541" t="b">
        <v>1</v>
      </c>
      <c r="AD37" s="541" t="b">
        <v>1</v>
      </c>
      <c r="AE37" s="541" t="b">
        <v>1</v>
      </c>
      <c r="AF37" s="541" t="b">
        <v>1</v>
      </c>
      <c r="AG37" s="541" t="b">
        <v>1</v>
      </c>
      <c r="AH37" s="541" t="b">
        <v>1</v>
      </c>
      <c r="AI37" s="541" t="b">
        <v>1</v>
      </c>
      <c r="AJ37" s="541" t="b">
        <v>1</v>
      </c>
      <c r="AK37" s="541" t="b">
        <v>1</v>
      </c>
      <c r="AL37" s="541" t="b">
        <v>1</v>
      </c>
      <c r="AM37" s="541" t="b">
        <v>0</v>
      </c>
      <c r="AN37" s="351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tr">
        <f t="shared" si="4"/>
        <v>No aplica</v>
      </c>
      <c r="AT37" s="351" t="s">
        <v>269</v>
      </c>
      <c r="AU37" s="351" t="s">
        <v>269</v>
      </c>
      <c r="AV37" s="541" t="b">
        <v>0</v>
      </c>
      <c r="AW37" s="351" t="s">
        <v>323</v>
      </c>
      <c r="AX37" s="353" t="s">
        <v>270</v>
      </c>
      <c r="AY37" s="351" t="s">
        <v>323</v>
      </c>
      <c r="AZ37" s="351"/>
      <c r="BA37" s="351" t="s">
        <v>270</v>
      </c>
      <c r="BB37" s="513">
        <v>0</v>
      </c>
      <c r="BC37" s="548">
        <v>0</v>
      </c>
      <c r="BD37" s="80">
        <f t="shared" si="3"/>
        <v>0</v>
      </c>
      <c r="BE37" s="351" t="s">
        <v>777</v>
      </c>
      <c r="BF37" s="351"/>
      <c r="BG37" s="351" t="s">
        <v>769</v>
      </c>
    </row>
    <row r="38" spans="3:59" s="350" customFormat="1" ht="18.75" customHeight="1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528" t="s">
        <v>281</v>
      </c>
      <c r="N38" s="351" t="s">
        <v>277</v>
      </c>
      <c r="O38" s="351" t="s">
        <v>770</v>
      </c>
      <c r="P38" s="351" t="s">
        <v>531</v>
      </c>
      <c r="Q38" s="53" t="s">
        <v>276</v>
      </c>
      <c r="R38" s="541" t="b">
        <v>1</v>
      </c>
      <c r="S38" s="541" t="b">
        <v>1</v>
      </c>
      <c r="T38" s="541" t="b">
        <v>0</v>
      </c>
      <c r="U38" s="541" t="b">
        <v>1</v>
      </c>
      <c r="V38" s="541" t="b">
        <v>1</v>
      </c>
      <c r="W38" s="541" t="b">
        <v>1</v>
      </c>
      <c r="X38" s="541" t="b">
        <v>1</v>
      </c>
      <c r="Y38" s="541" t="b">
        <v>1</v>
      </c>
      <c r="Z38" s="541" t="b">
        <v>1</v>
      </c>
      <c r="AA38" s="541" t="b">
        <v>1</v>
      </c>
      <c r="AB38" s="541" t="b">
        <v>1</v>
      </c>
      <c r="AC38" s="541" t="b">
        <v>1</v>
      </c>
      <c r="AD38" s="541" t="b">
        <v>1</v>
      </c>
      <c r="AE38" s="541" t="b">
        <v>1</v>
      </c>
      <c r="AF38" s="541" t="b">
        <v>1</v>
      </c>
      <c r="AG38" s="541" t="b">
        <v>1</v>
      </c>
      <c r="AH38" s="541" t="b">
        <v>1</v>
      </c>
      <c r="AI38" s="541" t="b">
        <v>1</v>
      </c>
      <c r="AJ38" s="541" t="b">
        <v>1</v>
      </c>
      <c r="AK38" s="541" t="b">
        <v>1</v>
      </c>
      <c r="AL38" s="541" t="b">
        <v>1</v>
      </c>
      <c r="AM38" s="546" t="b">
        <v>1</v>
      </c>
      <c r="AN38" s="513">
        <v>13</v>
      </c>
      <c r="AO38" s="513">
        <f>AN38-AR38</f>
        <v>11</v>
      </c>
      <c r="AP38" s="514">
        <f t="shared" si="1"/>
        <v>0.84615384615384615</v>
      </c>
      <c r="AQ38" s="516">
        <v>46295</v>
      </c>
      <c r="AR38" s="513">
        <v>2</v>
      </c>
      <c r="AS38" s="351">
        <f t="shared" si="4"/>
        <v>13</v>
      </c>
      <c r="AT38" s="551">
        <f>AS38/AR38</f>
        <v>6.5</v>
      </c>
      <c r="AU38" s="359">
        <f t="shared" si="2"/>
        <v>0.5</v>
      </c>
      <c r="AV38" s="546" t="b">
        <v>0</v>
      </c>
      <c r="AW38" s="351" t="s">
        <v>323</v>
      </c>
      <c r="AX38" s="353" t="s">
        <v>270</v>
      </c>
      <c r="AY38" s="351" t="s">
        <v>768</v>
      </c>
      <c r="AZ38" s="351"/>
      <c r="BA38" s="351" t="s">
        <v>270</v>
      </c>
      <c r="BB38" s="513">
        <v>0</v>
      </c>
      <c r="BC38" s="548">
        <v>0</v>
      </c>
      <c r="BD38" s="80">
        <f t="shared" si="3"/>
        <v>0</v>
      </c>
      <c r="BE38" s="351" t="s">
        <v>777</v>
      </c>
      <c r="BF38" s="351"/>
      <c r="BG38" s="351" t="s">
        <v>769</v>
      </c>
    </row>
    <row r="39" spans="3:59" s="350" customFormat="1" ht="18.75" customHeight="1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1" t="s">
        <v>13</v>
      </c>
      <c r="L39" s="53" t="s">
        <v>529</v>
      </c>
      <c r="M39" s="528" t="s">
        <v>281</v>
      </c>
      <c r="N39" s="351" t="s">
        <v>768</v>
      </c>
      <c r="O39" s="351" t="s">
        <v>770</v>
      </c>
      <c r="P39" s="351" t="s">
        <v>531</v>
      </c>
      <c r="Q39" s="53" t="s">
        <v>276</v>
      </c>
      <c r="R39" s="541" t="b">
        <v>1</v>
      </c>
      <c r="S39" s="541" t="b">
        <v>1</v>
      </c>
      <c r="T39" s="541" t="b">
        <v>1</v>
      </c>
      <c r="U39" s="541" t="b">
        <v>1</v>
      </c>
      <c r="V39" s="541" t="b">
        <v>1</v>
      </c>
      <c r="W39" s="541" t="b">
        <v>1</v>
      </c>
      <c r="X39" s="541" t="b">
        <v>1</v>
      </c>
      <c r="Y39" s="541" t="b">
        <v>1</v>
      </c>
      <c r="Z39" s="541" t="b">
        <v>1</v>
      </c>
      <c r="AA39" s="541" t="b">
        <v>1</v>
      </c>
      <c r="AB39" s="541" t="b">
        <v>1</v>
      </c>
      <c r="AC39" s="541" t="b">
        <v>1</v>
      </c>
      <c r="AD39" s="541" t="b">
        <v>1</v>
      </c>
      <c r="AE39" s="541" t="b">
        <v>1</v>
      </c>
      <c r="AF39" s="541" t="b">
        <v>1</v>
      </c>
      <c r="AG39" s="541" t="b">
        <v>1</v>
      </c>
      <c r="AH39" s="541" t="b">
        <v>1</v>
      </c>
      <c r="AI39" s="541" t="b">
        <v>1</v>
      </c>
      <c r="AJ39" s="541" t="b">
        <v>1</v>
      </c>
      <c r="AK39" s="541" t="b">
        <v>1</v>
      </c>
      <c r="AL39" s="541" t="b">
        <v>1</v>
      </c>
      <c r="AM39" s="541" t="b">
        <v>1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">
        <v>269</v>
      </c>
      <c r="AS39" s="351" t="str">
        <f t="shared" si="4"/>
        <v>No aplica</v>
      </c>
      <c r="AT39" s="351" t="s">
        <v>269</v>
      </c>
      <c r="AU39" s="351" t="s">
        <v>269</v>
      </c>
      <c r="AV39" s="541" t="b">
        <v>0</v>
      </c>
      <c r="AW39" s="351" t="s">
        <v>270</v>
      </c>
      <c r="AX39" s="351" t="s">
        <v>270</v>
      </c>
      <c r="AY39" s="351" t="s">
        <v>270</v>
      </c>
      <c r="AZ39" s="351"/>
      <c r="BA39" s="543" t="s">
        <v>269</v>
      </c>
      <c r="BB39" s="513">
        <v>0</v>
      </c>
      <c r="BC39" s="548">
        <v>0</v>
      </c>
      <c r="BD39" s="80">
        <f t="shared" si="3"/>
        <v>0</v>
      </c>
      <c r="BE39" s="351" t="s">
        <v>777</v>
      </c>
      <c r="BF39" s="351"/>
      <c r="BG39" s="351" t="s">
        <v>769</v>
      </c>
    </row>
    <row r="40" spans="3:59" s="350" customFormat="1" ht="18.75" customHeight="1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528" t="s">
        <v>281</v>
      </c>
      <c r="N40" s="351" t="s">
        <v>277</v>
      </c>
      <c r="O40" s="351" t="s">
        <v>770</v>
      </c>
      <c r="P40" s="351" t="s">
        <v>531</v>
      </c>
      <c r="Q40" s="53" t="s">
        <v>276</v>
      </c>
      <c r="R40" s="541" t="b">
        <v>1</v>
      </c>
      <c r="S40" s="541" t="b">
        <v>1</v>
      </c>
      <c r="T40" s="541" t="b">
        <v>0</v>
      </c>
      <c r="U40" s="541" t="b">
        <v>0</v>
      </c>
      <c r="V40" s="541" t="b">
        <v>0</v>
      </c>
      <c r="W40" s="541" t="b">
        <v>0</v>
      </c>
      <c r="X40" s="541" t="b">
        <v>1</v>
      </c>
      <c r="Y40" s="541" t="b">
        <v>1</v>
      </c>
      <c r="Z40" s="541" t="b">
        <v>1</v>
      </c>
      <c r="AA40" s="541" t="b">
        <v>1</v>
      </c>
      <c r="AB40" s="541" t="b">
        <v>1</v>
      </c>
      <c r="AC40" s="541" t="b">
        <v>1</v>
      </c>
      <c r="AD40" s="541" t="b">
        <v>1</v>
      </c>
      <c r="AE40" s="541" t="b">
        <v>1</v>
      </c>
      <c r="AF40" s="541" t="b">
        <v>0</v>
      </c>
      <c r="AG40" s="541" t="b">
        <v>0</v>
      </c>
      <c r="AH40" s="541" t="b">
        <v>0</v>
      </c>
      <c r="AI40" s="541" t="b">
        <v>0</v>
      </c>
      <c r="AJ40" s="541" t="b">
        <v>0</v>
      </c>
      <c r="AK40" s="541" t="b">
        <v>0</v>
      </c>
      <c r="AL40" s="541" t="b">
        <v>0</v>
      </c>
      <c r="AM40" s="541" t="b">
        <v>0</v>
      </c>
      <c r="AN40" s="351" t="s">
        <v>269</v>
      </c>
      <c r="AO40" s="351" t="s">
        <v>269</v>
      </c>
      <c r="AP40" s="351" t="s">
        <v>269</v>
      </c>
      <c r="AQ40" s="351" t="s">
        <v>269</v>
      </c>
      <c r="AR40" s="351" t="s">
        <v>269</v>
      </c>
      <c r="AS40" s="351" t="s">
        <v>269</v>
      </c>
      <c r="AT40" s="351" t="s">
        <v>269</v>
      </c>
      <c r="AU40" s="351" t="s">
        <v>269</v>
      </c>
      <c r="AV40" s="541" t="b">
        <v>0</v>
      </c>
      <c r="AW40" s="351" t="s">
        <v>277</v>
      </c>
      <c r="AX40" s="353" t="s">
        <v>531</v>
      </c>
      <c r="AY40" s="351" t="s">
        <v>531</v>
      </c>
      <c r="AZ40" s="351"/>
      <c r="BA40" s="543" t="s">
        <v>269</v>
      </c>
      <c r="BB40" s="513">
        <v>0</v>
      </c>
      <c r="BC40" s="548">
        <v>0</v>
      </c>
      <c r="BD40" s="80">
        <f t="shared" si="3"/>
        <v>0</v>
      </c>
      <c r="BE40" s="351" t="s">
        <v>269</v>
      </c>
      <c r="BF40" s="351"/>
      <c r="BG40" s="351" t="s">
        <v>772</v>
      </c>
    </row>
    <row r="41" spans="3:59" s="350" customFormat="1" ht="18.75" customHeight="1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51" t="s">
        <v>13</v>
      </c>
      <c r="L41" s="53" t="s">
        <v>529</v>
      </c>
      <c r="M41" s="528" t="s">
        <v>271</v>
      </c>
      <c r="N41" s="351" t="s">
        <v>277</v>
      </c>
      <c r="O41" s="351" t="s">
        <v>774</v>
      </c>
      <c r="P41" s="351" t="s">
        <v>270</v>
      </c>
      <c r="Q41" s="53" t="s">
        <v>276</v>
      </c>
      <c r="R41" s="541" t="b">
        <v>1</v>
      </c>
      <c r="S41" s="541" t="b">
        <v>1</v>
      </c>
      <c r="T41" s="541" t="b">
        <v>1</v>
      </c>
      <c r="U41" s="541" t="b">
        <v>1</v>
      </c>
      <c r="V41" s="541" t="b">
        <v>1</v>
      </c>
      <c r="W41" s="541" t="b">
        <v>1</v>
      </c>
      <c r="X41" s="541" t="b">
        <v>1</v>
      </c>
      <c r="Y41" s="541" t="b">
        <v>1</v>
      </c>
      <c r="Z41" s="541" t="b">
        <v>1</v>
      </c>
      <c r="AA41" s="541" t="b">
        <v>1</v>
      </c>
      <c r="AB41" s="541" t="b">
        <v>1</v>
      </c>
      <c r="AC41" s="541" t="b">
        <v>1</v>
      </c>
      <c r="AD41" s="541" t="b">
        <v>1</v>
      </c>
      <c r="AE41" s="541" t="b">
        <v>1</v>
      </c>
      <c r="AF41" s="541" t="b">
        <v>1</v>
      </c>
      <c r="AG41" s="541" t="b">
        <v>1</v>
      </c>
      <c r="AH41" s="541" t="b">
        <v>1</v>
      </c>
      <c r="AI41" s="541" t="b">
        <v>1</v>
      </c>
      <c r="AJ41" s="541" t="b">
        <v>1</v>
      </c>
      <c r="AK41" s="541" t="b">
        <v>1</v>
      </c>
      <c r="AL41" s="541" t="b">
        <v>1</v>
      </c>
      <c r="AM41" s="541" t="b">
        <v>0</v>
      </c>
      <c r="AN41" s="351" t="s">
        <v>269</v>
      </c>
      <c r="AO41" s="351" t="s">
        <v>269</v>
      </c>
      <c r="AP41" s="351" t="s">
        <v>269</v>
      </c>
      <c r="AQ41" s="351" t="s">
        <v>269</v>
      </c>
      <c r="AR41" s="351" t="s">
        <v>269</v>
      </c>
      <c r="AS41" s="351" t="str">
        <f>AN41</f>
        <v>No aplica</v>
      </c>
      <c r="AT41" s="351" t="s">
        <v>269</v>
      </c>
      <c r="AU41" s="351" t="s">
        <v>269</v>
      </c>
      <c r="AV41" s="541" t="b">
        <v>0</v>
      </c>
      <c r="AW41" s="351" t="s">
        <v>270</v>
      </c>
      <c r="AX41" s="351" t="s">
        <v>270</v>
      </c>
      <c r="AY41" s="351" t="s">
        <v>270</v>
      </c>
      <c r="AZ41" s="351"/>
      <c r="BA41" s="351" t="s">
        <v>270</v>
      </c>
      <c r="BB41" s="513">
        <v>0</v>
      </c>
      <c r="BC41" s="548">
        <v>0</v>
      </c>
      <c r="BD41" s="80">
        <f t="shared" si="3"/>
        <v>0</v>
      </c>
      <c r="BE41" s="351" t="s">
        <v>269</v>
      </c>
      <c r="BF41" s="351"/>
      <c r="BG41" s="351" t="s">
        <v>769</v>
      </c>
    </row>
    <row r="42" spans="3:59" s="350" customFormat="1" ht="18.75" customHeight="1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 t="s">
        <v>776</v>
      </c>
      <c r="L42" s="354" t="s">
        <v>535</v>
      </c>
      <c r="M42" s="528" t="s">
        <v>271</v>
      </c>
      <c r="N42" s="351" t="s">
        <v>534</v>
      </c>
      <c r="O42" s="351" t="s">
        <v>774</v>
      </c>
      <c r="P42" s="351" t="s">
        <v>270</v>
      </c>
      <c r="Q42" s="53" t="s">
        <v>276</v>
      </c>
      <c r="R42" s="541" t="b">
        <v>1</v>
      </c>
      <c r="S42" s="541" t="b">
        <v>1</v>
      </c>
      <c r="T42" s="541" t="b">
        <v>0</v>
      </c>
      <c r="U42" s="541" t="b">
        <v>0</v>
      </c>
      <c r="V42" s="541" t="b">
        <v>0</v>
      </c>
      <c r="W42" s="541" t="b">
        <v>0</v>
      </c>
      <c r="X42" s="541" t="b">
        <v>1</v>
      </c>
      <c r="Y42" s="541" t="b">
        <v>1</v>
      </c>
      <c r="Z42" s="541" t="b">
        <v>1</v>
      </c>
      <c r="AA42" s="541" t="b">
        <v>1</v>
      </c>
      <c r="AB42" s="541" t="b">
        <v>1</v>
      </c>
      <c r="AC42" s="541" t="b">
        <v>1</v>
      </c>
      <c r="AD42" s="541" t="b">
        <v>1</v>
      </c>
      <c r="AE42" s="541" t="b">
        <v>1</v>
      </c>
      <c r="AF42" s="541" t="b">
        <v>0</v>
      </c>
      <c r="AG42" s="541" t="b">
        <v>0</v>
      </c>
      <c r="AH42" s="541" t="b">
        <v>0</v>
      </c>
      <c r="AI42" s="541" t="b">
        <v>0</v>
      </c>
      <c r="AJ42" s="541" t="b">
        <v>0</v>
      </c>
      <c r="AK42" s="541" t="b">
        <v>0</v>
      </c>
      <c r="AL42" s="541" t="b">
        <v>0</v>
      </c>
      <c r="AM42" s="541" t="b">
        <v>0</v>
      </c>
      <c r="AN42" s="351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tr">
        <f>AN42</f>
        <v>No aplica</v>
      </c>
      <c r="AT42" s="351" t="s">
        <v>269</v>
      </c>
      <c r="AU42" s="351" t="s">
        <v>269</v>
      </c>
      <c r="AV42" s="541" t="b">
        <v>0</v>
      </c>
      <c r="AW42" s="351" t="s">
        <v>771</v>
      </c>
      <c r="AX42" s="353" t="s">
        <v>531</v>
      </c>
      <c r="AY42" s="351" t="s">
        <v>531</v>
      </c>
      <c r="AZ42" s="351"/>
      <c r="BA42" s="543" t="s">
        <v>269</v>
      </c>
      <c r="BB42" s="513">
        <v>0</v>
      </c>
      <c r="BC42" s="548">
        <v>0</v>
      </c>
      <c r="BD42" s="80">
        <f t="shared" si="3"/>
        <v>0</v>
      </c>
      <c r="BE42" s="351" t="s">
        <v>269</v>
      </c>
      <c r="BF42" s="351"/>
      <c r="BG42" s="351" t="s">
        <v>772</v>
      </c>
    </row>
    <row r="43" spans="3:59" s="350" customFormat="1" ht="18.75" customHeight="1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15</v>
      </c>
      <c r="L43" s="489" t="s">
        <v>535</v>
      </c>
      <c r="M43" s="528" t="s">
        <v>271</v>
      </c>
      <c r="N43" s="351" t="s">
        <v>277</v>
      </c>
      <c r="O43" s="351" t="s">
        <v>774</v>
      </c>
      <c r="P43" s="351" t="s">
        <v>270</v>
      </c>
      <c r="Q43" s="53" t="s">
        <v>276</v>
      </c>
      <c r="R43" s="541" t="b">
        <v>1</v>
      </c>
      <c r="S43" s="541" t="b">
        <v>1</v>
      </c>
      <c r="T43" s="541" t="b">
        <v>0</v>
      </c>
      <c r="U43" s="541" t="b">
        <v>1</v>
      </c>
      <c r="V43" s="541" t="b">
        <v>1</v>
      </c>
      <c r="W43" s="541" t="b">
        <v>1</v>
      </c>
      <c r="X43" s="541" t="b">
        <v>1</v>
      </c>
      <c r="Y43" s="541" t="b">
        <v>1</v>
      </c>
      <c r="Z43" s="541" t="b">
        <v>1</v>
      </c>
      <c r="AA43" s="541" t="b">
        <v>1</v>
      </c>
      <c r="AB43" s="541" t="b">
        <v>1</v>
      </c>
      <c r="AC43" s="541" t="b">
        <v>1</v>
      </c>
      <c r="AD43" s="541" t="b">
        <v>1</v>
      </c>
      <c r="AE43" s="541" t="b">
        <v>1</v>
      </c>
      <c r="AF43" s="541" t="b">
        <v>1</v>
      </c>
      <c r="AG43" s="541" t="b">
        <v>1</v>
      </c>
      <c r="AH43" s="541" t="b">
        <v>1</v>
      </c>
      <c r="AI43" s="541" t="b">
        <v>1</v>
      </c>
      <c r="AJ43" s="541" t="b">
        <v>1</v>
      </c>
      <c r="AK43" s="541" t="b">
        <v>1</v>
      </c>
      <c r="AL43" s="541" t="b">
        <v>1</v>
      </c>
      <c r="AM43" s="546" t="b">
        <v>1</v>
      </c>
      <c r="AN43" s="513">
        <v>10</v>
      </c>
      <c r="AO43" s="513">
        <f>AN43-AR43</f>
        <v>7</v>
      </c>
      <c r="AP43" s="514">
        <f t="shared" si="1"/>
        <v>0.7</v>
      </c>
      <c r="AQ43" s="516">
        <v>46218</v>
      </c>
      <c r="AR43" s="513">
        <v>3</v>
      </c>
      <c r="AS43" s="351">
        <f>AN43</f>
        <v>10</v>
      </c>
      <c r="AT43" s="551">
        <f>AS43/AR43</f>
        <v>3.3333333333333335</v>
      </c>
      <c r="AU43" s="359">
        <f t="shared" si="2"/>
        <v>0.33333333333333337</v>
      </c>
      <c r="AV43" s="546" t="b">
        <v>0</v>
      </c>
      <c r="AW43" s="351" t="s">
        <v>771</v>
      </c>
      <c r="AX43" s="353" t="s">
        <v>270</v>
      </c>
      <c r="AY43" s="351" t="s">
        <v>768</v>
      </c>
      <c r="AZ43" s="351"/>
      <c r="BA43" s="351" t="s">
        <v>270</v>
      </c>
      <c r="BB43" s="513">
        <v>0</v>
      </c>
      <c r="BC43" s="548">
        <v>0</v>
      </c>
      <c r="BD43" s="80">
        <f t="shared" si="3"/>
        <v>0</v>
      </c>
      <c r="BE43" s="351" t="s">
        <v>777</v>
      </c>
      <c r="BF43" s="351"/>
      <c r="BG43" s="351" t="s">
        <v>769</v>
      </c>
    </row>
    <row r="44" spans="3:59" s="350" customFormat="1" ht="18.75" customHeight="1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5" t="s">
        <v>535</v>
      </c>
      <c r="M44" s="528" t="s">
        <v>281</v>
      </c>
      <c r="N44" s="351" t="s">
        <v>534</v>
      </c>
      <c r="O44" s="351" t="s">
        <v>770</v>
      </c>
      <c r="P44" s="351" t="s">
        <v>531</v>
      </c>
      <c r="Q44" s="53" t="s">
        <v>276</v>
      </c>
      <c r="R44" s="541" t="b">
        <v>1</v>
      </c>
      <c r="S44" s="541" t="b">
        <v>1</v>
      </c>
      <c r="T44" s="541" t="b">
        <v>0</v>
      </c>
      <c r="U44" s="541" t="b">
        <v>0</v>
      </c>
      <c r="V44" s="541" t="b">
        <v>0</v>
      </c>
      <c r="W44" s="541" t="b">
        <v>0</v>
      </c>
      <c r="X44" s="541" t="b">
        <v>1</v>
      </c>
      <c r="Y44" s="541" t="b">
        <v>1</v>
      </c>
      <c r="Z44" s="541" t="b">
        <v>1</v>
      </c>
      <c r="AA44" s="541" t="b">
        <v>1</v>
      </c>
      <c r="AB44" s="541" t="b">
        <v>1</v>
      </c>
      <c r="AC44" s="541" t="b">
        <v>1</v>
      </c>
      <c r="AD44" s="541" t="b">
        <v>1</v>
      </c>
      <c r="AE44" s="541" t="b">
        <v>1</v>
      </c>
      <c r="AF44" s="541" t="b">
        <v>1</v>
      </c>
      <c r="AG44" s="541" t="b">
        <v>1</v>
      </c>
      <c r="AH44" s="541" t="b">
        <v>1</v>
      </c>
      <c r="AI44" s="541" t="b">
        <v>1</v>
      </c>
      <c r="AJ44" s="541" t="b">
        <v>1</v>
      </c>
      <c r="AK44" s="541" t="b">
        <v>0</v>
      </c>
      <c r="AL44" s="541" t="b">
        <v>0</v>
      </c>
      <c r="AM44" s="541" t="b">
        <v>0</v>
      </c>
      <c r="AN44" s="351" t="s">
        <v>269</v>
      </c>
      <c r="AO44" s="351" t="s">
        <v>269</v>
      </c>
      <c r="AP44" s="351" t="s">
        <v>269</v>
      </c>
      <c r="AQ44" s="351" t="s">
        <v>269</v>
      </c>
      <c r="AR44" s="351" t="s">
        <v>269</v>
      </c>
      <c r="AS44" s="351" t="str">
        <f>AN44</f>
        <v>No aplica</v>
      </c>
      <c r="AT44" s="351" t="s">
        <v>269</v>
      </c>
      <c r="AU44" s="351" t="s">
        <v>269</v>
      </c>
      <c r="AV44" s="541" t="b">
        <v>0</v>
      </c>
      <c r="AW44" s="351" t="s">
        <v>771</v>
      </c>
      <c r="AX44" s="351" t="s">
        <v>531</v>
      </c>
      <c r="AY44" s="351" t="s">
        <v>531</v>
      </c>
      <c r="AZ44" s="351"/>
      <c r="BA44" s="543" t="s">
        <v>531</v>
      </c>
      <c r="BB44" s="513">
        <v>0</v>
      </c>
      <c r="BC44" s="548">
        <v>0</v>
      </c>
      <c r="BD44" s="80">
        <f t="shared" si="3"/>
        <v>0</v>
      </c>
      <c r="BE44" s="351" t="s">
        <v>773</v>
      </c>
      <c r="BF44" s="351"/>
      <c r="BG44" s="351" t="s">
        <v>772</v>
      </c>
    </row>
    <row r="45" spans="3:59" s="350" customFormat="1" ht="18.75" customHeight="1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 t="s">
        <v>776</v>
      </c>
      <c r="L45" s="505" t="s">
        <v>535</v>
      </c>
      <c r="M45" s="528" t="s">
        <v>271</v>
      </c>
      <c r="N45" s="351" t="s">
        <v>534</v>
      </c>
      <c r="O45" s="351" t="s">
        <v>774</v>
      </c>
      <c r="P45" s="351" t="s">
        <v>270</v>
      </c>
      <c r="Q45" s="53" t="s">
        <v>276</v>
      </c>
      <c r="R45" s="541" t="b">
        <v>1</v>
      </c>
      <c r="S45" s="541" t="b">
        <v>1</v>
      </c>
      <c r="T45" s="541" t="b">
        <v>0</v>
      </c>
      <c r="U45" s="541" t="b">
        <v>0</v>
      </c>
      <c r="V45" s="541" t="b">
        <v>0</v>
      </c>
      <c r="W45" s="541" t="b">
        <v>0</v>
      </c>
      <c r="X45" s="541" t="b">
        <v>1</v>
      </c>
      <c r="Y45" s="541" t="b">
        <v>1</v>
      </c>
      <c r="Z45" s="541" t="b">
        <v>1</v>
      </c>
      <c r="AA45" s="541" t="b">
        <v>1</v>
      </c>
      <c r="AB45" s="541" t="b">
        <v>1</v>
      </c>
      <c r="AC45" s="541" t="b">
        <v>1</v>
      </c>
      <c r="AD45" s="541" t="b">
        <v>1</v>
      </c>
      <c r="AE45" s="541" t="b">
        <v>1</v>
      </c>
      <c r="AF45" s="541" t="b">
        <v>1</v>
      </c>
      <c r="AG45" s="541" t="b">
        <v>1</v>
      </c>
      <c r="AH45" s="541" t="b">
        <v>1</v>
      </c>
      <c r="AI45" s="541" t="b">
        <v>1</v>
      </c>
      <c r="AJ45" s="541" t="b">
        <v>1</v>
      </c>
      <c r="AK45" s="541" t="b">
        <v>0</v>
      </c>
      <c r="AL45" s="541" t="b">
        <v>0</v>
      </c>
      <c r="AM45" s="541" t="b">
        <v>0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tr">
        <f>AN45</f>
        <v>No aplica</v>
      </c>
      <c r="AT45" s="351" t="s">
        <v>269</v>
      </c>
      <c r="AU45" s="351" t="s">
        <v>269</v>
      </c>
      <c r="AV45" s="541" t="b">
        <v>0</v>
      </c>
      <c r="AW45" s="351" t="s">
        <v>771</v>
      </c>
      <c r="AX45" s="353" t="s">
        <v>531</v>
      </c>
      <c r="AY45" s="351" t="s">
        <v>531</v>
      </c>
      <c r="AZ45" s="351"/>
      <c r="BA45" s="543" t="s">
        <v>531</v>
      </c>
      <c r="BB45" s="513">
        <v>0</v>
      </c>
      <c r="BC45" s="548">
        <v>0</v>
      </c>
      <c r="BD45" s="80">
        <f t="shared" si="3"/>
        <v>0</v>
      </c>
      <c r="BE45" s="351" t="s">
        <v>773</v>
      </c>
      <c r="BF45" s="351"/>
      <c r="BG45" s="351" t="s">
        <v>772</v>
      </c>
    </row>
    <row r="46" spans="3:59" s="350" customFormat="1" ht="18.75" customHeight="1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528" t="s">
        <v>281</v>
      </c>
      <c r="N46" s="351" t="s">
        <v>277</v>
      </c>
      <c r="O46" s="351" t="s">
        <v>770</v>
      </c>
      <c r="P46" s="351" t="s">
        <v>531</v>
      </c>
      <c r="Q46" s="53" t="s">
        <v>276</v>
      </c>
      <c r="R46" s="541" t="b">
        <v>1</v>
      </c>
      <c r="S46" s="541" t="b">
        <v>1</v>
      </c>
      <c r="T46" s="541" t="b">
        <v>0</v>
      </c>
      <c r="U46" s="541" t="b">
        <v>0</v>
      </c>
      <c r="V46" s="541" t="b">
        <v>0</v>
      </c>
      <c r="W46" s="541" t="b">
        <v>0</v>
      </c>
      <c r="X46" s="541" t="b">
        <v>1</v>
      </c>
      <c r="Y46" s="541" t="b">
        <v>1</v>
      </c>
      <c r="Z46" s="541" t="b">
        <v>1</v>
      </c>
      <c r="AA46" s="541" t="b">
        <v>1</v>
      </c>
      <c r="AB46" s="541" t="b">
        <v>1</v>
      </c>
      <c r="AC46" s="541" t="b">
        <v>1</v>
      </c>
      <c r="AD46" s="541" t="b">
        <v>1</v>
      </c>
      <c r="AE46" s="541" t="b">
        <v>1</v>
      </c>
      <c r="AF46" s="541" t="b">
        <v>0</v>
      </c>
      <c r="AG46" s="541" t="b">
        <v>0</v>
      </c>
      <c r="AH46" s="541" t="b">
        <v>0</v>
      </c>
      <c r="AI46" s="541" t="b">
        <v>0</v>
      </c>
      <c r="AJ46" s="541" t="b">
        <v>0</v>
      </c>
      <c r="AK46" s="541" t="b">
        <v>0</v>
      </c>
      <c r="AL46" s="541" t="b">
        <v>0</v>
      </c>
      <c r="AM46" s="541" t="b">
        <v>0</v>
      </c>
      <c r="AN46" s="351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541" t="b">
        <v>0</v>
      </c>
      <c r="AW46" s="351" t="s">
        <v>323</v>
      </c>
      <c r="AX46" s="353" t="s">
        <v>534</v>
      </c>
      <c r="AY46" s="351" t="s">
        <v>531</v>
      </c>
      <c r="AZ46" s="351"/>
      <c r="BA46" s="543" t="s">
        <v>269</v>
      </c>
      <c r="BB46" s="513">
        <v>0</v>
      </c>
      <c r="BC46" s="548">
        <v>0</v>
      </c>
      <c r="BD46" s="80">
        <f t="shared" si="3"/>
        <v>0</v>
      </c>
      <c r="BE46" s="351" t="s">
        <v>269</v>
      </c>
      <c r="BF46" s="351"/>
      <c r="BG46" s="351" t="s">
        <v>772</v>
      </c>
    </row>
    <row r="47" spans="3:59" s="350" customFormat="1" ht="18.75" customHeight="1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528" t="s">
        <v>271</v>
      </c>
      <c r="N47" s="351" t="s">
        <v>277</v>
      </c>
      <c r="O47" s="351" t="s">
        <v>770</v>
      </c>
      <c r="P47" s="351" t="s">
        <v>534</v>
      </c>
      <c r="Q47" s="53" t="s">
        <v>276</v>
      </c>
      <c r="R47" s="541" t="b">
        <v>1</v>
      </c>
      <c r="S47" s="541" t="b">
        <v>1</v>
      </c>
      <c r="T47" s="541" t="b">
        <v>0</v>
      </c>
      <c r="U47" s="541" t="b">
        <v>0</v>
      </c>
      <c r="V47" s="541" t="b">
        <v>0</v>
      </c>
      <c r="W47" s="541" t="b">
        <v>0</v>
      </c>
      <c r="X47" s="541" t="b">
        <v>1</v>
      </c>
      <c r="Y47" s="541" t="b">
        <v>1</v>
      </c>
      <c r="Z47" s="541" t="b">
        <v>1</v>
      </c>
      <c r="AA47" s="541" t="b">
        <v>1</v>
      </c>
      <c r="AB47" s="541" t="b">
        <v>1</v>
      </c>
      <c r="AC47" s="541" t="b">
        <v>1</v>
      </c>
      <c r="AD47" s="541" t="b">
        <v>1</v>
      </c>
      <c r="AE47" s="541" t="b">
        <v>1</v>
      </c>
      <c r="AF47" s="541" t="b">
        <v>0</v>
      </c>
      <c r="AG47" s="541" t="b">
        <v>0</v>
      </c>
      <c r="AH47" s="541" t="b">
        <v>0</v>
      </c>
      <c r="AI47" s="541" t="b">
        <v>0</v>
      </c>
      <c r="AJ47" s="541" t="b">
        <v>0</v>
      </c>
      <c r="AK47" s="541" t="b">
        <v>0</v>
      </c>
      <c r="AL47" s="541" t="b">
        <v>0</v>
      </c>
      <c r="AM47" s="546" t="b">
        <v>0</v>
      </c>
      <c r="AN47" s="513">
        <v>2</v>
      </c>
      <c r="AO47" s="513">
        <v>0</v>
      </c>
      <c r="AP47" s="514">
        <f t="shared" si="1"/>
        <v>0</v>
      </c>
      <c r="AQ47" s="513" t="s">
        <v>15</v>
      </c>
      <c r="AR47" s="513">
        <v>0</v>
      </c>
      <c r="AS47" s="351">
        <f t="shared" ref="AS47:AS52" si="5">AN47</f>
        <v>2</v>
      </c>
      <c r="AT47" s="351"/>
      <c r="AU47" s="359">
        <f t="shared" si="2"/>
        <v>0</v>
      </c>
      <c r="AV47" s="546" t="b">
        <v>0</v>
      </c>
      <c r="AW47" s="351" t="s">
        <v>277</v>
      </c>
      <c r="AX47" s="351" t="s">
        <v>531</v>
      </c>
      <c r="AY47" s="351" t="s">
        <v>531</v>
      </c>
      <c r="AZ47" s="351"/>
      <c r="BA47" s="543" t="s">
        <v>269</v>
      </c>
      <c r="BB47" s="513">
        <v>0</v>
      </c>
      <c r="BC47" s="548">
        <v>0</v>
      </c>
      <c r="BD47" s="80">
        <f t="shared" si="3"/>
        <v>0</v>
      </c>
      <c r="BE47" s="351" t="s">
        <v>773</v>
      </c>
      <c r="BF47" s="351"/>
      <c r="BG47" s="351" t="s">
        <v>772</v>
      </c>
    </row>
    <row r="48" spans="3:59" s="350" customFormat="1" ht="18.75" customHeight="1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06" t="s">
        <v>529</v>
      </c>
      <c r="M48" s="528" t="s">
        <v>271</v>
      </c>
      <c r="N48" s="351" t="s">
        <v>534</v>
      </c>
      <c r="O48" s="351" t="s">
        <v>774</v>
      </c>
      <c r="P48" s="351" t="s">
        <v>270</v>
      </c>
      <c r="Q48" s="53" t="s">
        <v>276</v>
      </c>
      <c r="R48" s="541" t="b">
        <v>1</v>
      </c>
      <c r="S48" s="541" t="b">
        <v>1</v>
      </c>
      <c r="T48" s="541" t="b">
        <v>1</v>
      </c>
      <c r="U48" s="541" t="b">
        <v>0</v>
      </c>
      <c r="V48" s="541" t="b">
        <v>0</v>
      </c>
      <c r="W48" s="541" t="b">
        <v>0</v>
      </c>
      <c r="X48" s="541" t="b">
        <v>1</v>
      </c>
      <c r="Y48" s="541" t="b">
        <v>1</v>
      </c>
      <c r="Z48" s="541" t="b">
        <v>1</v>
      </c>
      <c r="AA48" s="541" t="b">
        <v>1</v>
      </c>
      <c r="AB48" s="541" t="b">
        <v>1</v>
      </c>
      <c r="AC48" s="541" t="b">
        <v>1</v>
      </c>
      <c r="AD48" s="541" t="b">
        <v>1</v>
      </c>
      <c r="AE48" s="541" t="b">
        <v>1</v>
      </c>
      <c r="AF48" s="541" t="b">
        <v>0</v>
      </c>
      <c r="AG48" s="541" t="b">
        <v>0</v>
      </c>
      <c r="AH48" s="541" t="b">
        <v>0</v>
      </c>
      <c r="AI48" s="541" t="b">
        <v>0</v>
      </c>
      <c r="AJ48" s="541" t="b">
        <v>0</v>
      </c>
      <c r="AK48" s="541" t="b">
        <v>0</v>
      </c>
      <c r="AL48" s="541" t="b">
        <v>0</v>
      </c>
      <c r="AM48" s="541" t="b">
        <v>0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">
        <v>269</v>
      </c>
      <c r="AS48" s="351" t="str">
        <f t="shared" si="5"/>
        <v>No aplica</v>
      </c>
      <c r="AT48" s="351" t="s">
        <v>269</v>
      </c>
      <c r="AU48" s="351" t="s">
        <v>269</v>
      </c>
      <c r="AV48" s="541" t="b">
        <v>0</v>
      </c>
      <c r="AW48" s="351" t="s">
        <v>771</v>
      </c>
      <c r="AX48" s="351" t="s">
        <v>531</v>
      </c>
      <c r="AY48" s="351" t="s">
        <v>531</v>
      </c>
      <c r="AZ48" s="351"/>
      <c r="BA48" s="543" t="s">
        <v>531</v>
      </c>
      <c r="BB48" s="513">
        <v>0</v>
      </c>
      <c r="BC48" s="548">
        <v>0</v>
      </c>
      <c r="BD48" s="80">
        <f t="shared" si="3"/>
        <v>0</v>
      </c>
      <c r="BE48" s="351" t="s">
        <v>773</v>
      </c>
      <c r="BF48" s="351"/>
      <c r="BG48" s="351" t="s">
        <v>772</v>
      </c>
    </row>
    <row r="49" spans="3:59" s="350" customFormat="1" ht="18.75" customHeight="1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776</v>
      </c>
      <c r="L49" s="506" t="s">
        <v>529</v>
      </c>
      <c r="M49" s="528" t="s">
        <v>271</v>
      </c>
      <c r="N49" s="351" t="s">
        <v>534</v>
      </c>
      <c r="O49" s="351" t="s">
        <v>774</v>
      </c>
      <c r="P49" s="351" t="s">
        <v>270</v>
      </c>
      <c r="Q49" s="53" t="s">
        <v>276</v>
      </c>
      <c r="R49" s="541" t="b">
        <v>1</v>
      </c>
      <c r="S49" s="541" t="b">
        <v>1</v>
      </c>
      <c r="T49" s="541" t="b">
        <v>1</v>
      </c>
      <c r="U49" s="541" t="b">
        <v>0</v>
      </c>
      <c r="V49" s="541" t="b">
        <v>0</v>
      </c>
      <c r="W49" s="541" t="b">
        <v>0</v>
      </c>
      <c r="X49" s="541" t="b">
        <v>1</v>
      </c>
      <c r="Y49" s="541" t="b">
        <v>1</v>
      </c>
      <c r="Z49" s="541" t="b">
        <v>1</v>
      </c>
      <c r="AA49" s="541" t="b">
        <v>1</v>
      </c>
      <c r="AB49" s="541" t="b">
        <v>1</v>
      </c>
      <c r="AC49" s="541" t="b">
        <v>1</v>
      </c>
      <c r="AD49" s="541" t="b">
        <v>1</v>
      </c>
      <c r="AE49" s="541" t="b">
        <v>1</v>
      </c>
      <c r="AF49" s="541" t="b">
        <v>0</v>
      </c>
      <c r="AG49" s="541" t="b">
        <v>0</v>
      </c>
      <c r="AH49" s="541" t="b">
        <v>0</v>
      </c>
      <c r="AI49" s="541" t="b">
        <v>0</v>
      </c>
      <c r="AJ49" s="541" t="b">
        <v>0</v>
      </c>
      <c r="AK49" s="541" t="b">
        <v>0</v>
      </c>
      <c r="AL49" s="541" t="b">
        <v>0</v>
      </c>
      <c r="AM49" s="546" t="b">
        <v>0</v>
      </c>
      <c r="AN49" s="513">
        <v>13</v>
      </c>
      <c r="AO49" s="513">
        <f>AN49-AR49</f>
        <v>13</v>
      </c>
      <c r="AP49" s="514">
        <f t="shared" si="1"/>
        <v>1</v>
      </c>
      <c r="AQ49" s="516">
        <v>46341</v>
      </c>
      <c r="AR49" s="513">
        <v>0</v>
      </c>
      <c r="AS49" s="351">
        <f t="shared" si="5"/>
        <v>13</v>
      </c>
      <c r="AT49" s="513">
        <v>0</v>
      </c>
      <c r="AU49" s="359">
        <f t="shared" si="2"/>
        <v>0</v>
      </c>
      <c r="AV49" s="546" t="b">
        <v>0</v>
      </c>
      <c r="AW49" s="351" t="s">
        <v>771</v>
      </c>
      <c r="AX49" s="353" t="s">
        <v>531</v>
      </c>
      <c r="AY49" s="351" t="s">
        <v>531</v>
      </c>
      <c r="AZ49" s="351"/>
      <c r="BA49" s="543" t="s">
        <v>269</v>
      </c>
      <c r="BB49" s="513">
        <v>0</v>
      </c>
      <c r="BC49" s="548">
        <v>0</v>
      </c>
      <c r="BD49" s="80">
        <f t="shared" si="3"/>
        <v>0</v>
      </c>
      <c r="BE49" s="351" t="s">
        <v>269</v>
      </c>
      <c r="BF49" s="351"/>
      <c r="BG49" s="351" t="s">
        <v>772</v>
      </c>
    </row>
    <row r="50" spans="3:59" s="350" customFormat="1" ht="18.75" customHeight="1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06" t="s">
        <v>529</v>
      </c>
      <c r="M50" s="528" t="s">
        <v>281</v>
      </c>
      <c r="N50" s="351" t="s">
        <v>534</v>
      </c>
      <c r="O50" s="351" t="s">
        <v>770</v>
      </c>
      <c r="P50" s="351" t="s">
        <v>531</v>
      </c>
      <c r="Q50" s="53" t="s">
        <v>276</v>
      </c>
      <c r="R50" s="541" t="b">
        <v>1</v>
      </c>
      <c r="S50" s="541" t="b">
        <v>1</v>
      </c>
      <c r="T50" s="541" t="b">
        <v>1</v>
      </c>
      <c r="U50" s="541" t="b">
        <v>0</v>
      </c>
      <c r="V50" s="541" t="b">
        <v>0</v>
      </c>
      <c r="W50" s="541" t="b">
        <v>0</v>
      </c>
      <c r="X50" s="541" t="b">
        <v>1</v>
      </c>
      <c r="Y50" s="541" t="b">
        <v>1</v>
      </c>
      <c r="Z50" s="541" t="b">
        <v>1</v>
      </c>
      <c r="AA50" s="541" t="b">
        <v>1</v>
      </c>
      <c r="AB50" s="541" t="b">
        <v>1</v>
      </c>
      <c r="AC50" s="541" t="b">
        <v>1</v>
      </c>
      <c r="AD50" s="541" t="b">
        <v>1</v>
      </c>
      <c r="AE50" s="541" t="b">
        <v>1</v>
      </c>
      <c r="AF50" s="541" t="b">
        <v>0</v>
      </c>
      <c r="AG50" s="541" t="b">
        <v>0</v>
      </c>
      <c r="AH50" s="541" t="b">
        <v>0</v>
      </c>
      <c r="AI50" s="541" t="b">
        <v>0</v>
      </c>
      <c r="AJ50" s="541" t="b">
        <v>0</v>
      </c>
      <c r="AK50" s="541" t="b">
        <v>0</v>
      </c>
      <c r="AL50" s="541" t="b">
        <v>0</v>
      </c>
      <c r="AM50" s="541" t="b">
        <v>0</v>
      </c>
      <c r="AN50" s="351" t="s">
        <v>269</v>
      </c>
      <c r="AO50" s="351" t="s">
        <v>269</v>
      </c>
      <c r="AP50" s="351" t="s">
        <v>269</v>
      </c>
      <c r="AQ50" s="351" t="s">
        <v>269</v>
      </c>
      <c r="AR50" s="351" t="s">
        <v>269</v>
      </c>
      <c r="AS50" s="351" t="str">
        <f t="shared" si="5"/>
        <v>No aplica</v>
      </c>
      <c r="AT50" s="351" t="s">
        <v>269</v>
      </c>
      <c r="AU50" s="351" t="s">
        <v>269</v>
      </c>
      <c r="AV50" s="541" t="b">
        <v>0</v>
      </c>
      <c r="AW50" s="351" t="s">
        <v>771</v>
      </c>
      <c r="AX50" s="353" t="s">
        <v>531</v>
      </c>
      <c r="AY50" s="351" t="s">
        <v>531</v>
      </c>
      <c r="AZ50" s="351"/>
      <c r="BA50" s="543" t="s">
        <v>531</v>
      </c>
      <c r="BB50" s="513">
        <v>0</v>
      </c>
      <c r="BC50" s="548">
        <v>0</v>
      </c>
      <c r="BD50" s="80">
        <f t="shared" si="3"/>
        <v>0</v>
      </c>
      <c r="BE50" s="351" t="s">
        <v>773</v>
      </c>
      <c r="BF50" s="351"/>
      <c r="BG50" s="351" t="s">
        <v>772</v>
      </c>
    </row>
    <row r="51" spans="3:59" s="350" customFormat="1" ht="18.75" customHeight="1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5" t="s">
        <v>535</v>
      </c>
      <c r="M51" s="528" t="s">
        <v>281</v>
      </c>
      <c r="N51" s="351" t="s">
        <v>534</v>
      </c>
      <c r="O51" s="351" t="s">
        <v>770</v>
      </c>
      <c r="P51" s="351" t="s">
        <v>531</v>
      </c>
      <c r="Q51" s="53" t="s">
        <v>276</v>
      </c>
      <c r="R51" s="541" t="b">
        <v>1</v>
      </c>
      <c r="S51" s="541" t="b">
        <v>1</v>
      </c>
      <c r="T51" s="541" t="b">
        <v>0</v>
      </c>
      <c r="U51" s="541" t="b">
        <v>0</v>
      </c>
      <c r="V51" s="541" t="b">
        <v>0</v>
      </c>
      <c r="W51" s="541" t="b">
        <v>0</v>
      </c>
      <c r="X51" s="541" t="b">
        <v>1</v>
      </c>
      <c r="Y51" s="541" t="b">
        <v>1</v>
      </c>
      <c r="Z51" s="541" t="b">
        <v>1</v>
      </c>
      <c r="AA51" s="541" t="b">
        <v>1</v>
      </c>
      <c r="AB51" s="541" t="b">
        <v>1</v>
      </c>
      <c r="AC51" s="541" t="b">
        <v>1</v>
      </c>
      <c r="AD51" s="541" t="b">
        <v>1</v>
      </c>
      <c r="AE51" s="541" t="b">
        <v>1</v>
      </c>
      <c r="AF51" s="541" t="b">
        <v>0</v>
      </c>
      <c r="AG51" s="541" t="b">
        <v>0</v>
      </c>
      <c r="AH51" s="541" t="b">
        <v>0</v>
      </c>
      <c r="AI51" s="541" t="b">
        <v>0</v>
      </c>
      <c r="AJ51" s="541" t="b">
        <v>0</v>
      </c>
      <c r="AK51" s="541" t="b">
        <v>0</v>
      </c>
      <c r="AL51" s="541" t="b">
        <v>0</v>
      </c>
      <c r="AM51" s="546" t="b">
        <v>0</v>
      </c>
      <c r="AN51" s="513">
        <v>13</v>
      </c>
      <c r="AO51" s="513">
        <f>AN51-AR51</f>
        <v>12</v>
      </c>
      <c r="AP51" s="514">
        <f t="shared" si="1"/>
        <v>0.92307692307692313</v>
      </c>
      <c r="AQ51" s="516">
        <v>46218</v>
      </c>
      <c r="AR51" s="513">
        <v>1</v>
      </c>
      <c r="AS51" s="351">
        <f t="shared" si="5"/>
        <v>13</v>
      </c>
      <c r="AT51" s="513">
        <v>0</v>
      </c>
      <c r="AU51" s="359">
        <f t="shared" si="2"/>
        <v>0</v>
      </c>
      <c r="AV51" s="546" t="b">
        <v>0</v>
      </c>
      <c r="AW51" s="351" t="s">
        <v>771</v>
      </c>
      <c r="AX51" s="353" t="s">
        <v>531</v>
      </c>
      <c r="AY51" s="351" t="s">
        <v>768</v>
      </c>
      <c r="AZ51" s="351"/>
      <c r="BA51" s="543" t="s">
        <v>531</v>
      </c>
      <c r="BB51" s="513">
        <v>0</v>
      </c>
      <c r="BC51" s="548">
        <v>0</v>
      </c>
      <c r="BD51" s="80">
        <f t="shared" si="3"/>
        <v>0</v>
      </c>
      <c r="BE51" s="351" t="s">
        <v>773</v>
      </c>
      <c r="BF51" s="351"/>
      <c r="BG51" s="351" t="s">
        <v>772</v>
      </c>
    </row>
    <row r="52" spans="3:59" s="350" customFormat="1" ht="18.75" customHeight="1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 t="s">
        <v>776</v>
      </c>
      <c r="L52" s="505" t="s">
        <v>535</v>
      </c>
      <c r="M52" s="528" t="s">
        <v>271</v>
      </c>
      <c r="N52" s="351" t="s">
        <v>534</v>
      </c>
      <c r="O52" s="351" t="s">
        <v>774</v>
      </c>
      <c r="P52" s="351" t="s">
        <v>270</v>
      </c>
      <c r="Q52" s="53" t="s">
        <v>276</v>
      </c>
      <c r="R52" s="541" t="b">
        <v>1</v>
      </c>
      <c r="S52" s="541" t="b">
        <v>1</v>
      </c>
      <c r="T52" s="541" t="b">
        <v>0</v>
      </c>
      <c r="U52" s="541" t="b">
        <v>0</v>
      </c>
      <c r="V52" s="541" t="b">
        <v>0</v>
      </c>
      <c r="W52" s="541" t="b">
        <v>0</v>
      </c>
      <c r="X52" s="541" t="b">
        <v>1</v>
      </c>
      <c r="Y52" s="541" t="b">
        <v>1</v>
      </c>
      <c r="Z52" s="541" t="b">
        <v>1</v>
      </c>
      <c r="AA52" s="541" t="b">
        <v>1</v>
      </c>
      <c r="AB52" s="541" t="b">
        <v>1</v>
      </c>
      <c r="AC52" s="541" t="b">
        <v>1</v>
      </c>
      <c r="AD52" s="541" t="b">
        <v>1</v>
      </c>
      <c r="AE52" s="541" t="b">
        <v>1</v>
      </c>
      <c r="AF52" s="541" t="b">
        <v>0</v>
      </c>
      <c r="AG52" s="541" t="b">
        <v>0</v>
      </c>
      <c r="AH52" s="541" t="b">
        <v>0</v>
      </c>
      <c r="AI52" s="541" t="b">
        <v>0</v>
      </c>
      <c r="AJ52" s="541" t="b">
        <v>0</v>
      </c>
      <c r="AK52" s="541" t="b">
        <v>0</v>
      </c>
      <c r="AL52" s="541" t="b">
        <v>0</v>
      </c>
      <c r="AM52" s="541" t="b">
        <v>0</v>
      </c>
      <c r="AN52" s="513">
        <f>AM52-AQ52</f>
        <v>0</v>
      </c>
      <c r="AO52" s="513">
        <f>AN52-AR52</f>
        <v>0</v>
      </c>
      <c r="AP52" s="514">
        <f t="shared" si="1"/>
        <v>0</v>
      </c>
      <c r="AQ52" s="351"/>
      <c r="AR52" s="513">
        <f>AQ52-AU52</f>
        <v>0</v>
      </c>
      <c r="AS52" s="351">
        <f t="shared" si="5"/>
        <v>0</v>
      </c>
      <c r="AT52" s="513">
        <v>0</v>
      </c>
      <c r="AU52" s="359">
        <f t="shared" si="2"/>
        <v>0</v>
      </c>
      <c r="AV52" s="541" t="b">
        <v>0</v>
      </c>
      <c r="AW52" s="351" t="s">
        <v>771</v>
      </c>
      <c r="AX52" s="353" t="s">
        <v>531</v>
      </c>
      <c r="AY52" s="351" t="s">
        <v>531</v>
      </c>
      <c r="AZ52" s="351"/>
      <c r="BA52" s="543" t="s">
        <v>531</v>
      </c>
      <c r="BB52" s="513">
        <v>0</v>
      </c>
      <c r="BC52" s="548">
        <v>0</v>
      </c>
      <c r="BD52" s="80">
        <f t="shared" si="3"/>
        <v>0</v>
      </c>
      <c r="BE52" s="351" t="s">
        <v>773</v>
      </c>
      <c r="BF52" s="351"/>
      <c r="BG52" s="351" t="s">
        <v>772</v>
      </c>
    </row>
    <row r="53" spans="3:59" s="350" customFormat="1" ht="18.75" customHeight="1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528" t="s">
        <v>281</v>
      </c>
      <c r="N53" s="351" t="s">
        <v>277</v>
      </c>
      <c r="O53" s="351" t="s">
        <v>770</v>
      </c>
      <c r="P53" s="351" t="s">
        <v>531</v>
      </c>
      <c r="Q53" s="53" t="s">
        <v>276</v>
      </c>
      <c r="R53" s="541" t="b">
        <v>1</v>
      </c>
      <c r="S53" s="541" t="b">
        <v>1</v>
      </c>
      <c r="T53" s="541" t="b">
        <v>0</v>
      </c>
      <c r="U53" s="541" t="b">
        <v>0</v>
      </c>
      <c r="V53" s="541" t="b">
        <v>0</v>
      </c>
      <c r="W53" s="541" t="b">
        <v>0</v>
      </c>
      <c r="X53" s="541" t="b">
        <v>1</v>
      </c>
      <c r="Y53" s="541" t="b">
        <v>1</v>
      </c>
      <c r="Z53" s="541" t="b">
        <v>1</v>
      </c>
      <c r="AA53" s="541" t="b">
        <v>1</v>
      </c>
      <c r="AB53" s="541" t="b">
        <v>1</v>
      </c>
      <c r="AC53" s="541" t="b">
        <v>1</v>
      </c>
      <c r="AD53" s="541" t="b">
        <v>1</v>
      </c>
      <c r="AE53" s="541" t="b">
        <v>1</v>
      </c>
      <c r="AF53" s="541" t="b">
        <v>0</v>
      </c>
      <c r="AG53" s="541" t="b">
        <v>0</v>
      </c>
      <c r="AH53" s="541" t="b">
        <v>0</v>
      </c>
      <c r="AI53" s="541" t="b">
        <v>0</v>
      </c>
      <c r="AJ53" s="541" t="b">
        <v>0</v>
      </c>
      <c r="AK53" s="541" t="b">
        <v>0</v>
      </c>
      <c r="AL53" s="541" t="b">
        <v>0</v>
      </c>
      <c r="AM53" s="541" t="b">
        <v>0</v>
      </c>
      <c r="AN53" s="351" t="s">
        <v>269</v>
      </c>
      <c r="AO53" s="351" t="s">
        <v>269</v>
      </c>
      <c r="AP53" s="351" t="s">
        <v>269</v>
      </c>
      <c r="AQ53" s="351" t="s">
        <v>269</v>
      </c>
      <c r="AR53" s="351" t="s">
        <v>269</v>
      </c>
      <c r="AS53" s="351" t="s">
        <v>269</v>
      </c>
      <c r="AT53" s="351" t="s">
        <v>269</v>
      </c>
      <c r="AU53" s="351" t="s">
        <v>269</v>
      </c>
      <c r="AV53" s="541" t="b">
        <v>0</v>
      </c>
      <c r="AW53" s="351" t="s">
        <v>323</v>
      </c>
      <c r="AX53" s="353" t="s">
        <v>531</v>
      </c>
      <c r="AY53" s="351" t="s">
        <v>531</v>
      </c>
      <c r="AZ53" s="351"/>
      <c r="BA53" s="543" t="s">
        <v>269</v>
      </c>
      <c r="BB53" s="513">
        <v>0</v>
      </c>
      <c r="BC53" s="548">
        <v>0</v>
      </c>
      <c r="BD53" s="80">
        <f t="shared" si="3"/>
        <v>0</v>
      </c>
      <c r="BE53" s="351" t="s">
        <v>269</v>
      </c>
      <c r="BF53" s="351"/>
      <c r="BG53" s="351" t="s">
        <v>772</v>
      </c>
    </row>
    <row r="54" spans="3:59" s="350" customFormat="1" ht="18.75" customHeight="1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51" t="s">
        <v>13</v>
      </c>
      <c r="L54" s="53" t="s">
        <v>529</v>
      </c>
      <c r="M54" s="528" t="s">
        <v>281</v>
      </c>
      <c r="N54" s="351" t="s">
        <v>277</v>
      </c>
      <c r="O54" s="351" t="s">
        <v>770</v>
      </c>
      <c r="P54" s="351" t="s">
        <v>531</v>
      </c>
      <c r="Q54" s="53" t="s">
        <v>276</v>
      </c>
      <c r="R54" s="541" t="b">
        <v>1</v>
      </c>
      <c r="S54" s="541" t="b">
        <v>1</v>
      </c>
      <c r="T54" s="541" t="b">
        <v>1</v>
      </c>
      <c r="U54" s="541" t="b">
        <v>1</v>
      </c>
      <c r="V54" s="541" t="b">
        <v>1</v>
      </c>
      <c r="W54" s="541" t="b">
        <v>1</v>
      </c>
      <c r="X54" s="541" t="b">
        <v>1</v>
      </c>
      <c r="Y54" s="541" t="b">
        <v>1</v>
      </c>
      <c r="Z54" s="541" t="b">
        <v>1</v>
      </c>
      <c r="AA54" s="541" t="b">
        <v>1</v>
      </c>
      <c r="AB54" s="541" t="b">
        <v>1</v>
      </c>
      <c r="AC54" s="541" t="b">
        <v>1</v>
      </c>
      <c r="AD54" s="541" t="b">
        <v>1</v>
      </c>
      <c r="AE54" s="541" t="b">
        <v>1</v>
      </c>
      <c r="AF54" s="541" t="b">
        <v>1</v>
      </c>
      <c r="AG54" s="541" t="b">
        <v>1</v>
      </c>
      <c r="AH54" s="541" t="b">
        <v>1</v>
      </c>
      <c r="AI54" s="541" t="b">
        <v>1</v>
      </c>
      <c r="AJ54" s="541" t="b">
        <v>1</v>
      </c>
      <c r="AK54" s="541" t="b">
        <v>1</v>
      </c>
      <c r="AL54" s="541" t="b">
        <v>1</v>
      </c>
      <c r="AM54" s="541" t="b">
        <v>0</v>
      </c>
      <c r="AN54" s="351" t="s">
        <v>269</v>
      </c>
      <c r="AO54" s="351" t="s">
        <v>269</v>
      </c>
      <c r="AP54" s="351" t="s">
        <v>269</v>
      </c>
      <c r="AQ54" s="351" t="s">
        <v>269</v>
      </c>
      <c r="AR54" s="351" t="s">
        <v>269</v>
      </c>
      <c r="AS54" s="351" t="str">
        <f t="shared" ref="AS54:AS62" si="6">AN54</f>
        <v>No aplica</v>
      </c>
      <c r="AT54" s="351" t="s">
        <v>269</v>
      </c>
      <c r="AU54" s="351" t="s">
        <v>269</v>
      </c>
      <c r="AV54" s="541" t="b">
        <v>0</v>
      </c>
      <c r="AW54" s="351" t="s">
        <v>270</v>
      </c>
      <c r="AX54" s="351" t="s">
        <v>270</v>
      </c>
      <c r="AY54" s="351" t="s">
        <v>270</v>
      </c>
      <c r="AZ54" s="351"/>
      <c r="BA54" s="351" t="s">
        <v>270</v>
      </c>
      <c r="BB54" s="513">
        <v>0</v>
      </c>
      <c r="BC54" s="548">
        <v>0</v>
      </c>
      <c r="BD54" s="80">
        <f t="shared" si="3"/>
        <v>0</v>
      </c>
      <c r="BE54" s="351" t="s">
        <v>269</v>
      </c>
      <c r="BF54" s="351"/>
      <c r="BG54" s="351" t="s">
        <v>769</v>
      </c>
    </row>
    <row r="55" spans="3:59" s="350" customFormat="1" ht="18.75" customHeight="1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5" t="s">
        <v>535</v>
      </c>
      <c r="M55" s="528" t="s">
        <v>281</v>
      </c>
      <c r="N55" s="351" t="s">
        <v>534</v>
      </c>
      <c r="O55" s="351" t="s">
        <v>770</v>
      </c>
      <c r="P55" s="351" t="s">
        <v>534</v>
      </c>
      <c r="Q55" s="53" t="s">
        <v>276</v>
      </c>
      <c r="R55" s="541" t="b">
        <v>1</v>
      </c>
      <c r="S55" s="541" t="b">
        <v>1</v>
      </c>
      <c r="T55" s="541" t="b">
        <v>1</v>
      </c>
      <c r="U55" s="541" t="b">
        <v>0</v>
      </c>
      <c r="V55" s="541" t="b">
        <v>0</v>
      </c>
      <c r="W55" s="541" t="b">
        <v>0</v>
      </c>
      <c r="X55" s="541" t="b">
        <v>1</v>
      </c>
      <c r="Y55" s="541" t="b">
        <v>1</v>
      </c>
      <c r="Z55" s="541" t="b">
        <v>1</v>
      </c>
      <c r="AA55" s="541" t="b">
        <v>1</v>
      </c>
      <c r="AB55" s="541" t="b">
        <v>1</v>
      </c>
      <c r="AC55" s="541" t="b">
        <v>1</v>
      </c>
      <c r="AD55" s="541" t="b">
        <v>1</v>
      </c>
      <c r="AE55" s="541" t="b">
        <v>1</v>
      </c>
      <c r="AF55" s="541" t="b">
        <v>0</v>
      </c>
      <c r="AG55" s="541" t="b">
        <v>0</v>
      </c>
      <c r="AH55" s="541" t="b">
        <v>0</v>
      </c>
      <c r="AI55" s="541" t="b">
        <v>0</v>
      </c>
      <c r="AJ55" s="541" t="b">
        <v>0</v>
      </c>
      <c r="AK55" s="541" t="b">
        <v>0</v>
      </c>
      <c r="AL55" s="541" t="b">
        <v>0</v>
      </c>
      <c r="AM55" s="546" t="b">
        <v>0</v>
      </c>
      <c r="AN55" s="513">
        <v>2</v>
      </c>
      <c r="AO55" s="513">
        <f t="shared" ref="AO55:AO62" si="7">AN55-AR55</f>
        <v>0</v>
      </c>
      <c r="AP55" s="514">
        <f t="shared" si="1"/>
        <v>0</v>
      </c>
      <c r="AQ55" s="351"/>
      <c r="AR55" s="513">
        <v>2</v>
      </c>
      <c r="AS55" s="351">
        <f t="shared" si="6"/>
        <v>2</v>
      </c>
      <c r="AT55" s="513">
        <v>0</v>
      </c>
      <c r="AU55" s="359">
        <f t="shared" si="2"/>
        <v>0</v>
      </c>
      <c r="AV55" s="546" t="b">
        <v>0</v>
      </c>
      <c r="AW55" s="351" t="s">
        <v>771</v>
      </c>
      <c r="AX55" s="353" t="s">
        <v>531</v>
      </c>
      <c r="AY55" s="351" t="s">
        <v>531</v>
      </c>
      <c r="AZ55" s="351"/>
      <c r="BA55" s="543" t="s">
        <v>269</v>
      </c>
      <c r="BB55" s="513">
        <v>0</v>
      </c>
      <c r="BC55" s="548">
        <v>0</v>
      </c>
      <c r="BD55" s="80">
        <f t="shared" si="3"/>
        <v>0</v>
      </c>
      <c r="BE55" s="351" t="s">
        <v>269</v>
      </c>
      <c r="BF55" s="351"/>
      <c r="BG55" s="351" t="s">
        <v>772</v>
      </c>
    </row>
    <row r="56" spans="3:59" s="350" customFormat="1" ht="18.75" customHeight="1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528" t="s">
        <v>271</v>
      </c>
      <c r="N56" s="351" t="s">
        <v>277</v>
      </c>
      <c r="O56" s="351" t="s">
        <v>770</v>
      </c>
      <c r="P56" s="351" t="s">
        <v>534</v>
      </c>
      <c r="Q56" s="53" t="s">
        <v>276</v>
      </c>
      <c r="R56" s="541" t="b">
        <v>1</v>
      </c>
      <c r="S56" s="541" t="b">
        <v>1</v>
      </c>
      <c r="T56" s="541" t="b">
        <v>0</v>
      </c>
      <c r="U56" s="541" t="b">
        <v>0</v>
      </c>
      <c r="V56" s="541" t="b">
        <v>0</v>
      </c>
      <c r="W56" s="541" t="b">
        <v>0</v>
      </c>
      <c r="X56" s="541" t="b">
        <v>1</v>
      </c>
      <c r="Y56" s="541" t="b">
        <v>1</v>
      </c>
      <c r="Z56" s="541" t="b">
        <v>1</v>
      </c>
      <c r="AA56" s="541" t="b">
        <v>1</v>
      </c>
      <c r="AB56" s="541" t="b">
        <v>1</v>
      </c>
      <c r="AC56" s="541" t="b">
        <v>1</v>
      </c>
      <c r="AD56" s="541" t="b">
        <v>1</v>
      </c>
      <c r="AE56" s="541" t="b">
        <v>1</v>
      </c>
      <c r="AF56" s="541" t="b">
        <v>0</v>
      </c>
      <c r="AG56" s="541" t="b">
        <v>0</v>
      </c>
      <c r="AH56" s="541" t="b">
        <v>0</v>
      </c>
      <c r="AI56" s="541" t="b">
        <v>0</v>
      </c>
      <c r="AJ56" s="541" t="b">
        <v>0</v>
      </c>
      <c r="AK56" s="541" t="b">
        <v>0</v>
      </c>
      <c r="AL56" s="541" t="b">
        <v>0</v>
      </c>
      <c r="AM56" s="546" t="b">
        <v>0</v>
      </c>
      <c r="AN56" s="513">
        <v>9</v>
      </c>
      <c r="AO56" s="513">
        <f t="shared" si="7"/>
        <v>9</v>
      </c>
      <c r="AP56" s="514">
        <f t="shared" si="1"/>
        <v>1</v>
      </c>
      <c r="AQ56" s="516">
        <v>46295</v>
      </c>
      <c r="AR56" s="513">
        <v>0</v>
      </c>
      <c r="AS56" s="351">
        <f t="shared" si="6"/>
        <v>9</v>
      </c>
      <c r="AT56" s="513">
        <v>0</v>
      </c>
      <c r="AU56" s="359">
        <f t="shared" si="2"/>
        <v>0</v>
      </c>
      <c r="AV56" s="546" t="b">
        <v>0</v>
      </c>
      <c r="AW56" s="351" t="s">
        <v>277</v>
      </c>
      <c r="AX56" s="351" t="s">
        <v>531</v>
      </c>
      <c r="AY56" s="351" t="s">
        <v>531</v>
      </c>
      <c r="AZ56" s="351"/>
      <c r="BA56" s="543" t="s">
        <v>269</v>
      </c>
      <c r="BB56" s="513">
        <v>0</v>
      </c>
      <c r="BC56" s="548">
        <v>0</v>
      </c>
      <c r="BD56" s="80">
        <f t="shared" si="3"/>
        <v>0</v>
      </c>
      <c r="BE56" s="351" t="s">
        <v>269</v>
      </c>
      <c r="BF56" s="351"/>
      <c r="BG56" s="351" t="s">
        <v>772</v>
      </c>
    </row>
    <row r="57" spans="3:59" s="350" customFormat="1" ht="18.75" customHeight="1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51" t="s">
        <v>13</v>
      </c>
      <c r="L57" s="53" t="s">
        <v>529</v>
      </c>
      <c r="M57" s="528" t="s">
        <v>271</v>
      </c>
      <c r="N57" s="351" t="s">
        <v>277</v>
      </c>
      <c r="O57" s="351" t="s">
        <v>774</v>
      </c>
      <c r="P57" s="351" t="s">
        <v>270</v>
      </c>
      <c r="Q57" s="53" t="s">
        <v>276</v>
      </c>
      <c r="R57" s="541" t="b">
        <v>1</v>
      </c>
      <c r="S57" s="541" t="b">
        <v>1</v>
      </c>
      <c r="T57" s="541" t="b">
        <v>1</v>
      </c>
      <c r="U57" s="541" t="b">
        <v>1</v>
      </c>
      <c r="V57" s="541" t="b">
        <v>1</v>
      </c>
      <c r="W57" s="541" t="b">
        <v>1</v>
      </c>
      <c r="X57" s="541" t="b">
        <v>1</v>
      </c>
      <c r="Y57" s="541" t="b">
        <v>1</v>
      </c>
      <c r="Z57" s="541" t="b">
        <v>1</v>
      </c>
      <c r="AA57" s="541" t="b">
        <v>1</v>
      </c>
      <c r="AB57" s="541" t="b">
        <v>1</v>
      </c>
      <c r="AC57" s="541" t="b">
        <v>1</v>
      </c>
      <c r="AD57" s="541" t="b">
        <v>1</v>
      </c>
      <c r="AE57" s="541" t="b">
        <v>1</v>
      </c>
      <c r="AF57" s="541" t="b">
        <v>1</v>
      </c>
      <c r="AG57" s="541" t="b">
        <v>1</v>
      </c>
      <c r="AH57" s="541" t="b">
        <v>1</v>
      </c>
      <c r="AI57" s="541" t="b">
        <v>1</v>
      </c>
      <c r="AJ57" s="541" t="b">
        <v>1</v>
      </c>
      <c r="AK57" s="541" t="b">
        <v>1</v>
      </c>
      <c r="AL57" s="541" t="b">
        <v>1</v>
      </c>
      <c r="AM57" s="546" t="b">
        <v>1</v>
      </c>
      <c r="AN57" s="513">
        <v>4</v>
      </c>
      <c r="AO57" s="513">
        <v>4</v>
      </c>
      <c r="AP57" s="514">
        <f t="shared" si="1"/>
        <v>1</v>
      </c>
      <c r="AQ57" s="515" t="s">
        <v>533</v>
      </c>
      <c r="AR57" s="513">
        <v>4</v>
      </c>
      <c r="AS57" s="351">
        <f t="shared" si="6"/>
        <v>4</v>
      </c>
      <c r="AT57" s="513">
        <v>4</v>
      </c>
      <c r="AU57" s="359">
        <f t="shared" si="2"/>
        <v>1</v>
      </c>
      <c r="AV57" s="546" t="b">
        <v>1</v>
      </c>
      <c r="AW57" s="351" t="s">
        <v>270</v>
      </c>
      <c r="AX57" s="351" t="s">
        <v>270</v>
      </c>
      <c r="AY57" s="351" t="s">
        <v>270</v>
      </c>
      <c r="AZ57" s="351"/>
      <c r="BA57" s="351" t="s">
        <v>270</v>
      </c>
      <c r="BB57" s="513">
        <v>0</v>
      </c>
      <c r="BC57" s="548">
        <v>0</v>
      </c>
      <c r="BD57" s="80">
        <f t="shared" si="3"/>
        <v>0</v>
      </c>
      <c r="BE57" s="351" t="s">
        <v>777</v>
      </c>
      <c r="BF57" s="351"/>
      <c r="BG57" s="351" t="s">
        <v>769</v>
      </c>
    </row>
    <row r="58" spans="3:59" s="350" customFormat="1" ht="18.75" customHeight="1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15</v>
      </c>
      <c r="L58" s="489" t="s">
        <v>535</v>
      </c>
      <c r="M58" s="528" t="s">
        <v>281</v>
      </c>
      <c r="N58" s="351" t="s">
        <v>277</v>
      </c>
      <c r="O58" s="351" t="s">
        <v>770</v>
      </c>
      <c r="P58" s="351" t="s">
        <v>531</v>
      </c>
      <c r="Q58" s="53" t="s">
        <v>276</v>
      </c>
      <c r="R58" s="541" t="b">
        <v>1</v>
      </c>
      <c r="S58" s="541" t="b">
        <v>1</v>
      </c>
      <c r="T58" s="541" t="b">
        <v>1</v>
      </c>
      <c r="U58" s="541" t="b">
        <v>1</v>
      </c>
      <c r="V58" s="541" t="b">
        <v>1</v>
      </c>
      <c r="W58" s="541" t="b">
        <v>1</v>
      </c>
      <c r="X58" s="541" t="b">
        <v>1</v>
      </c>
      <c r="Y58" s="541" t="b">
        <v>1</v>
      </c>
      <c r="Z58" s="541" t="b">
        <v>1</v>
      </c>
      <c r="AA58" s="541" t="b">
        <v>1</v>
      </c>
      <c r="AB58" s="541" t="b">
        <v>1</v>
      </c>
      <c r="AC58" s="541" t="b">
        <v>1</v>
      </c>
      <c r="AD58" s="541" t="b">
        <v>1</v>
      </c>
      <c r="AE58" s="541" t="b">
        <v>1</v>
      </c>
      <c r="AF58" s="541" t="b">
        <v>1</v>
      </c>
      <c r="AG58" s="541" t="b">
        <v>1</v>
      </c>
      <c r="AH58" s="541" t="b">
        <v>1</v>
      </c>
      <c r="AI58" s="541" t="b">
        <v>1</v>
      </c>
      <c r="AJ58" s="541" t="b">
        <v>1</v>
      </c>
      <c r="AK58" s="541" t="b">
        <v>1</v>
      </c>
      <c r="AL58" s="541" t="b">
        <v>1</v>
      </c>
      <c r="AM58" s="546" t="b">
        <v>1</v>
      </c>
      <c r="AN58" s="513">
        <v>22</v>
      </c>
      <c r="AO58" s="513">
        <f t="shared" si="7"/>
        <v>0</v>
      </c>
      <c r="AP58" s="514">
        <f t="shared" si="1"/>
        <v>0</v>
      </c>
      <c r="AQ58" s="351" t="s">
        <v>778</v>
      </c>
      <c r="AR58" s="513">
        <v>22</v>
      </c>
      <c r="AS58" s="351">
        <f t="shared" si="6"/>
        <v>22</v>
      </c>
      <c r="AT58" s="513">
        <v>0</v>
      </c>
      <c r="AU58" s="359">
        <f t="shared" si="2"/>
        <v>0</v>
      </c>
      <c r="AV58" s="546" t="b">
        <v>0</v>
      </c>
      <c r="AW58" s="351" t="s">
        <v>771</v>
      </c>
      <c r="AX58" s="351" t="s">
        <v>270</v>
      </c>
      <c r="AY58" s="351" t="s">
        <v>768</v>
      </c>
      <c r="AZ58" s="351"/>
      <c r="BA58" s="351" t="s">
        <v>270</v>
      </c>
      <c r="BB58" s="513">
        <v>0</v>
      </c>
      <c r="BC58" s="548">
        <v>0</v>
      </c>
      <c r="BD58" s="80">
        <f t="shared" si="3"/>
        <v>0</v>
      </c>
      <c r="BE58" s="351" t="s">
        <v>777</v>
      </c>
      <c r="BF58" s="351"/>
      <c r="BG58" s="351" t="s">
        <v>769</v>
      </c>
    </row>
    <row r="59" spans="3:59" s="350" customFormat="1" ht="18.75" customHeight="1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528" t="s">
        <v>281</v>
      </c>
      <c r="N59" s="351" t="s">
        <v>277</v>
      </c>
      <c r="O59" s="351" t="s">
        <v>770</v>
      </c>
      <c r="P59" s="351" t="s">
        <v>531</v>
      </c>
      <c r="Q59" s="53" t="s">
        <v>276</v>
      </c>
      <c r="R59" s="541" t="b">
        <v>1</v>
      </c>
      <c r="S59" s="541" t="b">
        <v>1</v>
      </c>
      <c r="T59" s="541" t="b">
        <v>0</v>
      </c>
      <c r="U59" s="541" t="b">
        <v>0</v>
      </c>
      <c r="V59" s="541" t="b">
        <v>0</v>
      </c>
      <c r="W59" s="541" t="b">
        <v>0</v>
      </c>
      <c r="X59" s="541" t="b">
        <v>1</v>
      </c>
      <c r="Y59" s="541" t="b">
        <v>1</v>
      </c>
      <c r="Z59" s="541" t="b">
        <v>1</v>
      </c>
      <c r="AA59" s="541" t="b">
        <v>1</v>
      </c>
      <c r="AB59" s="541" t="b">
        <v>1</v>
      </c>
      <c r="AC59" s="541" t="b">
        <v>1</v>
      </c>
      <c r="AD59" s="541" t="b">
        <v>1</v>
      </c>
      <c r="AE59" s="541" t="b">
        <v>1</v>
      </c>
      <c r="AF59" s="542" t="b">
        <v>0</v>
      </c>
      <c r="AG59" s="542" t="b">
        <v>0</v>
      </c>
      <c r="AH59" s="542" t="b">
        <v>0</v>
      </c>
      <c r="AI59" s="542" t="b">
        <v>0</v>
      </c>
      <c r="AJ59" s="542" t="b">
        <v>0</v>
      </c>
      <c r="AK59" s="542" t="b">
        <v>0</v>
      </c>
      <c r="AL59" s="542" t="b">
        <v>0</v>
      </c>
      <c r="AM59" s="546" t="b">
        <v>0</v>
      </c>
      <c r="AN59" s="513">
        <v>22</v>
      </c>
      <c r="AO59" s="513">
        <f t="shared" si="7"/>
        <v>1</v>
      </c>
      <c r="AP59" s="514">
        <f t="shared" si="1"/>
        <v>4.5454545454545456E-2</v>
      </c>
      <c r="AQ59" s="516">
        <v>46218</v>
      </c>
      <c r="AR59" s="513">
        <v>21</v>
      </c>
      <c r="AS59" s="351">
        <f t="shared" si="6"/>
        <v>22</v>
      </c>
      <c r="AT59" s="513">
        <v>0</v>
      </c>
      <c r="AU59" s="359">
        <f t="shared" si="2"/>
        <v>0</v>
      </c>
      <c r="AV59" s="546" t="b">
        <v>0</v>
      </c>
      <c r="AW59" s="351" t="s">
        <v>323</v>
      </c>
      <c r="AX59" s="351" t="s">
        <v>270</v>
      </c>
      <c r="AY59" s="351" t="s">
        <v>768</v>
      </c>
      <c r="AZ59" s="351"/>
      <c r="BA59" s="351" t="s">
        <v>270</v>
      </c>
      <c r="BB59" s="513">
        <v>0</v>
      </c>
      <c r="BC59" s="548">
        <v>0</v>
      </c>
      <c r="BD59" s="80">
        <f t="shared" si="3"/>
        <v>0</v>
      </c>
      <c r="BE59" s="351" t="s">
        <v>777</v>
      </c>
      <c r="BF59" s="351"/>
      <c r="BG59" s="351" t="s">
        <v>772</v>
      </c>
    </row>
    <row r="60" spans="3:59" s="350" customFormat="1" ht="18.75" customHeight="1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528" t="s">
        <v>271</v>
      </c>
      <c r="N60" s="351" t="s">
        <v>277</v>
      </c>
      <c r="O60" s="351" t="s">
        <v>770</v>
      </c>
      <c r="P60" s="351" t="s">
        <v>534</v>
      </c>
      <c r="Q60" s="53" t="s">
        <v>276</v>
      </c>
      <c r="R60" s="541" t="b">
        <v>1</v>
      </c>
      <c r="S60" s="541" t="b">
        <v>1</v>
      </c>
      <c r="T60" s="541" t="b">
        <v>0</v>
      </c>
      <c r="U60" s="541" t="b">
        <v>0</v>
      </c>
      <c r="V60" s="541" t="b">
        <v>0</v>
      </c>
      <c r="W60" s="541" t="b">
        <v>0</v>
      </c>
      <c r="X60" s="541" t="b">
        <v>1</v>
      </c>
      <c r="Y60" s="541" t="b">
        <v>1</v>
      </c>
      <c r="Z60" s="541" t="b">
        <v>1</v>
      </c>
      <c r="AA60" s="541" t="b">
        <v>1</v>
      </c>
      <c r="AB60" s="541" t="b">
        <v>1</v>
      </c>
      <c r="AC60" s="541" t="b">
        <v>1</v>
      </c>
      <c r="AD60" s="541" t="b">
        <v>1</v>
      </c>
      <c r="AE60" s="541" t="b">
        <v>1</v>
      </c>
      <c r="AF60" s="541" t="b">
        <v>0</v>
      </c>
      <c r="AG60" s="541" t="b">
        <v>0</v>
      </c>
      <c r="AH60" s="541" t="b">
        <v>0</v>
      </c>
      <c r="AI60" s="541" t="b">
        <v>0</v>
      </c>
      <c r="AJ60" s="541" t="b">
        <v>0</v>
      </c>
      <c r="AK60" s="541" t="b">
        <v>0</v>
      </c>
      <c r="AL60" s="541" t="b">
        <v>0</v>
      </c>
      <c r="AM60" s="546" t="b">
        <v>0</v>
      </c>
      <c r="AN60" s="513">
        <v>3</v>
      </c>
      <c r="AO60" s="513">
        <f t="shared" si="7"/>
        <v>3</v>
      </c>
      <c r="AP60" s="514">
        <f t="shared" si="1"/>
        <v>1</v>
      </c>
      <c r="AQ60" s="516">
        <v>46295</v>
      </c>
      <c r="AR60" s="513">
        <v>0</v>
      </c>
      <c r="AS60" s="351">
        <f t="shared" si="6"/>
        <v>3</v>
      </c>
      <c r="AT60" s="513">
        <v>0</v>
      </c>
      <c r="AU60" s="359">
        <f t="shared" si="2"/>
        <v>0</v>
      </c>
      <c r="AV60" s="546" t="b">
        <v>0</v>
      </c>
      <c r="AW60" s="351" t="s">
        <v>277</v>
      </c>
      <c r="AX60" s="353" t="s">
        <v>531</v>
      </c>
      <c r="AY60" s="351" t="s">
        <v>531</v>
      </c>
      <c r="AZ60" s="351"/>
      <c r="BA60" s="543" t="s">
        <v>269</v>
      </c>
      <c r="BB60" s="513">
        <v>0</v>
      </c>
      <c r="BC60" s="548">
        <v>0</v>
      </c>
      <c r="BD60" s="80">
        <f t="shared" si="3"/>
        <v>0</v>
      </c>
      <c r="BE60" s="351" t="s">
        <v>269</v>
      </c>
      <c r="BF60" s="351"/>
      <c r="BG60" s="351" t="s">
        <v>772</v>
      </c>
    </row>
    <row r="61" spans="3:59" s="350" customFormat="1" ht="18.75" customHeight="1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51" t="s">
        <v>13</v>
      </c>
      <c r="L61" s="53" t="s">
        <v>529</v>
      </c>
      <c r="M61" s="528" t="s">
        <v>269</v>
      </c>
      <c r="N61" s="351" t="s">
        <v>277</v>
      </c>
      <c r="O61" s="351" t="s">
        <v>277</v>
      </c>
      <c r="P61" s="351" t="s">
        <v>531</v>
      </c>
      <c r="Q61" s="53" t="s">
        <v>276</v>
      </c>
      <c r="R61" s="541" t="b">
        <v>1</v>
      </c>
      <c r="S61" s="541" t="b">
        <v>1</v>
      </c>
      <c r="T61" s="541" t="b">
        <v>1</v>
      </c>
      <c r="U61" s="541" t="b">
        <v>1</v>
      </c>
      <c r="V61" s="541" t="b">
        <v>1</v>
      </c>
      <c r="W61" s="541" t="b">
        <v>1</v>
      </c>
      <c r="X61" s="541" t="b">
        <v>1</v>
      </c>
      <c r="Y61" s="541" t="b">
        <v>1</v>
      </c>
      <c r="Z61" s="541" t="b">
        <v>1</v>
      </c>
      <c r="AA61" s="541" t="b">
        <v>1</v>
      </c>
      <c r="AB61" s="541" t="b">
        <v>1</v>
      </c>
      <c r="AC61" s="541" t="b">
        <v>1</v>
      </c>
      <c r="AD61" s="541" t="b">
        <v>1</v>
      </c>
      <c r="AE61" s="541" t="b">
        <v>1</v>
      </c>
      <c r="AF61" s="541" t="b">
        <v>1</v>
      </c>
      <c r="AG61" s="541" t="b">
        <v>1</v>
      </c>
      <c r="AH61" s="541" t="b">
        <v>1</v>
      </c>
      <c r="AI61" s="541" t="b">
        <v>1</v>
      </c>
      <c r="AJ61" s="541" t="b">
        <v>1</v>
      </c>
      <c r="AK61" s="541" t="b">
        <v>1</v>
      </c>
      <c r="AL61" s="541" t="b">
        <v>1</v>
      </c>
      <c r="AM61" s="546" t="b">
        <v>1</v>
      </c>
      <c r="AN61" s="513">
        <v>10</v>
      </c>
      <c r="AO61" s="513">
        <v>10</v>
      </c>
      <c r="AP61" s="514">
        <f t="shared" si="1"/>
        <v>1</v>
      </c>
      <c r="AQ61" s="515" t="s">
        <v>533</v>
      </c>
      <c r="AR61" s="513">
        <v>10</v>
      </c>
      <c r="AS61" s="351">
        <f t="shared" si="6"/>
        <v>10</v>
      </c>
      <c r="AT61" s="513">
        <v>10</v>
      </c>
      <c r="AU61" s="359">
        <f t="shared" si="2"/>
        <v>1</v>
      </c>
      <c r="AV61" s="546" t="b">
        <v>1</v>
      </c>
      <c r="AW61" s="351" t="s">
        <v>270</v>
      </c>
      <c r="AX61" s="351" t="s">
        <v>270</v>
      </c>
      <c r="AY61" s="351" t="s">
        <v>270</v>
      </c>
      <c r="AZ61" s="351"/>
      <c r="BA61" s="351" t="s">
        <v>270</v>
      </c>
      <c r="BB61" s="513">
        <v>0</v>
      </c>
      <c r="BC61" s="548">
        <v>0</v>
      </c>
      <c r="BD61" s="80">
        <f t="shared" si="3"/>
        <v>0</v>
      </c>
      <c r="BE61" s="351" t="s">
        <v>269</v>
      </c>
      <c r="BF61" s="351"/>
      <c r="BG61" s="351" t="s">
        <v>769</v>
      </c>
    </row>
    <row r="62" spans="3:59" s="350" customFormat="1" ht="18.75" customHeight="1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6" t="s">
        <v>535</v>
      </c>
      <c r="M62" s="528" t="s">
        <v>281</v>
      </c>
      <c r="N62" s="351" t="s">
        <v>768</v>
      </c>
      <c r="O62" s="351" t="s">
        <v>770</v>
      </c>
      <c r="P62" s="351" t="s">
        <v>531</v>
      </c>
      <c r="Q62" s="53" t="s">
        <v>276</v>
      </c>
      <c r="R62" s="541" t="b">
        <v>1</v>
      </c>
      <c r="S62" s="541" t="b">
        <v>1</v>
      </c>
      <c r="T62" s="541" t="b">
        <v>0</v>
      </c>
      <c r="U62" s="541" t="b">
        <v>0</v>
      </c>
      <c r="V62" s="541" t="b">
        <v>0</v>
      </c>
      <c r="W62" s="541" t="b">
        <v>0</v>
      </c>
      <c r="X62" s="541" t="b">
        <v>1</v>
      </c>
      <c r="Y62" s="541" t="b">
        <v>1</v>
      </c>
      <c r="Z62" s="541" t="b">
        <v>1</v>
      </c>
      <c r="AA62" s="541" t="b">
        <v>1</v>
      </c>
      <c r="AB62" s="541" t="b">
        <v>1</v>
      </c>
      <c r="AC62" s="541" t="b">
        <v>1</v>
      </c>
      <c r="AD62" s="541" t="b">
        <v>1</v>
      </c>
      <c r="AE62" s="541" t="b">
        <v>1</v>
      </c>
      <c r="AF62" s="541" t="b">
        <v>0</v>
      </c>
      <c r="AG62" s="541" t="b">
        <v>0</v>
      </c>
      <c r="AH62" s="541" t="b">
        <v>0</v>
      </c>
      <c r="AI62" s="541" t="b">
        <v>0</v>
      </c>
      <c r="AJ62" s="541" t="b">
        <v>0</v>
      </c>
      <c r="AK62" s="541" t="b">
        <v>0</v>
      </c>
      <c r="AL62" s="541" t="b">
        <v>0</v>
      </c>
      <c r="AM62" s="546" t="b">
        <v>0</v>
      </c>
      <c r="AN62" s="513">
        <v>17</v>
      </c>
      <c r="AO62" s="513">
        <f t="shared" si="7"/>
        <v>15</v>
      </c>
      <c r="AP62" s="514">
        <f t="shared" si="1"/>
        <v>0.88235294117647056</v>
      </c>
      <c r="AQ62" s="516">
        <v>46218</v>
      </c>
      <c r="AR62" s="513">
        <v>2</v>
      </c>
      <c r="AS62" s="351">
        <f t="shared" si="6"/>
        <v>17</v>
      </c>
      <c r="AT62" s="513">
        <v>0</v>
      </c>
      <c r="AU62" s="359">
        <f t="shared" si="2"/>
        <v>0</v>
      </c>
      <c r="AV62" s="546" t="b">
        <v>0</v>
      </c>
      <c r="AW62" s="351" t="s">
        <v>771</v>
      </c>
      <c r="AX62" s="353" t="s">
        <v>531</v>
      </c>
      <c r="AY62" s="351" t="s">
        <v>768</v>
      </c>
      <c r="AZ62" s="351"/>
      <c r="BA62" s="543" t="s">
        <v>531</v>
      </c>
      <c r="BB62" s="513">
        <v>0</v>
      </c>
      <c r="BC62" s="548">
        <v>0</v>
      </c>
      <c r="BD62" s="80">
        <f t="shared" si="3"/>
        <v>0</v>
      </c>
      <c r="BE62" s="351" t="s">
        <v>773</v>
      </c>
      <c r="BF62" s="351"/>
      <c r="BG62" s="351" t="s">
        <v>772</v>
      </c>
    </row>
    <row r="63" spans="3:59" s="350" customFormat="1" ht="18.75" customHeight="1">
      <c r="C63" s="49" t="s">
        <v>4</v>
      </c>
      <c r="D63" s="49" t="s">
        <v>338</v>
      </c>
      <c r="E63" s="494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493" t="s">
        <v>546</v>
      </c>
      <c r="M63" s="528" t="s">
        <v>271</v>
      </c>
      <c r="N63" s="351" t="s">
        <v>277</v>
      </c>
      <c r="O63" s="351" t="s">
        <v>770</v>
      </c>
      <c r="P63" s="351" t="s">
        <v>534</v>
      </c>
      <c r="Q63" s="53" t="s">
        <v>276</v>
      </c>
      <c r="R63" s="541" t="b">
        <v>1</v>
      </c>
      <c r="S63" s="541" t="b">
        <v>1</v>
      </c>
      <c r="T63" s="541" t="b">
        <v>0</v>
      </c>
      <c r="U63" s="541" t="b">
        <v>0</v>
      </c>
      <c r="V63" s="541" t="b">
        <v>0</v>
      </c>
      <c r="W63" s="541" t="b">
        <v>0</v>
      </c>
      <c r="X63" s="541" t="b">
        <v>1</v>
      </c>
      <c r="Y63" s="541" t="b">
        <v>1</v>
      </c>
      <c r="Z63" s="541" t="b">
        <v>1</v>
      </c>
      <c r="AA63" s="541" t="b">
        <v>1</v>
      </c>
      <c r="AB63" s="541" t="b">
        <v>1</v>
      </c>
      <c r="AC63" s="541" t="b">
        <v>1</v>
      </c>
      <c r="AD63" s="541" t="b">
        <v>1</v>
      </c>
      <c r="AE63" s="541" t="b">
        <v>1</v>
      </c>
      <c r="AF63" s="542" t="b">
        <v>0</v>
      </c>
      <c r="AG63" s="542" t="b">
        <v>0</v>
      </c>
      <c r="AH63" s="542" t="b">
        <v>0</v>
      </c>
      <c r="AI63" s="542" t="b">
        <v>0</v>
      </c>
      <c r="AJ63" s="542" t="b">
        <v>0</v>
      </c>
      <c r="AK63" s="542" t="b">
        <v>0</v>
      </c>
      <c r="AL63" s="542" t="b">
        <v>0</v>
      </c>
      <c r="AM63" s="542" t="b">
        <v>0</v>
      </c>
      <c r="AN63" s="351" t="s">
        <v>775</v>
      </c>
      <c r="AO63" s="351" t="s">
        <v>775</v>
      </c>
      <c r="AP63" s="351" t="s">
        <v>269</v>
      </c>
      <c r="AQ63" s="351" t="s">
        <v>775</v>
      </c>
      <c r="AR63" s="351" t="s">
        <v>775</v>
      </c>
      <c r="AS63" s="351" t="s">
        <v>775</v>
      </c>
      <c r="AT63" s="351" t="s">
        <v>775</v>
      </c>
      <c r="AU63" s="351" t="s">
        <v>775</v>
      </c>
      <c r="AV63" s="542" t="b">
        <v>0</v>
      </c>
      <c r="AW63" s="351" t="s">
        <v>277</v>
      </c>
      <c r="AX63" s="353" t="s">
        <v>531</v>
      </c>
      <c r="AY63" s="351" t="s">
        <v>531</v>
      </c>
      <c r="AZ63" s="351"/>
      <c r="BA63" s="543" t="s">
        <v>531</v>
      </c>
      <c r="BB63" s="513">
        <v>0</v>
      </c>
      <c r="BC63" s="548">
        <v>0</v>
      </c>
      <c r="BD63" s="80">
        <f t="shared" si="3"/>
        <v>0</v>
      </c>
      <c r="BE63" s="351" t="s">
        <v>773</v>
      </c>
      <c r="BF63" s="351"/>
      <c r="BG63" s="351" t="s">
        <v>772</v>
      </c>
    </row>
    <row r="64" spans="3:59" s="350" customFormat="1" ht="18.75" customHeight="1">
      <c r="C64" s="49" t="s">
        <v>4</v>
      </c>
      <c r="D64" s="49" t="s">
        <v>338</v>
      </c>
      <c r="E64" s="494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528" t="s">
        <v>281</v>
      </c>
      <c r="N64" s="351" t="s">
        <v>277</v>
      </c>
      <c r="O64" s="351" t="s">
        <v>770</v>
      </c>
      <c r="P64" s="351" t="s">
        <v>531</v>
      </c>
      <c r="Q64" s="53" t="s">
        <v>276</v>
      </c>
      <c r="R64" s="541" t="b">
        <v>1</v>
      </c>
      <c r="S64" s="541" t="b">
        <v>1</v>
      </c>
      <c r="T64" s="541" t="b">
        <v>0</v>
      </c>
      <c r="U64" s="541" t="b">
        <v>0</v>
      </c>
      <c r="V64" s="541" t="b">
        <v>0</v>
      </c>
      <c r="W64" s="541" t="b">
        <v>0</v>
      </c>
      <c r="X64" s="541" t="b">
        <v>1</v>
      </c>
      <c r="Y64" s="541" t="b">
        <v>1</v>
      </c>
      <c r="Z64" s="541" t="b">
        <v>1</v>
      </c>
      <c r="AA64" s="541" t="b">
        <v>1</v>
      </c>
      <c r="AB64" s="541" t="b">
        <v>1</v>
      </c>
      <c r="AC64" s="541" t="b">
        <v>1</v>
      </c>
      <c r="AD64" s="541" t="b">
        <v>1</v>
      </c>
      <c r="AE64" s="541" t="b">
        <v>1</v>
      </c>
      <c r="AF64" s="542" t="b">
        <v>0</v>
      </c>
      <c r="AG64" s="542" t="b">
        <v>0</v>
      </c>
      <c r="AH64" s="542" t="b">
        <v>0</v>
      </c>
      <c r="AI64" s="542" t="b">
        <v>0</v>
      </c>
      <c r="AJ64" s="542" t="b">
        <v>0</v>
      </c>
      <c r="AK64" s="542" t="b">
        <v>0</v>
      </c>
      <c r="AL64" s="542" t="b">
        <v>0</v>
      </c>
      <c r="AM64" s="542" t="b">
        <v>0</v>
      </c>
      <c r="AN64" s="351" t="s">
        <v>775</v>
      </c>
      <c r="AO64" s="351" t="s">
        <v>775</v>
      </c>
      <c r="AP64" s="351" t="s">
        <v>269</v>
      </c>
      <c r="AQ64" s="351" t="s">
        <v>775</v>
      </c>
      <c r="AR64" s="351" t="s">
        <v>775</v>
      </c>
      <c r="AS64" s="351" t="s">
        <v>775</v>
      </c>
      <c r="AT64" s="351" t="s">
        <v>775</v>
      </c>
      <c r="AU64" s="351" t="s">
        <v>775</v>
      </c>
      <c r="AV64" s="542" t="b">
        <v>0</v>
      </c>
      <c r="AW64" s="351" t="s">
        <v>277</v>
      </c>
      <c r="AX64" s="353" t="s">
        <v>531</v>
      </c>
      <c r="AY64" s="351" t="s">
        <v>531</v>
      </c>
      <c r="AZ64" s="351"/>
      <c r="BA64" s="543" t="s">
        <v>531</v>
      </c>
      <c r="BB64" s="513">
        <v>0</v>
      </c>
      <c r="BC64" s="548">
        <v>0</v>
      </c>
      <c r="BD64" s="80">
        <f t="shared" si="3"/>
        <v>0</v>
      </c>
      <c r="BE64" s="351" t="s">
        <v>773</v>
      </c>
      <c r="BF64" s="351"/>
      <c r="BG64" s="351" t="s">
        <v>772</v>
      </c>
    </row>
    <row r="65" spans="2:59" s="78" customFormat="1" ht="18.75" customHeight="1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528" t="s">
        <v>271</v>
      </c>
      <c r="N65" s="351" t="s">
        <v>277</v>
      </c>
      <c r="O65" s="351" t="s">
        <v>770</v>
      </c>
      <c r="P65" s="351" t="s">
        <v>534</v>
      </c>
      <c r="Q65" s="53" t="s">
        <v>276</v>
      </c>
      <c r="R65" s="541" t="b">
        <v>1</v>
      </c>
      <c r="S65" s="541" t="b">
        <v>1</v>
      </c>
      <c r="T65" s="541" t="b">
        <v>0</v>
      </c>
      <c r="U65" s="541" t="b">
        <v>0</v>
      </c>
      <c r="V65" s="541" t="b">
        <v>0</v>
      </c>
      <c r="W65" s="541" t="b">
        <v>0</v>
      </c>
      <c r="X65" s="541" t="b">
        <v>1</v>
      </c>
      <c r="Y65" s="541" t="b">
        <v>1</v>
      </c>
      <c r="Z65" s="541" t="b">
        <v>1</v>
      </c>
      <c r="AA65" s="541" t="b">
        <v>1</v>
      </c>
      <c r="AB65" s="541" t="b">
        <v>1</v>
      </c>
      <c r="AC65" s="541" t="b">
        <v>1</v>
      </c>
      <c r="AD65" s="541" t="b">
        <v>1</v>
      </c>
      <c r="AE65" s="541" t="b">
        <v>1</v>
      </c>
      <c r="AF65" s="542" t="b">
        <v>0</v>
      </c>
      <c r="AG65" s="542" t="b">
        <v>0</v>
      </c>
      <c r="AH65" s="542" t="b">
        <v>0</v>
      </c>
      <c r="AI65" s="542" t="b">
        <v>0</v>
      </c>
      <c r="AJ65" s="542" t="b">
        <v>0</v>
      </c>
      <c r="AK65" s="542" t="b">
        <v>0</v>
      </c>
      <c r="AL65" s="542" t="b">
        <v>0</v>
      </c>
      <c r="AM65" s="546" t="b">
        <v>0</v>
      </c>
      <c r="AN65" s="513">
        <v>0</v>
      </c>
      <c r="AO65" s="513">
        <f t="shared" ref="AO65" si="8">AN65-AR65</f>
        <v>-2</v>
      </c>
      <c r="AP65" s="351"/>
      <c r="AQ65" s="513"/>
      <c r="AR65" s="513">
        <v>2</v>
      </c>
      <c r="AS65" s="351">
        <f>AN65</f>
        <v>0</v>
      </c>
      <c r="AT65" s="351"/>
      <c r="AU65" s="359">
        <f t="shared" si="2"/>
        <v>0</v>
      </c>
      <c r="AV65" s="546" t="b">
        <v>0</v>
      </c>
      <c r="AW65" s="351" t="s">
        <v>277</v>
      </c>
      <c r="AX65" s="351" t="s">
        <v>531</v>
      </c>
      <c r="AY65" s="351" t="s">
        <v>531</v>
      </c>
      <c r="AZ65" s="351"/>
      <c r="BA65" s="543" t="s">
        <v>531</v>
      </c>
      <c r="BB65" s="513">
        <v>0</v>
      </c>
      <c r="BC65" s="548">
        <v>0</v>
      </c>
      <c r="BD65" s="80">
        <f t="shared" si="3"/>
        <v>0</v>
      </c>
      <c r="BE65" s="351" t="s">
        <v>773</v>
      </c>
      <c r="BF65" s="351"/>
      <c r="BG65" s="351" t="s">
        <v>772</v>
      </c>
    </row>
    <row r="66" spans="2:59" s="350" customFormat="1" ht="18.75" customHeight="1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6" t="s">
        <v>535</v>
      </c>
      <c r="M66" s="353" t="s">
        <v>531</v>
      </c>
      <c r="N66" s="351" t="s">
        <v>277</v>
      </c>
      <c r="O66" s="351" t="s">
        <v>277</v>
      </c>
      <c r="P66" s="351" t="s">
        <v>531</v>
      </c>
      <c r="Q66" s="53" t="s">
        <v>276</v>
      </c>
      <c r="R66" s="541" t="b">
        <v>1</v>
      </c>
      <c r="S66" s="541" t="b">
        <v>1</v>
      </c>
      <c r="T66" s="541" t="b">
        <v>1</v>
      </c>
      <c r="U66" s="541" t="b">
        <v>0</v>
      </c>
      <c r="V66" s="541" t="b">
        <v>0</v>
      </c>
      <c r="W66" s="541" t="b">
        <v>0</v>
      </c>
      <c r="X66" s="541" t="b">
        <v>1</v>
      </c>
      <c r="Y66" s="541" t="b">
        <v>1</v>
      </c>
      <c r="Z66" s="541" t="b">
        <v>1</v>
      </c>
      <c r="AA66" s="541" t="b">
        <v>1</v>
      </c>
      <c r="AB66" s="541" t="b">
        <v>1</v>
      </c>
      <c r="AC66" s="541" t="b">
        <v>1</v>
      </c>
      <c r="AD66" s="541" t="b">
        <v>1</v>
      </c>
      <c r="AE66" s="541" t="b">
        <v>1</v>
      </c>
      <c r="AF66" s="541" t="b">
        <v>0</v>
      </c>
      <c r="AG66" s="541" t="b">
        <v>0</v>
      </c>
      <c r="AH66" s="541" t="b">
        <v>0</v>
      </c>
      <c r="AI66" s="541" t="b">
        <v>0</v>
      </c>
      <c r="AJ66" s="541" t="b">
        <v>0</v>
      </c>
      <c r="AK66" s="541" t="b">
        <v>0</v>
      </c>
      <c r="AL66" s="541" t="b">
        <v>0</v>
      </c>
      <c r="AM66" s="541" t="b">
        <v>0</v>
      </c>
      <c r="AN66" s="351" t="s">
        <v>269</v>
      </c>
      <c r="AO66" s="351" t="s">
        <v>269</v>
      </c>
      <c r="AP66" s="514">
        <f t="shared" si="1"/>
        <v>0</v>
      </c>
      <c r="AQ66" s="351" t="s">
        <v>269</v>
      </c>
      <c r="AR66" s="351" t="s">
        <v>269</v>
      </c>
      <c r="AS66" s="351" t="str">
        <f>AN66</f>
        <v>No aplica</v>
      </c>
      <c r="AT66" s="351" t="s">
        <v>269</v>
      </c>
      <c r="AU66" s="351" t="s">
        <v>269</v>
      </c>
      <c r="AV66" s="541" t="b">
        <v>0</v>
      </c>
      <c r="AW66" s="351" t="s">
        <v>771</v>
      </c>
      <c r="AX66" s="353" t="s">
        <v>531</v>
      </c>
      <c r="AY66" s="351" t="s">
        <v>531</v>
      </c>
      <c r="AZ66" s="351"/>
      <c r="BA66" s="543" t="s">
        <v>269</v>
      </c>
      <c r="BB66" s="513">
        <v>0</v>
      </c>
      <c r="BC66" s="548">
        <v>0</v>
      </c>
      <c r="BD66" s="80">
        <f t="shared" si="3"/>
        <v>0</v>
      </c>
      <c r="BE66" s="351" t="s">
        <v>269</v>
      </c>
      <c r="BF66" s="351"/>
      <c r="BG66" s="351" t="s">
        <v>772</v>
      </c>
    </row>
    <row r="67" spans="2:59" s="350" customFormat="1" ht="18.75" customHeight="1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488" t="s">
        <v>535</v>
      </c>
      <c r="M67" s="528" t="s">
        <v>271</v>
      </c>
      <c r="N67" s="351" t="s">
        <v>277</v>
      </c>
      <c r="O67" s="351" t="s">
        <v>770</v>
      </c>
      <c r="P67" s="351" t="s">
        <v>534</v>
      </c>
      <c r="Q67" s="53" t="s">
        <v>276</v>
      </c>
      <c r="R67" s="541" t="b">
        <v>1</v>
      </c>
      <c r="S67" s="541" t="b">
        <v>1</v>
      </c>
      <c r="T67" s="541" t="b">
        <v>0</v>
      </c>
      <c r="U67" s="541" t="b">
        <v>0</v>
      </c>
      <c r="V67" s="541" t="b">
        <v>0</v>
      </c>
      <c r="W67" s="541" t="b">
        <v>0</v>
      </c>
      <c r="X67" s="541" t="b">
        <v>1</v>
      </c>
      <c r="Y67" s="541" t="b">
        <v>1</v>
      </c>
      <c r="Z67" s="541" t="b">
        <v>1</v>
      </c>
      <c r="AA67" s="541" t="b">
        <v>1</v>
      </c>
      <c r="AB67" s="541" t="b">
        <v>1</v>
      </c>
      <c r="AC67" s="541" t="b">
        <v>1</v>
      </c>
      <c r="AD67" s="541" t="b">
        <v>1</v>
      </c>
      <c r="AE67" s="541" t="b">
        <v>1</v>
      </c>
      <c r="AF67" s="541" t="b">
        <v>0</v>
      </c>
      <c r="AG67" s="541" t="b">
        <v>0</v>
      </c>
      <c r="AH67" s="541" t="b">
        <v>0</v>
      </c>
      <c r="AI67" s="541" t="b">
        <v>0</v>
      </c>
      <c r="AJ67" s="541" t="b">
        <v>0</v>
      </c>
      <c r="AK67" s="541" t="b">
        <v>0</v>
      </c>
      <c r="AL67" s="541" t="b">
        <v>0</v>
      </c>
      <c r="AM67" s="546" t="b">
        <v>1</v>
      </c>
      <c r="AN67" s="513">
        <v>4</v>
      </c>
      <c r="AO67" s="513">
        <v>0</v>
      </c>
      <c r="AP67" s="514">
        <f t="shared" si="1"/>
        <v>0</v>
      </c>
      <c r="AQ67" s="513" t="s">
        <v>15</v>
      </c>
      <c r="AR67" s="513">
        <v>0</v>
      </c>
      <c r="AS67" s="351">
        <f>AN67</f>
        <v>4</v>
      </c>
      <c r="AT67" s="351"/>
      <c r="AU67" s="359">
        <f t="shared" si="2"/>
        <v>0</v>
      </c>
      <c r="AV67" s="546" t="b">
        <v>0</v>
      </c>
      <c r="AW67" s="351" t="s">
        <v>277</v>
      </c>
      <c r="AX67" s="353" t="s">
        <v>531</v>
      </c>
      <c r="AY67" s="351" t="s">
        <v>531</v>
      </c>
      <c r="AZ67" s="351"/>
      <c r="BA67" s="543" t="s">
        <v>269</v>
      </c>
      <c r="BB67" s="513">
        <v>0</v>
      </c>
      <c r="BC67" s="548">
        <v>0</v>
      </c>
      <c r="BD67" s="80">
        <f t="shared" si="3"/>
        <v>0</v>
      </c>
      <c r="BE67" s="351" t="s">
        <v>269</v>
      </c>
      <c r="BF67" s="351"/>
      <c r="BG67" s="351" t="s">
        <v>772</v>
      </c>
    </row>
    <row r="68" spans="2:59" s="350" customFormat="1" ht="18.75" customHeight="1">
      <c r="C68" s="49" t="s">
        <v>4</v>
      </c>
      <c r="D68" s="49" t="s">
        <v>260</v>
      </c>
      <c r="E68" s="53" t="s">
        <v>554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06" t="s">
        <v>529</v>
      </c>
      <c r="M68" s="528" t="s">
        <v>281</v>
      </c>
      <c r="N68" s="351" t="s">
        <v>768</v>
      </c>
      <c r="O68" s="351" t="s">
        <v>277</v>
      </c>
      <c r="P68" s="351" t="s">
        <v>531</v>
      </c>
      <c r="Q68" s="53" t="s">
        <v>276</v>
      </c>
      <c r="R68" s="541" t="b">
        <v>1</v>
      </c>
      <c r="S68" s="541" t="b">
        <v>1</v>
      </c>
      <c r="T68" s="541" t="b">
        <v>1</v>
      </c>
      <c r="U68" s="541" t="b">
        <v>0</v>
      </c>
      <c r="V68" s="541" t="b">
        <v>0</v>
      </c>
      <c r="W68" s="541" t="b">
        <v>0</v>
      </c>
      <c r="X68" s="541" t="b">
        <v>1</v>
      </c>
      <c r="Y68" s="541" t="b">
        <v>1</v>
      </c>
      <c r="Z68" s="541" t="b">
        <v>1</v>
      </c>
      <c r="AA68" s="541" t="b">
        <v>1</v>
      </c>
      <c r="AB68" s="541" t="b">
        <v>1</v>
      </c>
      <c r="AC68" s="541" t="b">
        <v>1</v>
      </c>
      <c r="AD68" s="541" t="b">
        <v>1</v>
      </c>
      <c r="AE68" s="541" t="b">
        <v>1</v>
      </c>
      <c r="AF68" s="541" t="b">
        <v>0</v>
      </c>
      <c r="AG68" s="541" t="b">
        <v>0</v>
      </c>
      <c r="AH68" s="541" t="b">
        <v>0</v>
      </c>
      <c r="AI68" s="541" t="b">
        <v>0</v>
      </c>
      <c r="AJ68" s="541" t="b">
        <v>0</v>
      </c>
      <c r="AK68" s="541" t="b">
        <v>0</v>
      </c>
      <c r="AL68" s="541" t="b">
        <v>0</v>
      </c>
      <c r="AM68" s="546" t="b">
        <v>0</v>
      </c>
      <c r="AN68" s="513">
        <v>12</v>
      </c>
      <c r="AO68" s="513">
        <f>AN68-AR68</f>
        <v>12</v>
      </c>
      <c r="AP68" s="514">
        <f t="shared" si="1"/>
        <v>1</v>
      </c>
      <c r="AQ68" s="516">
        <v>46341</v>
      </c>
      <c r="AR68" s="513">
        <v>0</v>
      </c>
      <c r="AS68" s="351">
        <f>AN68</f>
        <v>12</v>
      </c>
      <c r="AT68" s="513">
        <v>0</v>
      </c>
      <c r="AU68" s="359">
        <f t="shared" si="2"/>
        <v>0</v>
      </c>
      <c r="AV68" s="546" t="b">
        <v>0</v>
      </c>
      <c r="AW68" s="351" t="s">
        <v>771</v>
      </c>
      <c r="AX68" s="353" t="s">
        <v>531</v>
      </c>
      <c r="AY68" s="351" t="s">
        <v>531</v>
      </c>
      <c r="AZ68" s="351"/>
      <c r="BA68" s="543" t="s">
        <v>269</v>
      </c>
      <c r="BB68" s="513">
        <v>0</v>
      </c>
      <c r="BC68" s="548">
        <v>0</v>
      </c>
      <c r="BD68" s="80">
        <f t="shared" si="3"/>
        <v>0</v>
      </c>
      <c r="BE68" s="351" t="s">
        <v>269</v>
      </c>
      <c r="BF68" s="351"/>
      <c r="BG68" s="351" t="s">
        <v>772</v>
      </c>
    </row>
    <row r="69" spans="2:59" s="350" customFormat="1" ht="18.75" customHeight="1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488" t="s">
        <v>535</v>
      </c>
      <c r="M69" s="529" t="s">
        <v>271</v>
      </c>
      <c r="N69" s="351" t="s">
        <v>277</v>
      </c>
      <c r="O69" s="351" t="s">
        <v>770</v>
      </c>
      <c r="P69" s="351" t="s">
        <v>534</v>
      </c>
      <c r="Q69" s="53" t="s">
        <v>276</v>
      </c>
      <c r="R69" s="541" t="b">
        <v>1</v>
      </c>
      <c r="S69" s="541" t="b">
        <v>1</v>
      </c>
      <c r="T69" s="541" t="b">
        <v>0</v>
      </c>
      <c r="U69" s="541" t="b">
        <v>0</v>
      </c>
      <c r="V69" s="541" t="b">
        <v>0</v>
      </c>
      <c r="W69" s="541" t="b">
        <v>0</v>
      </c>
      <c r="X69" s="541" t="b">
        <v>1</v>
      </c>
      <c r="Y69" s="541" t="b">
        <v>1</v>
      </c>
      <c r="Z69" s="541" t="b">
        <v>1</v>
      </c>
      <c r="AA69" s="541" t="b">
        <v>1</v>
      </c>
      <c r="AB69" s="541" t="b">
        <v>1</v>
      </c>
      <c r="AC69" s="541" t="b">
        <v>1</v>
      </c>
      <c r="AD69" s="541" t="b">
        <v>1</v>
      </c>
      <c r="AE69" s="541" t="b">
        <v>1</v>
      </c>
      <c r="AF69" s="541" t="b">
        <v>0</v>
      </c>
      <c r="AG69" s="541" t="b">
        <v>0</v>
      </c>
      <c r="AH69" s="541" t="b">
        <v>0</v>
      </c>
      <c r="AI69" s="541" t="b">
        <v>0</v>
      </c>
      <c r="AJ69" s="541" t="b">
        <v>0</v>
      </c>
      <c r="AK69" s="541" t="b">
        <v>0</v>
      </c>
      <c r="AL69" s="541" t="b">
        <v>0</v>
      </c>
      <c r="AM69" s="541" t="b">
        <v>0</v>
      </c>
      <c r="AN69" s="351" t="s">
        <v>269</v>
      </c>
      <c r="AO69" s="351" t="s">
        <v>269</v>
      </c>
      <c r="AP69" s="514">
        <f t="shared" si="1"/>
        <v>0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51" t="s">
        <v>269</v>
      </c>
      <c r="AV69" s="541" t="b">
        <v>0</v>
      </c>
      <c r="AW69" s="351" t="s">
        <v>277</v>
      </c>
      <c r="AX69" s="353" t="s">
        <v>531</v>
      </c>
      <c r="AY69" s="351" t="s">
        <v>531</v>
      </c>
      <c r="AZ69" s="351"/>
      <c r="BA69" s="543" t="s">
        <v>531</v>
      </c>
      <c r="BB69" s="513">
        <v>0</v>
      </c>
      <c r="BC69" s="548">
        <v>0</v>
      </c>
      <c r="BD69" s="80">
        <f t="shared" si="3"/>
        <v>0</v>
      </c>
      <c r="BE69" s="351" t="s">
        <v>773</v>
      </c>
      <c r="BF69" s="351"/>
      <c r="BG69" s="351" t="s">
        <v>772</v>
      </c>
    </row>
    <row r="70" spans="2:59" s="350" customFormat="1" ht="18.75" customHeight="1">
      <c r="C70" s="497" t="s">
        <v>4</v>
      </c>
      <c r="D70" s="497" t="s">
        <v>260</v>
      </c>
      <c r="E70" s="498" t="s">
        <v>56</v>
      </c>
      <c r="F70" s="497" t="s">
        <v>100</v>
      </c>
      <c r="G70" s="497" t="s">
        <v>89</v>
      </c>
      <c r="H70" s="497">
        <v>10</v>
      </c>
      <c r="I70" s="498" t="s">
        <v>299</v>
      </c>
      <c r="J70" s="499">
        <v>1892</v>
      </c>
      <c r="K70" s="498" t="s">
        <v>15</v>
      </c>
      <c r="L70" s="524" t="s">
        <v>535</v>
      </c>
      <c r="M70" s="530" t="s">
        <v>281</v>
      </c>
      <c r="N70" s="351" t="s">
        <v>768</v>
      </c>
      <c r="O70" s="351" t="s">
        <v>770</v>
      </c>
      <c r="P70" s="351" t="s">
        <v>534</v>
      </c>
      <c r="Q70" s="53" t="s">
        <v>276</v>
      </c>
      <c r="R70" s="541" t="b">
        <v>1</v>
      </c>
      <c r="S70" s="541" t="b">
        <v>1</v>
      </c>
      <c r="T70" s="541" t="b">
        <v>0</v>
      </c>
      <c r="U70" s="541" t="b">
        <v>0</v>
      </c>
      <c r="V70" s="541" t="b">
        <v>0</v>
      </c>
      <c r="W70" s="541" t="b">
        <v>0</v>
      </c>
      <c r="X70" s="541" t="b">
        <v>1</v>
      </c>
      <c r="Y70" s="541" t="b">
        <v>1</v>
      </c>
      <c r="Z70" s="541" t="b">
        <v>1</v>
      </c>
      <c r="AA70" s="541" t="b">
        <v>1</v>
      </c>
      <c r="AB70" s="541" t="b">
        <v>1</v>
      </c>
      <c r="AC70" s="541" t="b">
        <v>1</v>
      </c>
      <c r="AD70" s="541" t="b">
        <v>1</v>
      </c>
      <c r="AE70" s="541" t="b">
        <v>1</v>
      </c>
      <c r="AF70" s="541" t="b">
        <v>0</v>
      </c>
      <c r="AG70" s="541" t="b">
        <v>0</v>
      </c>
      <c r="AH70" s="541" t="b">
        <v>0</v>
      </c>
      <c r="AI70" s="541" t="b">
        <v>0</v>
      </c>
      <c r="AJ70" s="541" t="b">
        <v>0</v>
      </c>
      <c r="AK70" s="541" t="b">
        <v>0</v>
      </c>
      <c r="AL70" s="541" t="b">
        <v>0</v>
      </c>
      <c r="AM70" s="541" t="b">
        <v>0</v>
      </c>
      <c r="AN70" s="351" t="s">
        <v>269</v>
      </c>
      <c r="AO70" s="351" t="s">
        <v>269</v>
      </c>
      <c r="AP70" s="514">
        <f t="shared" si="1"/>
        <v>0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51" t="s">
        <v>269</v>
      </c>
      <c r="AV70" s="541" t="b">
        <v>0</v>
      </c>
      <c r="AW70" s="351" t="s">
        <v>771</v>
      </c>
      <c r="AX70" s="503" t="s">
        <v>531</v>
      </c>
      <c r="AY70" s="351" t="s">
        <v>531</v>
      </c>
      <c r="AZ70" s="496"/>
      <c r="BA70" s="545" t="s">
        <v>531</v>
      </c>
      <c r="BB70" s="513">
        <v>0</v>
      </c>
      <c r="BC70" s="548">
        <v>0</v>
      </c>
      <c r="BD70" s="80">
        <f t="shared" si="3"/>
        <v>0</v>
      </c>
      <c r="BE70" s="351" t="s">
        <v>773</v>
      </c>
      <c r="BF70" s="496"/>
      <c r="BG70" s="351" t="s">
        <v>772</v>
      </c>
    </row>
    <row r="71" spans="2:59" s="350" customFormat="1" ht="18.75" customHeight="1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529" t="s">
        <v>271</v>
      </c>
      <c r="N71" s="351" t="s">
        <v>277</v>
      </c>
      <c r="O71" s="351" t="s">
        <v>770</v>
      </c>
      <c r="P71" s="351" t="s">
        <v>534</v>
      </c>
      <c r="Q71" s="53" t="s">
        <v>276</v>
      </c>
      <c r="R71" s="541" t="b">
        <v>1</v>
      </c>
      <c r="S71" s="541" t="b">
        <v>1</v>
      </c>
      <c r="T71" s="541" t="b">
        <v>0</v>
      </c>
      <c r="U71" s="541" t="b">
        <v>0</v>
      </c>
      <c r="V71" s="541" t="b">
        <v>0</v>
      </c>
      <c r="W71" s="541" t="b">
        <v>0</v>
      </c>
      <c r="X71" s="541" t="b">
        <v>1</v>
      </c>
      <c r="Y71" s="541" t="b">
        <v>1</v>
      </c>
      <c r="Z71" s="541" t="b">
        <v>1</v>
      </c>
      <c r="AA71" s="541" t="b">
        <v>1</v>
      </c>
      <c r="AB71" s="541" t="b">
        <v>1</v>
      </c>
      <c r="AC71" s="541" t="b">
        <v>1</v>
      </c>
      <c r="AD71" s="541" t="b">
        <v>1</v>
      </c>
      <c r="AE71" s="541" t="b">
        <v>1</v>
      </c>
      <c r="AF71" s="541" t="b">
        <v>0</v>
      </c>
      <c r="AG71" s="541" t="b">
        <v>0</v>
      </c>
      <c r="AH71" s="541" t="b">
        <v>0</v>
      </c>
      <c r="AI71" s="541" t="b">
        <v>0</v>
      </c>
      <c r="AJ71" s="541" t="b">
        <v>0</v>
      </c>
      <c r="AK71" s="541" t="b">
        <v>0</v>
      </c>
      <c r="AL71" s="541" t="b">
        <v>0</v>
      </c>
      <c r="AM71" s="541" t="b">
        <v>0</v>
      </c>
      <c r="AN71" s="351" t="s">
        <v>269</v>
      </c>
      <c r="AO71" s="351" t="s">
        <v>269</v>
      </c>
      <c r="AP71" s="514">
        <f t="shared" si="1"/>
        <v>0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51" t="s">
        <v>269</v>
      </c>
      <c r="AV71" s="541" t="b">
        <v>0</v>
      </c>
      <c r="AW71" s="351" t="s">
        <v>277</v>
      </c>
      <c r="AX71" s="351" t="s">
        <v>531</v>
      </c>
      <c r="AY71" s="351" t="s">
        <v>531</v>
      </c>
      <c r="AZ71" s="351"/>
      <c r="BA71" s="543" t="s">
        <v>531</v>
      </c>
      <c r="BB71" s="513">
        <v>0</v>
      </c>
      <c r="BC71" s="548">
        <v>0</v>
      </c>
      <c r="BD71" s="80">
        <f t="shared" si="3"/>
        <v>0</v>
      </c>
      <c r="BE71" s="351" t="s">
        <v>773</v>
      </c>
      <c r="BF71" s="351"/>
      <c r="BG71" s="351" t="s">
        <v>772</v>
      </c>
    </row>
    <row r="72" spans="2:59" ht="23.25" customHeight="1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351" t="s">
        <v>531</v>
      </c>
      <c r="N72" s="351" t="s">
        <v>277</v>
      </c>
      <c r="O72" s="351" t="s">
        <v>277</v>
      </c>
      <c r="P72" s="351" t="s">
        <v>531</v>
      </c>
      <c r="Q72" s="53" t="s">
        <v>276</v>
      </c>
      <c r="R72" s="541" t="b">
        <v>1</v>
      </c>
      <c r="S72" s="541" t="b">
        <v>1</v>
      </c>
      <c r="T72" s="541" t="b">
        <v>1</v>
      </c>
      <c r="U72" s="541" t="b">
        <v>1</v>
      </c>
      <c r="V72" s="541" t="b">
        <v>1</v>
      </c>
      <c r="W72" s="541" t="b">
        <v>1</v>
      </c>
      <c r="X72" s="541" t="b">
        <v>1</v>
      </c>
      <c r="Y72" s="541" t="b">
        <v>1</v>
      </c>
      <c r="Z72" s="541" t="b">
        <v>1</v>
      </c>
      <c r="AA72" s="541" t="b">
        <v>1</v>
      </c>
      <c r="AB72" s="541" t="b">
        <v>1</v>
      </c>
      <c r="AC72" s="541" t="b">
        <v>1</v>
      </c>
      <c r="AD72" s="541" t="b">
        <v>1</v>
      </c>
      <c r="AE72" s="541" t="b">
        <v>1</v>
      </c>
      <c r="AF72" s="541" t="b">
        <v>1</v>
      </c>
      <c r="AG72" s="541" t="b">
        <v>1</v>
      </c>
      <c r="AH72" s="541" t="b">
        <v>1</v>
      </c>
      <c r="AI72" s="541" t="b">
        <v>1</v>
      </c>
      <c r="AJ72" s="541" t="b">
        <v>1</v>
      </c>
      <c r="AK72" s="541" t="b">
        <v>1</v>
      </c>
      <c r="AL72" s="541" t="b">
        <v>1</v>
      </c>
      <c r="AM72" s="541" t="b">
        <v>0</v>
      </c>
      <c r="AN72" s="351" t="s">
        <v>269</v>
      </c>
      <c r="AO72" s="351" t="s">
        <v>269</v>
      </c>
      <c r="AP72" s="514">
        <f t="shared" si="1"/>
        <v>0</v>
      </c>
      <c r="AQ72" s="351" t="s">
        <v>269</v>
      </c>
      <c r="AR72" s="351" t="s">
        <v>269</v>
      </c>
      <c r="AS72" s="351" t="s">
        <v>269</v>
      </c>
      <c r="AT72" s="351" t="s">
        <v>269</v>
      </c>
      <c r="AU72" s="351" t="s">
        <v>269</v>
      </c>
      <c r="AV72" s="541" t="b">
        <v>0</v>
      </c>
      <c r="AW72" s="351" t="s">
        <v>270</v>
      </c>
      <c r="AX72" s="351" t="s">
        <v>270</v>
      </c>
      <c r="AY72" s="351" t="s">
        <v>270</v>
      </c>
      <c r="AZ72" s="351"/>
      <c r="BA72" s="351" t="s">
        <v>270</v>
      </c>
      <c r="BB72" s="513">
        <v>0</v>
      </c>
      <c r="BC72" s="548">
        <v>0</v>
      </c>
      <c r="BD72" s="80">
        <f t="shared" si="3"/>
        <v>0</v>
      </c>
      <c r="BE72" s="351" t="s">
        <v>777</v>
      </c>
      <c r="BF72" s="351"/>
      <c r="BG72" s="351" t="s">
        <v>769</v>
      </c>
    </row>
    <row r="73" spans="2:59" ht="20.25" customHeight="1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496" t="s">
        <v>531</v>
      </c>
      <c r="N73" s="496" t="s">
        <v>277</v>
      </c>
      <c r="O73" s="496" t="s">
        <v>277</v>
      </c>
      <c r="P73" s="496" t="s">
        <v>531</v>
      </c>
      <c r="Q73" s="498" t="s">
        <v>276</v>
      </c>
      <c r="R73" s="552" t="b">
        <v>1</v>
      </c>
      <c r="S73" s="552" t="b">
        <v>1</v>
      </c>
      <c r="T73" s="541" t="b">
        <v>1</v>
      </c>
      <c r="U73" s="552" t="b">
        <v>1</v>
      </c>
      <c r="V73" s="552" t="b">
        <v>1</v>
      </c>
      <c r="W73" s="552" t="b">
        <v>1</v>
      </c>
      <c r="X73" s="541" t="b">
        <v>1</v>
      </c>
      <c r="Y73" s="541" t="b">
        <v>1</v>
      </c>
      <c r="Z73" s="541" t="b">
        <v>1</v>
      </c>
      <c r="AA73" s="541" t="b">
        <v>1</v>
      </c>
      <c r="AB73" s="541" t="b">
        <v>1</v>
      </c>
      <c r="AC73" s="541" t="b">
        <v>1</v>
      </c>
      <c r="AD73" s="541" t="b">
        <v>1</v>
      </c>
      <c r="AE73" s="541" t="b">
        <v>1</v>
      </c>
      <c r="AF73" s="552" t="b">
        <v>1</v>
      </c>
      <c r="AG73" s="552" t="b">
        <v>1</v>
      </c>
      <c r="AH73" s="552" t="b">
        <v>1</v>
      </c>
      <c r="AI73" s="552" t="b">
        <v>1</v>
      </c>
      <c r="AJ73" s="552" t="b">
        <v>1</v>
      </c>
      <c r="AK73" s="552" t="b">
        <v>1</v>
      </c>
      <c r="AL73" s="552" t="b">
        <v>1</v>
      </c>
      <c r="AM73" s="546" t="b">
        <v>1</v>
      </c>
      <c r="AN73" s="553">
        <v>12</v>
      </c>
      <c r="AO73" s="553">
        <f>AN73-AR73</f>
        <v>2</v>
      </c>
      <c r="AP73" s="554">
        <f t="shared" si="1"/>
        <v>0.16666666666666666</v>
      </c>
      <c r="AQ73" s="555" t="s">
        <v>533</v>
      </c>
      <c r="AR73" s="556">
        <v>10</v>
      </c>
      <c r="AS73" s="496">
        <f>AN73</f>
        <v>12</v>
      </c>
      <c r="AT73" s="496">
        <v>12</v>
      </c>
      <c r="AU73" s="500">
        <f t="shared" ref="AU73" si="9">AT73/AS73</f>
        <v>1</v>
      </c>
      <c r="AV73" s="546" t="b">
        <v>1</v>
      </c>
      <c r="AW73" s="351" t="s">
        <v>270</v>
      </c>
      <c r="AX73" s="351" t="s">
        <v>270</v>
      </c>
      <c r="AY73" s="351" t="s">
        <v>270</v>
      </c>
      <c r="AZ73" s="496"/>
      <c r="BA73" s="496" t="s">
        <v>270</v>
      </c>
      <c r="BB73" s="553">
        <v>0</v>
      </c>
      <c r="BC73" s="557">
        <v>0</v>
      </c>
      <c r="BD73" s="556">
        <f t="shared" si="3"/>
        <v>0</v>
      </c>
      <c r="BE73" s="496" t="s">
        <v>777</v>
      </c>
      <c r="BF73" s="496"/>
      <c r="BG73" s="496" t="s">
        <v>769</v>
      </c>
    </row>
    <row r="74" spans="2:59" ht="15" customHeight="1">
      <c r="C74" s="49" t="s">
        <v>7</v>
      </c>
      <c r="D74" s="49" t="s">
        <v>317</v>
      </c>
      <c r="E74" s="53" t="s">
        <v>779</v>
      </c>
      <c r="F74" s="49" t="s">
        <v>780</v>
      </c>
      <c r="G74" s="49" t="s">
        <v>101</v>
      </c>
      <c r="H74" s="49">
        <v>10</v>
      </c>
      <c r="I74" s="53" t="s">
        <v>262</v>
      </c>
      <c r="J74" s="79">
        <v>53178</v>
      </c>
      <c r="K74" s="53" t="s">
        <v>15</v>
      </c>
      <c r="M74" s="79" t="s">
        <v>281</v>
      </c>
      <c r="N74" s="79" t="s">
        <v>277</v>
      </c>
      <c r="O74" s="79" t="s">
        <v>770</v>
      </c>
      <c r="P74" s="79" t="s">
        <v>531</v>
      </c>
      <c r="Q74" s="498" t="s">
        <v>276</v>
      </c>
      <c r="R74" s="552" t="b">
        <v>1</v>
      </c>
      <c r="S74" s="552" t="b">
        <v>1</v>
      </c>
      <c r="T74" s="541" t="b">
        <v>0</v>
      </c>
      <c r="U74" s="541" t="b">
        <v>0</v>
      </c>
      <c r="V74" s="541" t="b">
        <v>0</v>
      </c>
      <c r="W74" s="541" t="b">
        <v>0</v>
      </c>
      <c r="X74" s="541" t="b">
        <v>1</v>
      </c>
      <c r="Y74" s="541" t="b">
        <v>1</v>
      </c>
      <c r="Z74" s="541" t="b">
        <v>1</v>
      </c>
      <c r="AA74" s="541" t="b">
        <v>1</v>
      </c>
      <c r="AB74" s="541" t="b">
        <v>1</v>
      </c>
      <c r="AC74" s="541" t="b">
        <v>1</v>
      </c>
      <c r="AD74" s="541" t="b">
        <v>1</v>
      </c>
      <c r="AE74" s="541" t="b">
        <v>1</v>
      </c>
      <c r="AF74" s="79"/>
      <c r="AG74" s="79"/>
      <c r="AH74" s="79"/>
      <c r="AI74" s="79"/>
      <c r="AJ74" s="79"/>
      <c r="AK74" s="552" t="b">
        <v>1</v>
      </c>
      <c r="AL74" s="552" t="b">
        <v>1</v>
      </c>
      <c r="AM74" s="79"/>
      <c r="AN74" s="80"/>
      <c r="AO74" s="80"/>
      <c r="AP74" s="80"/>
      <c r="AQ74" s="80"/>
      <c r="AR74" s="80"/>
      <c r="AS74" s="80"/>
      <c r="AT74" s="80"/>
      <c r="AU74" s="80"/>
      <c r="AV74" s="80"/>
      <c r="AW74" s="322"/>
      <c r="AX74" s="322"/>
      <c r="AY74" s="322"/>
      <c r="AZ74" s="322"/>
      <c r="BA74" s="322"/>
      <c r="BB74" s="322"/>
      <c r="BC74" s="322"/>
      <c r="BD74" s="322"/>
      <c r="BE74" s="322"/>
      <c r="BF74" s="322"/>
      <c r="BG74" s="323"/>
    </row>
    <row r="75" spans="2:59" ht="15" customHeight="1">
      <c r="C75" s="49" t="s">
        <v>7</v>
      </c>
      <c r="D75" s="323" t="s">
        <v>331</v>
      </c>
      <c r="E75" s="53" t="s">
        <v>781</v>
      </c>
      <c r="F75" s="49" t="s">
        <v>100</v>
      </c>
      <c r="G75" s="49" t="s">
        <v>103</v>
      </c>
      <c r="H75" s="49">
        <v>10</v>
      </c>
      <c r="I75" s="53" t="s">
        <v>299</v>
      </c>
      <c r="K75" s="53" t="s">
        <v>15</v>
      </c>
      <c r="M75" s="79"/>
      <c r="N75" s="79"/>
      <c r="O75" s="79"/>
      <c r="P75" s="79"/>
      <c r="Q75" s="498" t="s">
        <v>276</v>
      </c>
      <c r="R75" s="552" t="b">
        <v>1</v>
      </c>
      <c r="S75" s="552" t="b">
        <v>0</v>
      </c>
      <c r="T75" s="541" t="b">
        <v>0</v>
      </c>
      <c r="U75" s="541" t="b">
        <v>0</v>
      </c>
      <c r="V75" s="541" t="b">
        <v>0</v>
      </c>
      <c r="W75" s="541" t="b">
        <v>0</v>
      </c>
      <c r="X75" s="541" t="b">
        <v>1</v>
      </c>
      <c r="Y75" s="541" t="b">
        <v>1</v>
      </c>
      <c r="Z75" s="541" t="b">
        <v>1</v>
      </c>
      <c r="AA75" s="541" t="b">
        <v>1</v>
      </c>
      <c r="AB75" s="541" t="b">
        <v>1</v>
      </c>
      <c r="AC75" s="541" t="b">
        <v>1</v>
      </c>
      <c r="AD75" s="541" t="b">
        <v>1</v>
      </c>
      <c r="AE75" s="541" t="b">
        <v>1</v>
      </c>
      <c r="AF75" s="79"/>
      <c r="AG75" s="79"/>
      <c r="AH75" s="79"/>
      <c r="AI75" s="79"/>
      <c r="AJ75" s="79"/>
      <c r="AK75" s="552" t="b">
        <v>0</v>
      </c>
      <c r="AL75" s="552" t="b">
        <v>0</v>
      </c>
      <c r="AM75" s="79"/>
      <c r="AN75" s="80"/>
      <c r="AO75" s="80"/>
      <c r="AP75" s="80"/>
      <c r="AQ75" s="80"/>
      <c r="AR75" s="80"/>
      <c r="AS75" s="80"/>
      <c r="AT75" s="80"/>
      <c r="AU75" s="80"/>
      <c r="AV75" s="80"/>
      <c r="AW75" s="322"/>
      <c r="AX75" s="322"/>
      <c r="AY75" s="322"/>
      <c r="AZ75" s="322"/>
      <c r="BA75" s="322"/>
      <c r="BB75" s="322"/>
      <c r="BC75" s="322"/>
      <c r="BD75" s="322"/>
      <c r="BE75" s="322"/>
      <c r="BF75" s="322"/>
      <c r="BG75" s="323"/>
    </row>
  </sheetData>
  <autoFilter ref="B10:BG75" xr:uid="{F6C3828E-DC52-4BBD-B13F-7269EA388FFF}"/>
  <mergeCells count="14">
    <mergeCell ref="AW3:AY4"/>
    <mergeCell ref="C8:K8"/>
    <mergeCell ref="AN8:BE8"/>
    <mergeCell ref="C9:K9"/>
    <mergeCell ref="AM9:AQ9"/>
    <mergeCell ref="AR9:AV9"/>
    <mergeCell ref="BA9:BF9"/>
    <mergeCell ref="M9:Q9"/>
    <mergeCell ref="S9:W9"/>
    <mergeCell ref="X9:AB9"/>
    <mergeCell ref="AC9:AE9"/>
    <mergeCell ref="AK9:AL9"/>
    <mergeCell ref="AF9:AJ9"/>
    <mergeCell ref="AW9:AZ9"/>
  </mergeCells>
  <conditionalFormatting sqref="M72:M73">
    <cfRule type="cellIs" priority="1131" operator="equal">
      <formula>"Sin Iniciar"</formula>
    </cfRule>
    <cfRule type="cellIs" dxfId="382" priority="1132" operator="equal">
      <formula>"En proceso"</formula>
    </cfRule>
    <cfRule type="cellIs" dxfId="381" priority="1133" operator="equal">
      <formula>"Finalizado"</formula>
    </cfRule>
    <cfRule type="cellIs" dxfId="380" priority="1134" operator="equal">
      <formula>"Enviado al ministerio"</formula>
    </cfRule>
  </conditionalFormatting>
  <conditionalFormatting sqref="N12:P73">
    <cfRule type="cellIs" priority="720" operator="equal">
      <formula>"Sin Iniciar"</formula>
    </cfRule>
    <cfRule type="cellIs" dxfId="379" priority="721" operator="equal">
      <formula>"Finalizado"</formula>
    </cfRule>
    <cfRule type="cellIs" dxfId="378" priority="722" operator="equal">
      <formula>"En proceso"</formula>
    </cfRule>
  </conditionalFormatting>
  <conditionalFormatting sqref="O12:O73">
    <cfRule type="cellIs" dxfId="377" priority="818" operator="equal">
      <formula>"Devuelto"</formula>
    </cfRule>
    <cfRule type="cellIs" dxfId="376" priority="819" operator="equal">
      <formula>"Devuelto "</formula>
    </cfRule>
    <cfRule type="cellIs" dxfId="375" priority="820" operator="equal">
      <formula>"finalizado"</formula>
    </cfRule>
  </conditionalFormatting>
  <conditionalFormatting sqref="P12:P73">
    <cfRule type="cellIs" dxfId="374" priority="1563" operator="equal">
      <formula>"Enviado al ministerio"</formula>
    </cfRule>
  </conditionalFormatting>
  <conditionalFormatting sqref="AN29:AO30 AQ29:AR32 AO31:AO32">
    <cfRule type="cellIs" dxfId="373" priority="1080" operator="equal">
      <formula>"finalizado"</formula>
    </cfRule>
    <cfRule type="cellIs" dxfId="372" priority="1081" operator="equal">
      <formula>"Devuelto"</formula>
    </cfRule>
    <cfRule type="cellIs" dxfId="371" priority="1082" operator="equal">
      <formula>"Devuelto "</formula>
    </cfRule>
    <cfRule type="cellIs" dxfId="370" priority="1083" operator="equal">
      <formula>"en proceso"</formula>
    </cfRule>
  </conditionalFormatting>
  <conditionalFormatting sqref="AN39:AO42 AQ42:AR42">
    <cfRule type="cellIs" dxfId="369" priority="1094" operator="equal">
      <formula>"Devuelto"</formula>
    </cfRule>
    <cfRule type="cellIs" dxfId="368" priority="1095" operator="equal">
      <formula>"Devuelto "</formula>
    </cfRule>
  </conditionalFormatting>
  <conditionalFormatting sqref="AN39:AO42">
    <cfRule type="cellIs" dxfId="367" priority="647" operator="equal">
      <formula>"en proceso"</formula>
    </cfRule>
    <cfRule type="cellIs" dxfId="366" priority="648" operator="equal">
      <formula>"finalizado"</formula>
    </cfRule>
  </conditionalFormatting>
  <conditionalFormatting sqref="AN50:AO50 AQ50:AR50 AN66:AO66 AQ66:AR66 AT66:AT67">
    <cfRule type="cellIs" dxfId="365" priority="1053" operator="equal">
      <formula>"finalizado"</formula>
    </cfRule>
    <cfRule type="cellIs" dxfId="364" priority="1054" operator="equal">
      <formula>"Devuelto"</formula>
    </cfRule>
    <cfRule type="cellIs" dxfId="363" priority="1055" operator="equal">
      <formula>"Devuelto "</formula>
    </cfRule>
    <cfRule type="cellIs" dxfId="362" priority="1056" operator="equal">
      <formula>"en proceso"</formula>
    </cfRule>
  </conditionalFormatting>
  <conditionalFormatting sqref="AN17:AP19">
    <cfRule type="cellIs" priority="71" operator="equal">
      <formula>"Sin Iniciar"</formula>
    </cfRule>
    <cfRule type="cellIs" dxfId="361" priority="72" operator="equal">
      <formula>"Finalizado"</formula>
    </cfRule>
    <cfRule type="cellIs" dxfId="360" priority="73" operator="equal">
      <formula>"En proceso"</formula>
    </cfRule>
  </conditionalFormatting>
  <conditionalFormatting sqref="AN21:AP23">
    <cfRule type="cellIs" priority="68" operator="equal">
      <formula>"Sin Iniciar"</formula>
    </cfRule>
    <cfRule type="cellIs" dxfId="359" priority="69" operator="equal">
      <formula>"Finalizado"</formula>
    </cfRule>
    <cfRule type="cellIs" dxfId="358" priority="70" operator="equal">
      <formula>"En proceso"</formula>
    </cfRule>
  </conditionalFormatting>
  <conditionalFormatting sqref="AN29:AP30">
    <cfRule type="cellIs" priority="62" operator="equal">
      <formula>"Sin Iniciar"</formula>
    </cfRule>
    <cfRule type="cellIs" dxfId="357" priority="63" operator="equal">
      <formula>"Finalizado"</formula>
    </cfRule>
    <cfRule type="cellIs" dxfId="356" priority="64" operator="equal">
      <formula>"En proceso"</formula>
    </cfRule>
  </conditionalFormatting>
  <conditionalFormatting sqref="AN32:AP32">
    <cfRule type="cellIs" priority="59" operator="equal">
      <formula>"Sin Iniciar"</formula>
    </cfRule>
    <cfRule type="cellIs" dxfId="355" priority="60" operator="equal">
      <formula>"Finalizado"</formula>
    </cfRule>
    <cfRule type="cellIs" dxfId="354" priority="61" operator="equal">
      <formula>"En proceso"</formula>
    </cfRule>
  </conditionalFormatting>
  <conditionalFormatting sqref="AN39:AP42">
    <cfRule type="cellIs" priority="56" operator="equal">
      <formula>"Sin Iniciar"</formula>
    </cfRule>
    <cfRule type="cellIs" dxfId="353" priority="57" operator="equal">
      <formula>"Finalizado"</formula>
    </cfRule>
    <cfRule type="cellIs" dxfId="352" priority="58" operator="equal">
      <formula>"En proceso"</formula>
    </cfRule>
  </conditionalFormatting>
  <conditionalFormatting sqref="AN26:AR27">
    <cfRule type="cellIs" priority="65" operator="equal">
      <formula>"Sin Iniciar"</formula>
    </cfRule>
    <cfRule type="cellIs" dxfId="351" priority="66" operator="equal">
      <formula>"Finalizado"</formula>
    </cfRule>
    <cfRule type="cellIs" dxfId="350" priority="67" operator="equal">
      <formula>"En proceso"</formula>
    </cfRule>
  </conditionalFormatting>
  <conditionalFormatting sqref="AN44:AR46">
    <cfRule type="cellIs" priority="53" operator="equal">
      <formula>"Sin Iniciar"</formula>
    </cfRule>
    <cfRule type="cellIs" dxfId="349" priority="54" operator="equal">
      <formula>"Finalizado"</formula>
    </cfRule>
    <cfRule type="cellIs" dxfId="348" priority="55" operator="equal">
      <formula>"En proceso"</formula>
    </cfRule>
  </conditionalFormatting>
  <conditionalFormatting sqref="AN48:AR48">
    <cfRule type="cellIs" priority="50" operator="equal">
      <formula>"Sin Iniciar"</formula>
    </cfRule>
    <cfRule type="cellIs" dxfId="347" priority="51" operator="equal">
      <formula>"Finalizado"</formula>
    </cfRule>
    <cfRule type="cellIs" dxfId="346" priority="52" operator="equal">
      <formula>"En proceso"</formula>
    </cfRule>
  </conditionalFormatting>
  <conditionalFormatting sqref="AN50:AR50">
    <cfRule type="cellIs" priority="47" operator="equal">
      <formula>"Sin Iniciar"</formula>
    </cfRule>
    <cfRule type="cellIs" dxfId="345" priority="48" operator="equal">
      <formula>"Finalizado"</formula>
    </cfRule>
    <cfRule type="cellIs" dxfId="344" priority="49" operator="equal">
      <formula>"En proceso"</formula>
    </cfRule>
  </conditionalFormatting>
  <conditionalFormatting sqref="AN53:AR54">
    <cfRule type="cellIs" priority="44" operator="equal">
      <formula>"Sin Iniciar"</formula>
    </cfRule>
    <cfRule type="cellIs" dxfId="343" priority="45" operator="equal">
      <formula>"Finalizado"</formula>
    </cfRule>
    <cfRule type="cellIs" dxfId="342" priority="46" operator="equal">
      <formula>"En proceso"</formula>
    </cfRule>
  </conditionalFormatting>
  <conditionalFormatting sqref="AO36">
    <cfRule type="cellIs" priority="1182" operator="equal">
      <formula>"Sin Iniciar"</formula>
    </cfRule>
    <cfRule type="cellIs" dxfId="341" priority="1183" operator="equal">
      <formula>"Finalizado"</formula>
    </cfRule>
    <cfRule type="cellIs" dxfId="340" priority="1184" operator="equal">
      <formula>"En proceso"</formula>
    </cfRule>
  </conditionalFormatting>
  <conditionalFormatting sqref="AP63:AP65">
    <cfRule type="cellIs" priority="41" operator="equal">
      <formula>"Sin Iniciar"</formula>
    </cfRule>
    <cfRule type="cellIs" dxfId="339" priority="42" operator="equal">
      <formula>"Finalizado"</formula>
    </cfRule>
    <cfRule type="cellIs" dxfId="338" priority="43" operator="equal">
      <formula>"En proceso"</formula>
    </cfRule>
  </conditionalFormatting>
  <conditionalFormatting sqref="AQ55">
    <cfRule type="cellIs" priority="22" operator="equal">
      <formula>"Sin Iniciar"</formula>
    </cfRule>
    <cfRule type="cellIs" dxfId="337" priority="23" operator="equal">
      <formula>"Finalizado"</formula>
    </cfRule>
    <cfRule type="cellIs" dxfId="336" priority="24" operator="equal">
      <formula>"En proceso"</formula>
    </cfRule>
  </conditionalFormatting>
  <conditionalFormatting sqref="AQ58">
    <cfRule type="cellIs" priority="19" operator="equal">
      <formula>"Sin Iniciar"</formula>
    </cfRule>
    <cfRule type="cellIs" dxfId="335" priority="20" operator="equal">
      <formula>"Finalizado"</formula>
    </cfRule>
    <cfRule type="cellIs" dxfId="334" priority="21" operator="equal">
      <formula>"En proceso"</formula>
    </cfRule>
  </conditionalFormatting>
  <conditionalFormatting sqref="AQ21:AR22 M69">
    <cfRule type="cellIs" priority="1588" operator="equal">
      <formula>"Sin Iniciar"</formula>
    </cfRule>
    <cfRule type="cellIs" dxfId="333" priority="1590" operator="equal">
      <formula>"Finalizado"</formula>
    </cfRule>
  </conditionalFormatting>
  <conditionalFormatting sqref="AQ21:AR22 AT33 M69">
    <cfRule type="cellIs" dxfId="332" priority="1589" operator="equal">
      <formula>"En proceso"</formula>
    </cfRule>
  </conditionalFormatting>
  <conditionalFormatting sqref="AQ41:AR41 AT54:AU54 AS53:AU53 AM9 BA10:BF11 AT15 AO16 AQ16:AR16 AN23:AO23 AQ23:AU23 AN26:AO27 AQ26:AR27 AT33 AO36:AO37 AQ36:AR37 AQ39:AR39 AT39 AQ40:AU40 AT44:AT45 AN44:AO46 AQ44:AR46 AT47:AT48 AN48:AO48 AQ48:AR48 AN53:AO54 AQ53:AR54 AN64:AO64 AQ64:AU64 AN69:AO72 AQ69:AU72">
    <cfRule type="cellIs" dxfId="331" priority="1686" operator="equal">
      <formula>"Devuelto"</formula>
    </cfRule>
    <cfRule type="cellIs" dxfId="330" priority="1687" operator="equal">
      <formula>"Devuelto "</formula>
    </cfRule>
  </conditionalFormatting>
  <conditionalFormatting sqref="AQ41:AR41">
    <cfRule type="cellIs" dxfId="329" priority="1175" stopIfTrue="1" operator="equal">
      <formula>"No aplica"</formula>
    </cfRule>
    <cfRule type="cellIs" dxfId="328" priority="1176" operator="equal">
      <formula>"en proceso"</formula>
    </cfRule>
    <cfRule type="cellIs" dxfId="327" priority="1177" operator="equal">
      <formula>"finalizado"</formula>
    </cfRule>
  </conditionalFormatting>
  <conditionalFormatting sqref="AQ41:AR42">
    <cfRule type="cellIs" priority="643" operator="equal">
      <formula>"Sin Iniciar"</formula>
    </cfRule>
    <cfRule type="cellIs" dxfId="326" priority="644" operator="equal">
      <formula>"En proceso"</formula>
    </cfRule>
    <cfRule type="cellIs" dxfId="325" priority="645" operator="equal">
      <formula>"Finalizado"</formula>
    </cfRule>
  </conditionalFormatting>
  <conditionalFormatting sqref="AQ42:AR42">
    <cfRule type="cellIs" dxfId="324" priority="1093" operator="equal">
      <formula>"finalizado"</formula>
    </cfRule>
  </conditionalFormatting>
  <conditionalFormatting sqref="AR41">
    <cfRule type="cellIs" dxfId="323" priority="1120" operator="equal">
      <formula>"finalizado"</formula>
    </cfRule>
    <cfRule type="cellIs" dxfId="322" priority="1121" operator="equal">
      <formula>"Devuelto"</formula>
    </cfRule>
    <cfRule type="cellIs" dxfId="321" priority="1122" operator="equal">
      <formula>"Devuelto "</formula>
    </cfRule>
  </conditionalFormatting>
  <conditionalFormatting sqref="AR41:AR42 AT54:AU54 AS53:AU53 AW10:BF11 AO16 AQ16:AR16 AN23:AO23 AQ23:AU23 AN26:AO27 AQ26:AR27 AO36:AO37 AQ36:AR37 AQ39:AR39 AT39 AQ40:AU40 AQ42 AT44:AT45 AN44:AO46 AQ44:AR46 AT47:AT48 AN48:AO48 AQ48:AR48 AN53:AO54 AQ53:AR54 AN64:AO64 AQ64:AU64 AN69:AO72 AQ69:AU72">
    <cfRule type="cellIs" dxfId="320" priority="1701" operator="equal">
      <formula>"en proceso"</formula>
    </cfRule>
  </conditionalFormatting>
  <conditionalFormatting sqref="AR12:AU12 BE12:BG20 AQ13:AR14 AS13:AS22 AN14:AP14 AT15 AO16 AQ16:AR19 AT17:AT22 BG20:BG73 AQ23:AU23 AS24:AS39 AT25:AT27 AQ29:AR32 AO31 AU33:AU36 AQ36:AR37 AN37:AP37 AQ39:AR39 AQ40:AU40 AR41 AT47:AU48 AS47:AS52 AO52 AQ52 AS54:AS62 AU55:AU62 AN63:AO64 AQ63:AU64 AT65:AU65 AS65:AS68 AT66:AT67 AN69:AO72 AQ69:AU72 AS73:AU73">
    <cfRule type="cellIs" dxfId="319" priority="978" operator="equal">
      <formula>"En proceso"</formula>
    </cfRule>
  </conditionalFormatting>
  <conditionalFormatting sqref="AR10:AV11">
    <cfRule type="cellIs" dxfId="318" priority="80" operator="equal">
      <formula>"Devuelto"</formula>
    </cfRule>
    <cfRule type="cellIs" dxfId="317" priority="81" operator="equal">
      <formula>"Devuelto "</formula>
    </cfRule>
  </conditionalFormatting>
  <conditionalFormatting sqref="AR10:BF11">
    <cfRule type="cellIs" dxfId="316" priority="82" operator="equal">
      <formula>"finalizado"</formula>
    </cfRule>
  </conditionalFormatting>
  <conditionalFormatting sqref="AS41:AU46">
    <cfRule type="cellIs" priority="675" operator="equal">
      <formula>"Sin Iniciar"</formula>
    </cfRule>
    <cfRule type="cellIs" dxfId="315" priority="676" operator="equal">
      <formula>"En proceso"</formula>
    </cfRule>
    <cfRule type="cellIs" dxfId="314" priority="677" operator="equal">
      <formula>"Finalizado"</formula>
    </cfRule>
  </conditionalFormatting>
  <conditionalFormatting sqref="AS53:AU53">
    <cfRule type="cellIs" priority="655" operator="equal">
      <formula>"Sin Iniciar"</formula>
    </cfRule>
    <cfRule type="cellIs" dxfId="313" priority="656" operator="equal">
      <formula>"Finalizado"</formula>
    </cfRule>
    <cfRule type="cellIs" dxfId="312" priority="657" operator="equal">
      <formula>"En proceso"</formula>
    </cfRule>
    <cfRule type="cellIs" dxfId="311" priority="658" stopIfTrue="1" operator="equal">
      <formula>"No aplica"</formula>
    </cfRule>
  </conditionalFormatting>
  <conditionalFormatting sqref="AT29:AT30">
    <cfRule type="cellIs" priority="1065" operator="equal">
      <formula>"Sin Iniciar"</formula>
    </cfRule>
    <cfRule type="cellIs" dxfId="310" priority="1066" operator="equal">
      <formula>"En proceso"</formula>
    </cfRule>
    <cfRule type="cellIs" dxfId="309" priority="1067" operator="equal">
      <formula>"Finalizado"</formula>
    </cfRule>
  </conditionalFormatting>
  <conditionalFormatting sqref="AT44:AT45 AN44:AO46 AQ44:AR46">
    <cfRule type="cellIs" dxfId="308" priority="1061" operator="equal">
      <formula>"finalizado"</formula>
    </cfRule>
  </conditionalFormatting>
  <conditionalFormatting sqref="AT50 AN66:AO66 AQ66:AR66">
    <cfRule type="cellIs" priority="1050" operator="equal">
      <formula>"Sin Iniciar"</formula>
    </cfRule>
    <cfRule type="cellIs" dxfId="307" priority="1051" operator="equal">
      <formula>"En proceso"</formula>
    </cfRule>
    <cfRule type="cellIs" dxfId="306" priority="1052" operator="equal">
      <formula>"Finalizado"</formula>
    </cfRule>
  </conditionalFormatting>
  <conditionalFormatting sqref="AT14:AU14">
    <cfRule type="cellIs" priority="1077" operator="equal">
      <formula>"Sin Iniciar"</formula>
    </cfRule>
    <cfRule type="cellIs" dxfId="305" priority="1078" operator="equal">
      <formula>"En proceso"</formula>
    </cfRule>
    <cfRule type="cellIs" dxfId="304" priority="1079" operator="equal">
      <formula>"Finalizado"</formula>
    </cfRule>
  </conditionalFormatting>
  <conditionalFormatting sqref="AT32:AU32">
    <cfRule type="cellIs" priority="690" operator="equal">
      <formula>"Sin Iniciar"</formula>
    </cfRule>
    <cfRule type="cellIs" dxfId="303" priority="691" operator="equal">
      <formula>"En proceso"</formula>
    </cfRule>
    <cfRule type="cellIs" dxfId="302" priority="692" operator="equal">
      <formula>"Finalizado"</formula>
    </cfRule>
  </conditionalFormatting>
  <conditionalFormatting sqref="AT37:AU39">
    <cfRule type="cellIs" dxfId="301" priority="685" operator="equal">
      <formula>"En proceso"</formula>
    </cfRule>
    <cfRule type="cellIs" priority="687" operator="equal">
      <formula>"Sin Iniciar"</formula>
    </cfRule>
    <cfRule type="cellIs" dxfId="300" priority="689" operator="equal">
      <formula>"Finalizado"</formula>
    </cfRule>
  </conditionalFormatting>
  <conditionalFormatting sqref="AT50:AU50">
    <cfRule type="cellIs" dxfId="299" priority="667" operator="equal">
      <formula>"Devuelto"</formula>
    </cfRule>
    <cfRule type="cellIs" dxfId="298" priority="668" operator="equal">
      <formula>"Devuelto "</formula>
    </cfRule>
    <cfRule type="cellIs" dxfId="297" priority="669" operator="equal">
      <formula>"en proceso"</formula>
    </cfRule>
    <cfRule type="cellIs" dxfId="296" priority="670" operator="equal">
      <formula>"finalizado"</formula>
    </cfRule>
  </conditionalFormatting>
  <conditionalFormatting sqref="AT54:AU54 AS53:AU53 AM9 BG10:BG73 AT15 AO16 AQ16:AR16 AN23:AO23 AQ23:AU23 AN26:AO27 AQ26:AR27 AT33 AO36:AO37 AQ36:AR37 AQ39:AR39 AT39 AQ40:AU40 AT47:AT48 AN48:AO48 AQ48:AR48 AN53:AO54 AQ53:AR54 AN64:AO64 AQ64:AU64 AN69:AO72 AQ69:AU72">
    <cfRule type="cellIs" dxfId="295" priority="1702" operator="equal">
      <formula>"finalizado"</formula>
    </cfRule>
  </conditionalFormatting>
  <conditionalFormatting sqref="AT54:AU54">
    <cfRule type="cellIs" priority="659" operator="equal">
      <formula>"Sin Iniciar"</formula>
    </cfRule>
    <cfRule type="cellIs" dxfId="294" priority="660" operator="equal">
      <formula>"Finalizado"</formula>
    </cfRule>
    <cfRule type="cellIs" dxfId="293" priority="661" operator="equal">
      <formula>"En proceso"</formula>
    </cfRule>
    <cfRule type="cellIs" dxfId="292" priority="662" stopIfTrue="1" operator="equal">
      <formula>"No aplica"</formula>
    </cfRule>
  </conditionalFormatting>
  <conditionalFormatting sqref="AU13:AU22">
    <cfRule type="cellIs" priority="699" operator="equal">
      <formula>"Sin Iniciar"</formula>
    </cfRule>
    <cfRule type="cellIs" dxfId="291" priority="700" operator="equal">
      <formula>"En proceso"</formula>
    </cfRule>
    <cfRule type="cellIs" dxfId="290" priority="701" operator="equal">
      <formula>"Finalizado"</formula>
    </cfRule>
  </conditionalFormatting>
  <conditionalFormatting sqref="AU24:AU31">
    <cfRule type="cellIs" priority="693" operator="equal">
      <formula>"Sin Iniciar"</formula>
    </cfRule>
    <cfRule type="cellIs" dxfId="289" priority="694" operator="equal">
      <formula>"En proceso"</formula>
    </cfRule>
    <cfRule type="cellIs" dxfId="288" priority="695" operator="equal">
      <formula>"Finalizado"</formula>
    </cfRule>
  </conditionalFormatting>
  <conditionalFormatting sqref="AU39">
    <cfRule type="cellIs" priority="684" operator="equal">
      <formula>"Sin Iniciar"</formula>
    </cfRule>
    <cfRule type="cellIs" dxfId="287" priority="686" operator="equal">
      <formula>"Finalizado"</formula>
    </cfRule>
  </conditionalFormatting>
  <conditionalFormatting sqref="AU48">
    <cfRule type="cellIs" dxfId="286" priority="671" operator="equal">
      <formula>"Devuelto"</formula>
    </cfRule>
    <cfRule type="cellIs" dxfId="285" priority="672" operator="equal">
      <formula>"Devuelto "</formula>
    </cfRule>
    <cfRule type="cellIs" dxfId="284" priority="673" operator="equal">
      <formula>"en proceso"</formula>
    </cfRule>
    <cfRule type="cellIs" dxfId="283" priority="674" operator="equal">
      <formula>"finalizado"</formula>
    </cfRule>
  </conditionalFormatting>
  <conditionalFormatting sqref="AU49:AU52">
    <cfRule type="cellIs" priority="663" operator="equal">
      <formula>"Sin Iniciar"</formula>
    </cfRule>
    <cfRule type="cellIs" dxfId="282" priority="664" operator="equal">
      <formula>"Finalizado"</formula>
    </cfRule>
    <cfRule type="cellIs" dxfId="281" priority="665" operator="equal">
      <formula>"En proceso"</formula>
    </cfRule>
  </conditionalFormatting>
  <conditionalFormatting sqref="AU50">
    <cfRule type="cellIs" dxfId="280" priority="666" stopIfTrue="1" operator="equal">
      <formula>"No aplica"</formula>
    </cfRule>
  </conditionalFormatting>
  <conditionalFormatting sqref="AU66">
    <cfRule type="cellIs" dxfId="279" priority="618" stopIfTrue="1" operator="equal">
      <formula>"No aplica"</formula>
    </cfRule>
    <cfRule type="cellIs" dxfId="278" priority="619" operator="equal">
      <formula>"en proceso"</formula>
    </cfRule>
    <cfRule type="cellIs" dxfId="277" priority="620" operator="equal">
      <formula>"finalizado"</formula>
    </cfRule>
    <cfRule type="cellIs" dxfId="276" priority="624" operator="equal">
      <formula>"Devuelto"</formula>
    </cfRule>
    <cfRule type="cellIs" dxfId="275" priority="625" operator="equal">
      <formula>"Devuelto "</formula>
    </cfRule>
  </conditionalFormatting>
  <conditionalFormatting sqref="AU66:AU68">
    <cfRule type="cellIs" priority="621" operator="equal">
      <formula>"Sin Iniciar"</formula>
    </cfRule>
    <cfRule type="cellIs" dxfId="274" priority="622" operator="equal">
      <formula>"En proceso"</formula>
    </cfRule>
    <cfRule type="cellIs" dxfId="273" priority="623" operator="equal">
      <formula>"Finalizado"</formula>
    </cfRule>
  </conditionalFormatting>
  <conditionalFormatting sqref="AW12:AW38 AW40:AW45">
    <cfRule type="cellIs" dxfId="272" priority="480" operator="equal">
      <formula>"en proceso"</formula>
    </cfRule>
    <cfRule type="cellIs" dxfId="271" priority="481" operator="equal">
      <formula>"finalizado"</formula>
    </cfRule>
    <cfRule type="cellIs" dxfId="270" priority="482" operator="equal">
      <formula>"Devuelto"</formula>
    </cfRule>
    <cfRule type="cellIs" dxfId="269" priority="483" operator="equal">
      <formula>"Devuelto "</formula>
    </cfRule>
  </conditionalFormatting>
  <conditionalFormatting sqref="AW13:AW22 AW24">
    <cfRule type="cellIs" priority="1323" operator="equal">
      <formula>"Sin Iniciar"</formula>
    </cfRule>
  </conditionalFormatting>
  <conditionalFormatting sqref="AW26:AW32">
    <cfRule type="cellIs" priority="410" operator="equal">
      <formula>"Sin Iniciar"</formula>
    </cfRule>
    <cfRule type="cellIs" dxfId="268" priority="411" operator="equal">
      <formula>"Finalizado"</formula>
    </cfRule>
  </conditionalFormatting>
  <conditionalFormatting sqref="AW28">
    <cfRule type="cellIs" dxfId="267" priority="412" operator="equal">
      <formula>"en proceso"</formula>
    </cfRule>
    <cfRule type="cellIs" dxfId="266" priority="413" operator="equal">
      <formula>"finalizado"</formula>
    </cfRule>
    <cfRule type="cellIs" dxfId="265" priority="414" operator="equal">
      <formula>"Devuelto"</formula>
    </cfRule>
    <cfRule type="cellIs" dxfId="264" priority="415" operator="equal">
      <formula>"Devuelto "</formula>
    </cfRule>
  </conditionalFormatting>
  <conditionalFormatting sqref="AW32">
    <cfRule type="cellIs" dxfId="263" priority="485" operator="equal">
      <formula>"En proceso"</formula>
    </cfRule>
  </conditionalFormatting>
  <conditionalFormatting sqref="AW33:AW36">
    <cfRule type="cellIs" dxfId="262" priority="583" stopIfTrue="1" operator="equal">
      <formula>"No aplica"</formula>
    </cfRule>
    <cfRule type="cellIs" priority="584" operator="equal">
      <formula>"Sin Iniciar"</formula>
    </cfRule>
    <cfRule type="cellIs" dxfId="261" priority="585" operator="equal">
      <formula>"En proceso"</formula>
    </cfRule>
    <cfRule type="cellIs" dxfId="260" priority="586" operator="equal">
      <formula>"Finalizado"</formula>
    </cfRule>
    <cfRule type="cellIs" dxfId="259" priority="587" operator="equal">
      <formula>"en proceso"</formula>
    </cfRule>
    <cfRule type="cellIs" dxfId="258" priority="588" operator="equal">
      <formula>"finalizado"</formula>
    </cfRule>
    <cfRule type="cellIs" dxfId="257" priority="589" operator="equal">
      <formula>"Devuelto"</formula>
    </cfRule>
    <cfRule type="cellIs" dxfId="256" priority="590" operator="equal">
      <formula>"Devuelto "</formula>
    </cfRule>
  </conditionalFormatting>
  <conditionalFormatting sqref="AW37:AW38">
    <cfRule type="cellIs" dxfId="255" priority="476" stopIfTrue="1" operator="equal">
      <formula>"No aplica"</formula>
    </cfRule>
    <cfRule type="cellIs" priority="477" operator="equal">
      <formula>"Sin Iniciar"</formula>
    </cfRule>
    <cfRule type="cellIs" dxfId="254" priority="478" operator="equal">
      <formula>"En proceso"</formula>
    </cfRule>
    <cfRule type="cellIs" dxfId="253" priority="479" operator="equal">
      <formula>"Finalizado"</formula>
    </cfRule>
  </conditionalFormatting>
  <conditionalFormatting sqref="AW40:AW41">
    <cfRule type="cellIs" dxfId="252" priority="571" stopIfTrue="1" operator="equal">
      <formula>"No aplica"</formula>
    </cfRule>
    <cfRule type="cellIs" dxfId="251" priority="575" operator="equal">
      <formula>"en proceso"</formula>
    </cfRule>
    <cfRule type="cellIs" dxfId="250" priority="576" operator="equal">
      <formula>"finalizado"</formula>
    </cfRule>
    <cfRule type="cellIs" dxfId="249" priority="577" operator="equal">
      <formula>"Devuelto"</formula>
    </cfRule>
    <cfRule type="cellIs" dxfId="248" priority="578" operator="equal">
      <formula>"Devuelto "</formula>
    </cfRule>
  </conditionalFormatting>
  <conditionalFormatting sqref="AW40:AW45">
    <cfRule type="cellIs" priority="572" operator="equal">
      <formula>"Sin Iniciar"</formula>
    </cfRule>
    <cfRule type="cellIs" dxfId="247" priority="573" operator="equal">
      <formula>"En proceso"</formula>
    </cfRule>
    <cfRule type="cellIs" dxfId="246" priority="574" operator="equal">
      <formula>"Finalizado"</formula>
    </cfRule>
  </conditionalFormatting>
  <conditionalFormatting sqref="AW46:AW47">
    <cfRule type="cellIs" dxfId="245" priority="452" stopIfTrue="1" operator="equal">
      <formula>"No aplica"</formula>
    </cfRule>
  </conditionalFormatting>
  <conditionalFormatting sqref="AW46:AW52">
    <cfRule type="cellIs" priority="453" operator="equal">
      <formula>"Sin Iniciar"</formula>
    </cfRule>
    <cfRule type="cellIs" dxfId="244" priority="454" operator="equal">
      <formula>"En proceso"</formula>
    </cfRule>
    <cfRule type="cellIs" dxfId="243" priority="455" operator="equal">
      <formula>"Finalizado"</formula>
    </cfRule>
    <cfRule type="cellIs" dxfId="242" priority="456" operator="equal">
      <formula>"en proceso"</formula>
    </cfRule>
    <cfRule type="cellIs" dxfId="241" priority="457" operator="equal">
      <formula>"finalizado"</formula>
    </cfRule>
    <cfRule type="cellIs" dxfId="240" priority="458" operator="equal">
      <formula>"Devuelto"</formula>
    </cfRule>
    <cfRule type="cellIs" dxfId="239" priority="459" operator="equal">
      <formula>"Devuelto "</formula>
    </cfRule>
  </conditionalFormatting>
  <conditionalFormatting sqref="AW47">
    <cfRule type="cellIs" dxfId="238" priority="448" operator="equal">
      <formula>"en proceso"</formula>
    </cfRule>
    <cfRule type="cellIs" dxfId="237" priority="449" operator="equal">
      <formula>"finalizado"</formula>
    </cfRule>
    <cfRule type="cellIs" dxfId="236" priority="450" operator="equal">
      <formula>"Devuelto"</formula>
    </cfRule>
    <cfRule type="cellIs" dxfId="235" priority="451" operator="equal">
      <formula>"Devuelto "</formula>
    </cfRule>
  </conditionalFormatting>
  <conditionalFormatting sqref="AW53 AW55:AW56">
    <cfRule type="cellIs" dxfId="234" priority="442" operator="equal">
      <formula>"en proceso"</formula>
    </cfRule>
    <cfRule type="cellIs" dxfId="233" priority="443" operator="equal">
      <formula>"finalizado"</formula>
    </cfRule>
    <cfRule type="cellIs" dxfId="232" priority="444" operator="equal">
      <formula>"Devuelto"</formula>
    </cfRule>
    <cfRule type="cellIs" dxfId="231" priority="445" operator="equal">
      <formula>"Devuelto "</formula>
    </cfRule>
  </conditionalFormatting>
  <conditionalFormatting sqref="AW53">
    <cfRule type="cellIs" dxfId="230" priority="438" stopIfTrue="1" operator="equal">
      <formula>"No aplica"</formula>
    </cfRule>
  </conditionalFormatting>
  <conditionalFormatting sqref="AW55:AW56">
    <cfRule type="cellIs" priority="524" operator="equal">
      <formula>"Sin Iniciar"</formula>
    </cfRule>
    <cfRule type="cellIs" dxfId="229" priority="525" operator="equal">
      <formula>"En proceso"</formula>
    </cfRule>
    <cfRule type="cellIs" dxfId="228" priority="526" operator="equal">
      <formula>"Finalizado"</formula>
    </cfRule>
  </conditionalFormatting>
  <conditionalFormatting sqref="AW56">
    <cfRule type="cellIs" dxfId="227" priority="523" stopIfTrue="1" operator="equal">
      <formula>"No aplica"</formula>
    </cfRule>
    <cfRule type="cellIs" dxfId="226" priority="527" operator="equal">
      <formula>"en proceso"</formula>
    </cfRule>
    <cfRule type="cellIs" dxfId="225" priority="528" operator="equal">
      <formula>"finalizado"</formula>
    </cfRule>
    <cfRule type="cellIs" dxfId="224" priority="529" operator="equal">
      <formula>"Devuelto"</formula>
    </cfRule>
    <cfRule type="cellIs" dxfId="223" priority="530" operator="equal">
      <formula>"Devuelto "</formula>
    </cfRule>
  </conditionalFormatting>
  <conditionalFormatting sqref="AW58:AW59">
    <cfRule type="cellIs" priority="428" operator="equal">
      <formula>"Sin Iniciar"</formula>
    </cfRule>
    <cfRule type="cellIs" dxfId="222" priority="429" operator="equal">
      <formula>"En proceso"</formula>
    </cfRule>
    <cfRule type="cellIs" dxfId="221" priority="430" operator="equal">
      <formula>"Finalizado"</formula>
    </cfRule>
  </conditionalFormatting>
  <conditionalFormatting sqref="AW58:AW60">
    <cfRule type="cellIs" dxfId="220" priority="431" operator="equal">
      <formula>"en proceso"</formula>
    </cfRule>
    <cfRule type="cellIs" dxfId="219" priority="432" operator="equal">
      <formula>"finalizado"</formula>
    </cfRule>
    <cfRule type="cellIs" dxfId="218" priority="433" operator="equal">
      <formula>"Devuelto"</formula>
    </cfRule>
    <cfRule type="cellIs" dxfId="217" priority="434" operator="equal">
      <formula>"Devuelto "</formula>
    </cfRule>
  </conditionalFormatting>
  <conditionalFormatting sqref="AW59">
    <cfRule type="cellIs" dxfId="216" priority="427" stopIfTrue="1" operator="equal">
      <formula>"No aplica"</formula>
    </cfRule>
  </conditionalFormatting>
  <conditionalFormatting sqref="AW60">
    <cfRule type="cellIs" dxfId="215" priority="511" stopIfTrue="1" operator="equal">
      <formula>"No aplica"</formula>
    </cfRule>
    <cfRule type="cellIs" priority="512" operator="equal">
      <formula>"Sin Iniciar"</formula>
    </cfRule>
    <cfRule type="cellIs" dxfId="214" priority="513" operator="equal">
      <formula>"En proceso"</formula>
    </cfRule>
    <cfRule type="cellIs" dxfId="213" priority="514" operator="equal">
      <formula>"Finalizado"</formula>
    </cfRule>
    <cfRule type="cellIs" dxfId="212" priority="515" operator="equal">
      <formula>"en proceso"</formula>
    </cfRule>
    <cfRule type="cellIs" dxfId="211" priority="516" operator="equal">
      <formula>"finalizado"</formula>
    </cfRule>
    <cfRule type="cellIs" dxfId="210" priority="517" operator="equal">
      <formula>"Devuelto"</formula>
    </cfRule>
    <cfRule type="cellIs" dxfId="209" priority="518" operator="equal">
      <formula>"Devuelto "</formula>
    </cfRule>
  </conditionalFormatting>
  <conditionalFormatting sqref="AW62:AW71">
    <cfRule type="cellIs" dxfId="208" priority="388" operator="equal">
      <formula>"en proceso"</formula>
    </cfRule>
    <cfRule type="cellIs" dxfId="207" priority="389" operator="equal">
      <formula>"finalizado"</formula>
    </cfRule>
    <cfRule type="cellIs" dxfId="206" priority="390" operator="equal">
      <formula>"Devuelto"</formula>
    </cfRule>
    <cfRule type="cellIs" dxfId="205" priority="391" operator="equal">
      <formula>"Devuelto "</formula>
    </cfRule>
    <cfRule type="cellIs" priority="500" operator="equal">
      <formula>"Sin Iniciar"</formula>
    </cfRule>
    <cfRule type="cellIs" dxfId="204" priority="501" operator="equal">
      <formula>"En proceso"</formula>
    </cfRule>
    <cfRule type="cellIs" dxfId="203" priority="502" operator="equal">
      <formula>"Finalizado"</formula>
    </cfRule>
  </conditionalFormatting>
  <conditionalFormatting sqref="AW63:AW65 AW67 AW69 AW71">
    <cfRule type="cellIs" dxfId="202" priority="499" stopIfTrue="1" operator="equal">
      <formula>"No aplica"</formula>
    </cfRule>
    <cfRule type="cellIs" dxfId="201" priority="503" operator="equal">
      <formula>"en proceso"</formula>
    </cfRule>
    <cfRule type="cellIs" dxfId="200" priority="504" operator="equal">
      <formula>"finalizado"</formula>
    </cfRule>
    <cfRule type="cellIs" dxfId="199" priority="505" operator="equal">
      <formula>"Devuelto"</formula>
    </cfRule>
    <cfRule type="cellIs" dxfId="198" priority="506" operator="equal">
      <formula>"Devuelto "</formula>
    </cfRule>
  </conditionalFormatting>
  <conditionalFormatting sqref="AW46:AX46 AX44:AX45">
    <cfRule type="cellIs" priority="560" operator="equal">
      <formula>"Sin Iniciar"</formula>
    </cfRule>
    <cfRule type="cellIs" dxfId="197" priority="561" operator="equal">
      <formula>"En proceso"</formula>
    </cfRule>
    <cfRule type="cellIs" dxfId="196" priority="562" operator="equal">
      <formula>"Finalizado"</formula>
    </cfRule>
  </conditionalFormatting>
  <conditionalFormatting sqref="AW53:AX53">
    <cfRule type="cellIs" priority="439" operator="equal">
      <formula>"Sin Iniciar"</formula>
    </cfRule>
    <cfRule type="cellIs" dxfId="195" priority="440" operator="equal">
      <formula>"En proceso"</formula>
    </cfRule>
    <cfRule type="cellIs" dxfId="194" priority="441" operator="equal">
      <formula>"Finalizado"</formula>
    </cfRule>
  </conditionalFormatting>
  <conditionalFormatting sqref="AR12:AU12 BE12:BG20 AQ13:AR14 AS13:AS22 AN14:AP14 AT15 AO16 AQ16:AR19 AT17:AT22 BG20:BG73 BA21:BA42 AQ23:AU23 AW24 AS24:AS39 AT25:AT27 AQ29:AR32 AO31 AX32:AX38 AT33 AU33:AU36 AQ36:AR37 AN37:AP37 AQ39:AR39 AQ40:AU40 AR41 BA44:BA73 AT47:AU48 AS47:AS52 AX47:AX52 AO52 AQ52 AS54:AS62 AU55:AU62 AX55:AX71 AN63:AO64 AQ63:AU64 AT65:AU65 AS65:AS68 AT66:AT67 AN69:AO72 AQ69:AU72 AS73:AU73 AW12:AW22 AW12:BA20 AX20:AY21 AX40:AX42 AX39:AY39 AW41:AY41 AX57:AY57 AX61:AY61 AX72:AY73">
    <cfRule type="cellIs" dxfId="193" priority="941" operator="equal">
      <formula>"Finalizado"</formula>
    </cfRule>
  </conditionalFormatting>
  <conditionalFormatting sqref="AR12:AU12 BE12:BG20 AQ13:AR14 AS13:AS22 AN14:AP14 AT15 AO16 AQ16:AR19 AT17:AT22 BG20:BG73 AQ23:AU23 AS24:AS39 AT25:AT27 AQ29:AR32 AO31 AT33 AU33:AU36 AX34:AX38 BA34:BA42 AQ36:AR37 AN37:AP37 AQ39:AR39 AQ40:AU40 AR41 BA44:BA73 AT47:AU48 AS47:AS52 AX47:AX52 AO52 AQ52 AS54:AS62 AU55:AU62 AX55:AX71 AN63:AO64 AQ63:AU64 AT65:AU65 AS65:AS68 AT66:AT67 AN69:AO72 AQ69:AU72 AS73:AU73 AW12:BA31 AX40:AX42 AX39:AY39 AW41:AY41 AX57:AY57 AX61:AY61 AX72:AY73">
    <cfRule type="cellIs" priority="939" operator="equal">
      <formula>"Sin Iniciar"</formula>
    </cfRule>
  </conditionalFormatting>
  <conditionalFormatting sqref="AY13:AZ28 AW21:AZ31 AW12:AW22 AW12:BA20 AX20:AY21 AW41:AY41">
    <cfRule type="cellIs" dxfId="192" priority="1324" operator="equal">
      <formula>"En proceso"</formula>
    </cfRule>
  </conditionalFormatting>
  <conditionalFormatting sqref="AW21:AZ31">
    <cfRule type="cellIs" dxfId="191" priority="1325" operator="equal">
      <formula>"Finalizado"</formula>
    </cfRule>
  </conditionalFormatting>
  <conditionalFormatting sqref="AW57:AZ57 AY58:AZ59">
    <cfRule type="cellIs" priority="250" operator="equal">
      <formula>"Sin Iniciar"</formula>
    </cfRule>
    <cfRule type="cellIs" dxfId="190" priority="251" operator="equal">
      <formula>"Finalizado"</formula>
    </cfRule>
  </conditionalFormatting>
  <conditionalFormatting sqref="AW10:BG11">
    <cfRule type="cellIs" dxfId="189" priority="1699" operator="equal">
      <formula>"en proceso "</formula>
    </cfRule>
  </conditionalFormatting>
  <conditionalFormatting sqref="AX12:AX29 AX12:AY12 AX20:AY21">
    <cfRule type="cellIs" dxfId="188" priority="1349" operator="equal">
      <formula>"en proceso"</formula>
    </cfRule>
    <cfRule type="cellIs" dxfId="187" priority="1350" operator="equal">
      <formula>"finalizado"</formula>
    </cfRule>
    <cfRule type="cellIs" dxfId="186" priority="1351" operator="equal">
      <formula>"Devuelto"</formula>
    </cfRule>
    <cfRule type="cellIs" dxfId="185" priority="1352" operator="equal">
      <formula>"Devuelto "</formula>
    </cfRule>
  </conditionalFormatting>
  <conditionalFormatting sqref="AX32:AX33">
    <cfRule type="cellIs" dxfId="184" priority="1497" operator="equal">
      <formula>"en proceso"</formula>
    </cfRule>
    <cfRule type="cellIs" dxfId="183" priority="1498" operator="equal">
      <formula>"finalizado"</formula>
    </cfRule>
    <cfRule type="cellIs" dxfId="182" priority="1499" operator="equal">
      <formula>"Devuelto"</formula>
    </cfRule>
    <cfRule type="cellIs" dxfId="181" priority="1500" operator="equal">
      <formula>"Devuelto "</formula>
    </cfRule>
  </conditionalFormatting>
  <conditionalFormatting sqref="AX32:AX38 AX47:AX52 AX40:AX42">
    <cfRule type="cellIs" dxfId="180" priority="953" operator="equal">
      <formula>"En proceso"</formula>
    </cfRule>
  </conditionalFormatting>
  <conditionalFormatting sqref="AX44">
    <cfRule type="cellIs" dxfId="179" priority="1488" operator="equal">
      <formula>"en proceso"</formula>
    </cfRule>
    <cfRule type="cellIs" dxfId="178" priority="1489" operator="equal">
      <formula>"finalizado"</formula>
    </cfRule>
    <cfRule type="cellIs" dxfId="177" priority="1490" operator="equal">
      <formula>"Devuelto"</formula>
    </cfRule>
    <cfRule type="cellIs" dxfId="176" priority="1491" operator="equal">
      <formula>"Devuelto "</formula>
    </cfRule>
  </conditionalFormatting>
  <conditionalFormatting sqref="AX47:AX48">
    <cfRule type="cellIs" dxfId="175" priority="1483" operator="equal">
      <formula>"en proceso"</formula>
    </cfRule>
    <cfRule type="cellIs" dxfId="174" priority="1485" operator="equal">
      <formula>"finalizado"</formula>
    </cfRule>
    <cfRule type="cellIs" dxfId="173" priority="1486" operator="equal">
      <formula>"Devuelto"</formula>
    </cfRule>
    <cfRule type="cellIs" dxfId="172" priority="1487" operator="equal">
      <formula>"Devuelto "</formula>
    </cfRule>
  </conditionalFormatting>
  <conditionalFormatting sqref="AX56:AX59">
    <cfRule type="cellIs" dxfId="171" priority="1472" operator="equal">
      <formula>"No aplica"</formula>
    </cfRule>
  </conditionalFormatting>
  <conditionalFormatting sqref="AX65">
    <cfRule type="cellIs" dxfId="170" priority="1460" operator="equal">
      <formula>"en proceso"</formula>
    </cfRule>
    <cfRule type="cellIs" dxfId="169" priority="1461" operator="equal">
      <formula>"finalizado"</formula>
    </cfRule>
    <cfRule type="cellIs" dxfId="168" priority="1462" operator="equal">
      <formula>"Devuelto"</formula>
    </cfRule>
    <cfRule type="cellIs" dxfId="167" priority="1463" operator="equal">
      <formula>"Devuelto "</formula>
    </cfRule>
  </conditionalFormatting>
  <conditionalFormatting sqref="AX55:AX71 AW12:AY12 AX20:AY21 AW41:AY41 AW54:AY54 AW57:AZ57 AW61:AY61 AX72:AY73">
    <cfRule type="cellIs" dxfId="166" priority="39" operator="equal">
      <formula>"En proceso"</formula>
    </cfRule>
  </conditionalFormatting>
  <conditionalFormatting sqref="AW12:AY12 AX20:AY21 AW41:AY41 AW54:AY54 AW57:AY57 AW61:AY61">
    <cfRule type="cellIs" dxfId="165" priority="40" operator="equal">
      <formula>"No aplica"</formula>
    </cfRule>
  </conditionalFormatting>
  <conditionalFormatting sqref="AX43:BA43">
    <cfRule type="cellIs" priority="279" operator="equal">
      <formula>"Sin Iniciar"</formula>
    </cfRule>
    <cfRule type="cellIs" dxfId="164" priority="280" operator="equal">
      <formula>"En proceso"</formula>
    </cfRule>
    <cfRule type="cellIs" dxfId="163" priority="281" operator="equal">
      <formula>"Finalizado"</formula>
    </cfRule>
  </conditionalFormatting>
  <conditionalFormatting sqref="AY13:AZ28">
    <cfRule type="cellIs" priority="300" operator="equal">
      <formula>"Sin Iniciar"</formula>
    </cfRule>
    <cfRule type="cellIs" dxfId="162" priority="301" operator="equal">
      <formula>"Finalizado"</formula>
    </cfRule>
  </conditionalFormatting>
  <conditionalFormatting sqref="AY13:AZ36">
    <cfRule type="cellIs" dxfId="161" priority="370" operator="equal">
      <formula>"en proceso"</formula>
    </cfRule>
    <cfRule type="cellIs" dxfId="160" priority="371" operator="equal">
      <formula>"finalizado"</formula>
    </cfRule>
    <cfRule type="cellIs" dxfId="159" priority="372" operator="equal">
      <formula>"Devuelto"</formula>
    </cfRule>
    <cfRule type="cellIs" dxfId="158" priority="373" operator="equal">
      <formula>"Devuelto "</formula>
    </cfRule>
  </conditionalFormatting>
  <conditionalFormatting sqref="AY32:AZ32">
    <cfRule type="cellIs" priority="229" operator="equal">
      <formula>"Sin Iniciar"</formula>
    </cfRule>
    <cfRule type="cellIs" dxfId="157" priority="230" operator="equal">
      <formula>"En proceso"</formula>
    </cfRule>
    <cfRule type="cellIs" dxfId="156" priority="231" operator="equal">
      <formula>"Finalizado"</formula>
    </cfRule>
  </conditionalFormatting>
  <conditionalFormatting sqref="AY33:AZ36">
    <cfRule type="cellIs" dxfId="155" priority="366" stopIfTrue="1" operator="equal">
      <formula>"No aplica"</formula>
    </cfRule>
    <cfRule type="cellIs" priority="367" operator="equal">
      <formula>"Sin Iniciar"</formula>
    </cfRule>
    <cfRule type="cellIs" dxfId="154" priority="368" operator="equal">
      <formula>"En proceso"</formula>
    </cfRule>
    <cfRule type="cellIs" dxfId="153" priority="369" operator="equal">
      <formula>"Finalizado"</formula>
    </cfRule>
  </conditionalFormatting>
  <conditionalFormatting sqref="AY33:AZ38 AZ41 AY42:AZ53 AZ54 AY55:AZ56 AW57:AZ57 AY58:AZ60 AZ61 AY62:AZ71 AY40:AZ40 AZ39">
    <cfRule type="cellIs" dxfId="152" priority="220" operator="equal">
      <formula>"en proceso"</formula>
    </cfRule>
    <cfRule type="cellIs" dxfId="151" priority="221" operator="equal">
      <formula>"finalizado"</formula>
    </cfRule>
  </conditionalFormatting>
  <conditionalFormatting sqref="AY33:AZ38 AZ41 AY42:AZ53 AZ54 AY55:AZ56 AW57:BA57 AY58:AZ60 AZ61 AY62:AZ71 AY40:AZ40 AZ39">
    <cfRule type="cellIs" dxfId="150" priority="222" operator="equal">
      <formula>"Devuelto"</formula>
    </cfRule>
    <cfRule type="cellIs" dxfId="149" priority="228" operator="equal">
      <formula>"Devuelto "</formula>
    </cfRule>
  </conditionalFormatting>
  <conditionalFormatting sqref="AY37:AZ37">
    <cfRule type="cellIs" dxfId="148" priority="218" operator="equal">
      <formula>"En proceso"</formula>
    </cfRule>
    <cfRule type="cellIs" dxfId="147" priority="219" operator="equal">
      <formula>"Finalizado"</formula>
    </cfRule>
  </conditionalFormatting>
  <conditionalFormatting sqref="AY37:AZ38">
    <cfRule type="cellIs" priority="217" operator="equal">
      <formula>"Sin Iniciar"</formula>
    </cfRule>
  </conditionalFormatting>
  <conditionalFormatting sqref="AY40:AZ40 AX41:AZ41 AY42:AZ42 AZ39">
    <cfRule type="cellIs" dxfId="146" priority="358" operator="equal">
      <formula>"en proceso"</formula>
    </cfRule>
    <cfRule type="cellIs" dxfId="145" priority="359" operator="equal">
      <formula>"finalizado"</formula>
    </cfRule>
    <cfRule type="cellIs" dxfId="144" priority="360" operator="equal">
      <formula>"Devuelto"</formula>
    </cfRule>
    <cfRule type="cellIs" dxfId="143" priority="361" operator="equal">
      <formula>"Devuelto "</formula>
    </cfRule>
  </conditionalFormatting>
  <conditionalFormatting sqref="AY40:AZ40 AZ41 AY42:AZ42 AZ39">
    <cfRule type="cellIs" dxfId="142" priority="354" stopIfTrue="1" operator="equal">
      <formula>"No aplica"</formula>
    </cfRule>
    <cfRule type="cellIs" priority="355" operator="equal">
      <formula>"Sin Iniciar"</formula>
    </cfRule>
    <cfRule type="cellIs" dxfId="141" priority="356" operator="equal">
      <formula>"En proceso"</formula>
    </cfRule>
    <cfRule type="cellIs" dxfId="140" priority="357" operator="equal">
      <formula>"Finalizado"</formula>
    </cfRule>
  </conditionalFormatting>
  <conditionalFormatting sqref="AY44:AZ50">
    <cfRule type="cellIs" dxfId="139" priority="342" stopIfTrue="1" operator="equal">
      <formula>"No aplica"</formula>
    </cfRule>
    <cfRule type="cellIs" priority="343" operator="equal">
      <formula>"Sin Iniciar"</formula>
    </cfRule>
    <cfRule type="cellIs" dxfId="138" priority="344" operator="equal">
      <formula>"En proceso"</formula>
    </cfRule>
    <cfRule type="cellIs" dxfId="137" priority="345" operator="equal">
      <formula>"Finalizado"</formula>
    </cfRule>
    <cfRule type="cellIs" dxfId="136" priority="346" operator="equal">
      <formula>"en proceso"</formula>
    </cfRule>
    <cfRule type="cellIs" dxfId="135" priority="347" operator="equal">
      <formula>"finalizado"</formula>
    </cfRule>
    <cfRule type="cellIs" dxfId="134" priority="348" operator="equal">
      <formula>"Devuelto"</formula>
    </cfRule>
    <cfRule type="cellIs" dxfId="133" priority="349" operator="equal">
      <formula>"Devuelto "</formula>
    </cfRule>
  </conditionalFormatting>
  <conditionalFormatting sqref="AY51:AZ51">
    <cfRule type="cellIs" priority="264" operator="equal">
      <formula>"Sin Iniciar"</formula>
    </cfRule>
    <cfRule type="cellIs" dxfId="132" priority="265" operator="equal">
      <formula>"Finalizado"</formula>
    </cfRule>
    <cfRule type="cellIs" dxfId="131" priority="268" operator="equal">
      <formula>"En proceso"</formula>
    </cfRule>
  </conditionalFormatting>
  <conditionalFormatting sqref="AY52:AZ53 AX54:AZ54 AY55:AZ56">
    <cfRule type="cellIs" priority="331" operator="equal">
      <formula>"Sin Iniciar"</formula>
    </cfRule>
    <cfRule type="cellIs" dxfId="130" priority="332" operator="equal">
      <formula>"En proceso"</formula>
    </cfRule>
    <cfRule type="cellIs" dxfId="129" priority="333" operator="equal">
      <formula>"Finalizado"</formula>
    </cfRule>
    <cfRule type="cellIs" dxfId="128" priority="334" operator="equal">
      <formula>"en proceso"</formula>
    </cfRule>
    <cfRule type="cellIs" dxfId="127" priority="335" operator="equal">
      <formula>"finalizado"</formula>
    </cfRule>
    <cfRule type="cellIs" dxfId="126" priority="336" operator="equal">
      <formula>"Devuelto"</formula>
    </cfRule>
    <cfRule type="cellIs" dxfId="125" priority="337" operator="equal">
      <formula>"Devuelto "</formula>
    </cfRule>
  </conditionalFormatting>
  <conditionalFormatting sqref="AY52:AZ53 AZ54 AY55:AZ56">
    <cfRule type="cellIs" dxfId="124" priority="330" stopIfTrue="1" operator="equal">
      <formula>"No aplica"</formula>
    </cfRule>
  </conditionalFormatting>
  <conditionalFormatting sqref="AY58:AZ59">
    <cfRule type="cellIs" dxfId="123" priority="254" operator="equal">
      <formula>"En proceso"</formula>
    </cfRule>
  </conditionalFormatting>
  <conditionalFormatting sqref="AY60:AZ60 AX61:AZ61">
    <cfRule type="cellIs" priority="319" operator="equal">
      <formula>"Sin Iniciar"</formula>
    </cfRule>
    <cfRule type="cellIs" dxfId="122" priority="320" operator="equal">
      <formula>"En proceso"</formula>
    </cfRule>
    <cfRule type="cellIs" dxfId="121" priority="321" operator="equal">
      <formula>"Finalizado"</formula>
    </cfRule>
    <cfRule type="cellIs" dxfId="120" priority="322" operator="equal">
      <formula>"en proceso"</formula>
    </cfRule>
    <cfRule type="cellIs" dxfId="119" priority="323" operator="equal">
      <formula>"finalizado"</formula>
    </cfRule>
  </conditionalFormatting>
  <conditionalFormatting sqref="AY60:AZ60 AZ61">
    <cfRule type="cellIs" dxfId="118" priority="318" stopIfTrue="1" operator="equal">
      <formula>"No aplica"</formula>
    </cfRule>
  </conditionalFormatting>
  <conditionalFormatting sqref="AY62:AZ62">
    <cfRule type="cellIs" priority="236" operator="equal">
      <formula>"Sin Iniciar"</formula>
    </cfRule>
    <cfRule type="cellIs" dxfId="117" priority="237" operator="equal">
      <formula>"Finalizado"</formula>
    </cfRule>
    <cfRule type="cellIs" dxfId="116" priority="240" operator="equal">
      <formula>"En proceso"</formula>
    </cfRule>
  </conditionalFormatting>
  <conditionalFormatting sqref="AY63:AZ71 AZ72:AZ73">
    <cfRule type="cellIs" dxfId="115" priority="306" stopIfTrue="1" operator="equal">
      <formula>"No aplica"</formula>
    </cfRule>
    <cfRule type="cellIs" priority="307" operator="equal">
      <formula>"Sin Iniciar"</formula>
    </cfRule>
    <cfRule type="cellIs" dxfId="114" priority="308" operator="equal">
      <formula>"En proceso"</formula>
    </cfRule>
    <cfRule type="cellIs" dxfId="113" priority="309" operator="equal">
      <formula>"Finalizado"</formula>
    </cfRule>
    <cfRule type="cellIs" dxfId="112" priority="310" operator="equal">
      <formula>"en proceso"</formula>
    </cfRule>
    <cfRule type="cellIs" dxfId="111" priority="311" operator="equal">
      <formula>"finalizado"</formula>
    </cfRule>
    <cfRule type="cellIs" dxfId="110" priority="312" operator="equal">
      <formula>"Devuelto"</formula>
    </cfRule>
    <cfRule type="cellIs" dxfId="109" priority="313" operator="equal">
      <formula>"Devuelto "</formula>
    </cfRule>
  </conditionalFormatting>
  <conditionalFormatting sqref="AY12:BA12 AY20 AZ72:AZ73">
    <cfRule type="cellIs" dxfId="108" priority="35" operator="equal">
      <formula>"en proceso"</formula>
    </cfRule>
    <cfRule type="cellIs" dxfId="107" priority="36" operator="equal">
      <formula>"finalizado"</formula>
    </cfRule>
  </conditionalFormatting>
  <conditionalFormatting sqref="AY12:BA12 AY20">
    <cfRule type="cellIs" dxfId="106" priority="37" operator="equal">
      <formula>"Devuelto"</formula>
    </cfRule>
    <cfRule type="cellIs" dxfId="105" priority="38" operator="equal">
      <formula>"Devuelto "</formula>
    </cfRule>
  </conditionalFormatting>
  <conditionalFormatting sqref="AY60:BA60 AX61:AZ61">
    <cfRule type="cellIs" dxfId="104" priority="324" operator="equal">
      <formula>"Devuelto"</formula>
    </cfRule>
    <cfRule type="cellIs" dxfId="103" priority="325" operator="equal">
      <formula>"Devuelto "</formula>
    </cfRule>
  </conditionalFormatting>
  <conditionalFormatting sqref="BA12 BA20:BA42">
    <cfRule type="cellIs" dxfId="102" priority="27" operator="equal">
      <formula>"En proceso"</formula>
    </cfRule>
  </conditionalFormatting>
  <conditionalFormatting sqref="BA12:BA64">
    <cfRule type="cellIs" dxfId="101" priority="950" operator="equal">
      <formula>"en proceso"</formula>
    </cfRule>
    <cfRule type="cellIs" dxfId="100" priority="951" operator="equal">
      <formula>"finalizado"</formula>
    </cfRule>
  </conditionalFormatting>
  <conditionalFormatting sqref="BA15:BA18">
    <cfRule type="cellIs" dxfId="99" priority="1403" operator="equal">
      <formula>"Devuelto"</formula>
    </cfRule>
    <cfRule type="cellIs" dxfId="98" priority="1404" operator="equal">
      <formula>"Devuelto "</formula>
    </cfRule>
  </conditionalFormatting>
  <conditionalFormatting sqref="BA26:BA34">
    <cfRule type="cellIs" dxfId="97" priority="1421" operator="equal">
      <formula>"Devuelto"</formula>
    </cfRule>
    <cfRule type="cellIs" dxfId="96" priority="1422" operator="equal">
      <formula>"Devuelto "</formula>
    </cfRule>
  </conditionalFormatting>
  <conditionalFormatting sqref="BA36">
    <cfRule type="cellIs" dxfId="95" priority="1396" operator="equal">
      <formula>"Devuelto"</formula>
    </cfRule>
    <cfRule type="cellIs" dxfId="94" priority="1397" operator="equal">
      <formula>"Devuelto "</formula>
    </cfRule>
  </conditionalFormatting>
  <conditionalFormatting sqref="BA43:BA44">
    <cfRule type="cellIs" dxfId="93" priority="1385" operator="equal">
      <formula>"Devuelto"</formula>
    </cfRule>
    <cfRule type="cellIs" dxfId="92" priority="1386" operator="equal">
      <formula>"Devuelto "</formula>
    </cfRule>
  </conditionalFormatting>
  <conditionalFormatting sqref="BA44:BA73">
    <cfRule type="cellIs" dxfId="91" priority="943" operator="equal">
      <formula>"En proceso"</formula>
    </cfRule>
  </conditionalFormatting>
  <conditionalFormatting sqref="BA47:BA48">
    <cfRule type="cellIs" dxfId="90" priority="1481" operator="equal">
      <formula>"Devuelto"</formula>
    </cfRule>
    <cfRule type="cellIs" dxfId="89" priority="1482" operator="equal">
      <formula>"Devuelto "</formula>
    </cfRule>
  </conditionalFormatting>
  <conditionalFormatting sqref="BA66:BA73">
    <cfRule type="cellIs" dxfId="88" priority="25" operator="equal">
      <formula>"en proceso"</formula>
    </cfRule>
    <cfRule type="cellIs" dxfId="87" priority="26" operator="equal">
      <formula>"finalizado"</formula>
    </cfRule>
  </conditionalFormatting>
  <conditionalFormatting sqref="BA12:BD13 BA20:BA24 BA38:BA41 BA50:BA55 BA61:BA62 AZ72:BA73">
    <cfRule type="cellIs" dxfId="86" priority="28" operator="equal">
      <formula>"Devuelto"</formula>
    </cfRule>
    <cfRule type="cellIs" dxfId="85" priority="29" operator="equal">
      <formula>"Devuelto "</formula>
    </cfRule>
  </conditionalFormatting>
  <conditionalFormatting sqref="BB12:BD13">
    <cfRule type="cellIs" dxfId="84" priority="74" operator="equal">
      <formula>"En proceso"</formula>
    </cfRule>
    <cfRule type="cellIs" dxfId="83" priority="75" operator="equal">
      <formula>"Finalizado"</formula>
    </cfRule>
    <cfRule type="cellIs" dxfId="82" priority="76" operator="equal">
      <formula>"en proceso"</formula>
    </cfRule>
    <cfRule type="cellIs" dxfId="81" priority="77" operator="equal">
      <formula>"finalizado"</formula>
    </cfRule>
  </conditionalFormatting>
  <conditionalFormatting sqref="BE12:BF73">
    <cfRule type="cellIs" priority="85" operator="equal">
      <formula>"Sin Iniciar"</formula>
    </cfRule>
    <cfRule type="cellIs" dxfId="80" priority="86" operator="equal">
      <formula>"Finalizado"</formula>
    </cfRule>
    <cfRule type="cellIs" dxfId="79" priority="87" operator="equal">
      <formula>"En proceso"</formula>
    </cfRule>
    <cfRule type="cellIs" dxfId="78" priority="88" operator="equal">
      <formula>"en proceso"</formula>
    </cfRule>
    <cfRule type="cellIs" dxfId="77" priority="89" operator="equal">
      <formula>"finalizado"</formula>
    </cfRule>
  </conditionalFormatting>
  <conditionalFormatting sqref="BE22:BF73">
    <cfRule type="cellIs" dxfId="76" priority="90" operator="equal">
      <formula>"Devuelto"</formula>
    </cfRule>
    <cfRule type="cellIs" dxfId="75" priority="91" operator="equal">
      <formula>"Devuelto "</formula>
    </cfRule>
  </conditionalFormatting>
  <conditionalFormatting sqref="BE12:BG73">
    <cfRule type="cellIs" dxfId="74" priority="1103" operator="equal">
      <formula>"Devuelto"</formula>
    </cfRule>
    <cfRule type="cellIs" dxfId="73" priority="1104" operator="equal">
      <formula>"Devuelto "</formula>
    </cfRule>
  </conditionalFormatting>
  <conditionalFormatting sqref="BG8">
    <cfRule type="cellIs" dxfId="72" priority="1653" operator="equal">
      <formula>"en proceso"</formula>
    </cfRule>
    <cfRule type="cellIs" dxfId="71" priority="1654" operator="equal">
      <formula>"finalizado"</formula>
    </cfRule>
    <cfRule type="cellIs" dxfId="70" priority="1655" operator="equal">
      <formula>"en proceso "</formula>
    </cfRule>
  </conditionalFormatting>
  <conditionalFormatting sqref="BG10:BG73">
    <cfRule type="cellIs" dxfId="69" priority="1105" operator="equal">
      <formula>"en proceso"</formula>
    </cfRule>
  </conditionalFormatting>
  <conditionalFormatting sqref="BG62:BG73">
    <cfRule type="cellIs" dxfId="68" priority="83" operator="equal">
      <formula>"Devuelto"</formula>
    </cfRule>
    <cfRule type="cellIs" dxfId="67" priority="84" operator="equal">
      <formula>"Devuelto "</formula>
    </cfRule>
  </conditionalFormatting>
  <conditionalFormatting sqref="BG72:BG73">
    <cfRule type="cellIs" dxfId="66" priority="1102" operator="equal">
      <formula>"No aplica"</formula>
    </cfRule>
  </conditionalFormatting>
  <conditionalFormatting sqref="AW72:AW73 AW61 AW57 AW54 AW41 AW39 AW20:AW21 AW12">
    <cfRule type="cellIs" dxfId="65" priority="15" operator="equal">
      <formula>"en proceso"</formula>
    </cfRule>
    <cfRule type="cellIs" dxfId="64" priority="16" operator="equal">
      <formula>"finalizado"</formula>
    </cfRule>
    <cfRule type="cellIs" dxfId="63" priority="17" operator="equal">
      <formula>"Devuelto"</formula>
    </cfRule>
    <cfRule type="cellIs" dxfId="62" priority="18" operator="equal">
      <formula>"Devuelto "</formula>
    </cfRule>
  </conditionalFormatting>
  <conditionalFormatting sqref="AW72:AW73 AW39 AW20:AW21">
    <cfRule type="cellIs" dxfId="61" priority="13" operator="equal">
      <formula>"En proceso"</formula>
    </cfRule>
  </conditionalFormatting>
  <conditionalFormatting sqref="AW72:AW73 AW39 AW20:AW21">
    <cfRule type="cellIs" dxfId="60" priority="14" operator="equal">
      <formula>"No aplica"</formula>
    </cfRule>
  </conditionalFormatting>
  <conditionalFormatting sqref="AW72:AW73 AW61 AW57 AW54 AW39">
    <cfRule type="cellIs" dxfId="59" priority="11" operator="equal">
      <formula>"Finalizado"</formula>
    </cfRule>
  </conditionalFormatting>
  <conditionalFormatting sqref="AW72:AW73 AW61 AW57 AW54 AW39">
    <cfRule type="cellIs" priority="10" operator="equal">
      <formula>"Sin Iniciar"</formula>
    </cfRule>
  </conditionalFormatting>
  <conditionalFormatting sqref="AW72:AW73 AW61 AW57 AW54 AW39">
    <cfRule type="cellIs" dxfId="58" priority="12" operator="equal">
      <formula>"En proceso"</formula>
    </cfRule>
  </conditionalFormatting>
  <conditionalFormatting sqref="AX72:AY73 AX61:AY61 AX57:AY57 AX54:AY54 AX39:AY39">
    <cfRule type="cellIs" dxfId="57" priority="5" operator="equal">
      <formula>"En proceso"</formula>
    </cfRule>
  </conditionalFormatting>
  <conditionalFormatting sqref="AX72:AY73 AX61:AY61 AX57:AY57 AX54:AY54 AX41:AY41 AX39:AY39">
    <cfRule type="cellIs" dxfId="56" priority="6" operator="equal">
      <formula>"en proceso"</formula>
    </cfRule>
    <cfRule type="cellIs" dxfId="55" priority="7" operator="equal">
      <formula>"finalizado"</formula>
    </cfRule>
    <cfRule type="cellIs" dxfId="54" priority="8" operator="equal">
      <formula>"Devuelto"</formula>
    </cfRule>
    <cfRule type="cellIs" dxfId="53" priority="9" operator="equal">
      <formula>"Devuelto "</formula>
    </cfRule>
  </conditionalFormatting>
  <conditionalFormatting sqref="AX39:AY39">
    <cfRule type="cellIs" dxfId="52" priority="3" operator="equal">
      <formula>"En proceso"</formula>
    </cfRule>
  </conditionalFormatting>
  <conditionalFormatting sqref="AX72:AY73 AX39:AY39">
    <cfRule type="cellIs" dxfId="51" priority="4" operator="equal">
      <formula>"No aplica"</formula>
    </cfRule>
  </conditionalFormatting>
  <conditionalFormatting sqref="AX54:AY54">
    <cfRule type="cellIs" dxfId="50" priority="2" operator="equal">
      <formula>"Finalizado"</formula>
    </cfRule>
  </conditionalFormatting>
  <conditionalFormatting sqref="AX54:AY54">
    <cfRule type="cellIs" priority="1" operator="equal">
      <formula>"Sin Iniciar"</formula>
    </cfRule>
  </conditionalFormatting>
  <dataValidations count="24">
    <dataValidation type="list" allowBlank="1" showInputMessage="1" showErrorMessage="1" sqref="I12:I71" xr:uid="{696B34E8-E9F1-4A06-B340-4E09DC4C8FAB}">
      <formula1>"Bogotá,Medellín,Nacional"</formula1>
    </dataValidation>
    <dataValidation type="list" allowBlank="1" showInputMessage="1" showErrorMessage="1" sqref="G12:G71 G74" xr:uid="{FA089331-EEC6-4B33-95C5-0FE0A37C5D8D}">
      <formula1>"Técnico,Tecnológico,Profesional,Especialización,Maestría,Doctorado"</formula1>
    </dataValidation>
    <dataValidation type="list" allowBlank="1" showInputMessage="1" showErrorMessage="1" sqref="F12:F71 F75" xr:uid="{812DFDD0-3EB5-49DC-9221-625DA001DC9D}">
      <formula1>"Presencial,Virtual,Híbrido"</formula1>
    </dataValidation>
    <dataValidation type="list" allowBlank="1" showInputMessage="1" showErrorMessage="1" sqref="D12:D71" xr:uid="{BD9B2A55-F13C-45D1-A54C-F6860E925588}">
      <formula1>INDIRECT($B12)</formula1>
    </dataValidation>
    <dataValidation type="list" allowBlank="1" showInputMessage="1" showErrorMessage="1" sqref="AX65 AW41:AY41 BA43:BA44 BA50:BA55 BD13:BE13 BA47:BA48 AX32:AX33 AX47:AX48 AY20:AY21 AX44 BA15:BA18 BA12:BC13 BA36 BA26:BA34 BA38:BA41 BA61:BA62 AU66 AP63:AP65 BA65 BA20:BA24 AQ66:AR66 AP40:AU40 AP39:AR39 AQ69:AU72 AQ21:AR22 BA72:BA73 BD12 AN21:AO22 AN69:AO72 AN50:AR50 AN39:AO42 AN48:AR48 AN66:AO66 AP21:AP23 AN26:AR27 AP41:AR42 AN44:AR46 AN53:AR54 AW57:AY57 AW39:AY39 AX13:AX29 AX58:AX59 AW61:AY61 AW54:AY54 BA57 AN32:AR32 AN14:AR14 AN17:AR19 AN29:AR30 AN37:AR37 AW12:AY12 AW20:AW21 AX56 AW72:AY73" xr:uid="{BFCEADD4-B446-4A97-8A55-2B1775F9E58B}">
      <formula1>"Finalizado,Devuelto,Sin iniciar,No aplica"</formula1>
    </dataValidation>
    <dataValidation type="list" allowBlank="1" showInputMessage="1" showErrorMessage="1" sqref="AX65 AW41:AY41 BA43:BA44 BA50:BA55 BD13:BE13 BA47:BA48 AX32:AX33 AX47:AX48 AY20:AY21 AX44 BA15:BA18 BA12:BC13 BA36 BA26:BA34 BA38:BA41 BA61:BA62 AU66 AP63:AP65 BA65 BA20:BA24 AQ66:AR66 AP40:AU40 AP39:AR39 AQ69:AU72 AQ21:AR22 BA72:BA73 BD12 AN21:AO22 AN69:AO72 AN50:AR50 AN39:AO42 AN48:AR48 AN66:AO66 AP21:AP23 AN26:AR27 AP41:AR42 AN44:AR46 AN53:AR54 AW57:AY57 AW39:AY39 AX13:AX29 AX58:AX59 AW61:AY61 AW54:AY54 BA57 AN32:AR32 AN14:AR14 AN17:AR19 AN29:AR30 AN37:AR37 AW12:AY12 AW20:AW21 AX56 AW72:AY73" xr:uid="{595DA228-80E3-49D6-9685-D5E1F46D1B9C}">
      <formula1>"Finalizado, En proceso, Sin Iniciar, No aplica"</formula1>
    </dataValidation>
    <dataValidation type="list" allowBlank="1" showInputMessage="1" showErrorMessage="1" sqref="M72:M73 M69 BA60" xr:uid="{74B60DBB-2BA1-4848-A7AF-663C12F7F08E}">
      <formula1>"Finalizado,Devuelto,Sin iniciar"</formula1>
    </dataValidation>
    <dataValidation type="list" allowBlank="1" showInputMessage="1" showErrorMessage="1" sqref="BA49 BA63:BA64 BA45:BA46 BA42 BA19 M69 BA35 AX66:AX71 BA25 AX55 AX62:AX64 BA37 AX34:AX38 BA56 AX45:AX46 AX42:AX43 BA58:BA60 BA14 AX30:AX31 M72:M73 AX40 AX49:AX53 AX60 BA66:BA71" xr:uid="{1CAC40CE-B7E1-4DD0-9DFE-E5303374431B}">
      <formula1>"Finalizado, En proceso, Sin Iniciar"</formula1>
    </dataValidation>
    <dataValidation type="list" allowBlank="1" showInputMessage="1" showErrorMessage="1" sqref="N13:N73" xr:uid="{AA1F7977-55BC-435A-B007-46AC19D57B9B}">
      <formula1>"Negado,Aprobado,Sin iniciar, En Proceso, "</formula1>
    </dataValidation>
    <dataValidation type="list" allowBlank="1" showInputMessage="1" showErrorMessage="1" sqref="N12:N73" xr:uid="{5726FFCA-7BA1-4BB0-8207-1212FFBD2EC2}">
      <formula1>"Aprobado,Negado,En proceso, Sin Iniciar"</formula1>
    </dataValidation>
    <dataValidation type="list" allowBlank="1" showInputMessage="1" showErrorMessage="1" sqref="O12:O73" xr:uid="{CFB73CD3-E0CF-4139-9B31-7ECF47021257}">
      <formula1>"Aprobado por asegurameinto,Elaborado por la escuela,Sin iniciar"</formula1>
    </dataValidation>
    <dataValidation type="list" allowBlank="1" showInputMessage="1" showErrorMessage="1" sqref="O12:O73" xr:uid="{1444FC62-4A94-439F-A4CB-0B360BEEC31D}">
      <formula1>"Aprobado por aseguramiento, Elaborado por la escuela, Sin Iniciar"</formula1>
    </dataValidation>
    <dataValidation type="list" allowBlank="1" showInputMessage="1" showErrorMessage="1" sqref="P12:P73" xr:uid="{A55A95EA-109E-4134-BF25-484C6E48BD6B}">
      <formula1>"Finalizado,En proceso,Sin iniciar,Radicado"</formula1>
    </dataValidation>
    <dataValidation type="list" allowBlank="1" showInputMessage="1" showErrorMessage="1" sqref="P12:P73" xr:uid="{09E6112C-70F1-4081-99F4-0A3E9905AC75}">
      <formula1>"Finalizado, En proceso, Sin Iniciar,Radicado"</formula1>
    </dataValidation>
    <dataValidation type="list" allowBlank="1" showInputMessage="1" showErrorMessage="1" sqref="Q12:Q75" xr:uid="{420B53DB-0283-453D-A2F6-B264868C92F8}">
      <formula1>"Pendiente, Aprobado, Negado"</formula1>
    </dataValidation>
    <dataValidation type="list" allowBlank="1" showInputMessage="1" showErrorMessage="1" sqref="AQ23:AU23 AN23:AO23 AN63:AO64 AQ63:AU64" xr:uid="{EA5202C2-AAD1-484A-B6A9-FE7D6771D7BF}">
      <formula1>"Sin Iniciar, En proceso, Aprobado por el tutor Máster,No Aplica"</formula1>
    </dataValidation>
    <dataValidation type="list" allowBlank="1" showInputMessage="1" showErrorMessage="1" sqref="AW13:AW19 AW22:AW38 AW40 AW42:AW53 AW55:AW56 AW58:AW60 AW62:AW71" xr:uid="{33F6E083-8230-46B9-AFC9-EEDA55B26079}">
      <formula1>"Aprobado,En ajustes,Sin iniciar,No aplica"</formula1>
    </dataValidation>
    <dataValidation type="list" allowBlank="1" showInputMessage="1" showErrorMessage="1" sqref="AW13:AW19 AW22:AW38 AW40 AW42:AW53 AW55:AW56 AW58:AW60 AW62:AW71" xr:uid="{E98E553F-6755-4B96-ACD8-04524883EC8C}">
      <formula1>"Aprobado, En Ajustes, Sin Iniciar, No aplica"</formula1>
    </dataValidation>
    <dataValidation type="list" allowBlank="1" showInputMessage="1" showErrorMessage="1" sqref="AY13:AY19 AY62:AY71 AY42:AY53 AY55:AY56 AY58:AY60 AY22:AY38 AY40" xr:uid="{05F59D28-10BE-40F8-9202-2D9F51C64550}">
      <formula1>"Aprobado,En Proceso,Sin iniciar,"</formula1>
    </dataValidation>
    <dataValidation type="list" allowBlank="1" showInputMessage="1" showErrorMessage="1" sqref="AY13:AY19 AY62:AY71 AY42:AY53 AY55:AY56 AY58:AY60 AY22:AY38 AY40" xr:uid="{208A4F34-4737-4994-BB22-952AF6A4E1D6}">
      <formula1>"Aprobado, En proceso, Sin Iniciar, No aplica"</formula1>
    </dataValidation>
    <dataValidation type="list" allowBlank="1" showInputMessage="1" showErrorMessage="1" sqref="BE12 BE14:BE73" xr:uid="{05C55BA7-E11C-43F2-9E4A-947BF7C8F18F}">
      <formula1>"Actualizado,Por actualizar,No aplica"</formula1>
    </dataValidation>
    <dataValidation type="list" allowBlank="1" showInputMessage="1" showErrorMessage="1" sqref="BE12 BE14:BE73" xr:uid="{CD65BEBF-EB22-4161-928D-696A0435B6AD}">
      <formula1>"Actualizado,Por Actualizar, No aplica"</formula1>
    </dataValidation>
    <dataValidation type="list" allowBlank="1" showInputMessage="1" showErrorMessage="1" sqref="BG12:BG73" xr:uid="{3491E25C-2011-4C47-85A3-A5D2B6BF24B3}">
      <formula1>"Publicado,Sin Publicar"</formula1>
    </dataValidation>
    <dataValidation type="list" allowBlank="1" showInputMessage="1" showErrorMessage="1" sqref="N12" xr:uid="{3F04BB5D-BDFE-4C15-8D51-28FB0653627A}">
      <formula1>"En completitud,Aprobado,Sin iniciar, En Proceso, 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71093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7109375" customWidth="1"/>
    <col min="38" max="38" width="37" customWidth="1"/>
    <col min="39" max="39" width="44" customWidth="1"/>
    <col min="40" max="40" width="21.5703125" customWidth="1"/>
    <col min="41" max="41" width="19.71093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>
      <c r="O3" s="558" t="s">
        <v>191</v>
      </c>
      <c r="P3" s="558"/>
      <c r="Q3" s="558"/>
      <c r="R3" s="558"/>
      <c r="S3" s="558"/>
      <c r="T3" s="558"/>
      <c r="U3" s="558"/>
      <c r="V3" s="558"/>
      <c r="W3" s="558"/>
      <c r="X3" s="558"/>
    </row>
    <row r="4" spans="3:54">
      <c r="J4" s="3" t="s">
        <v>192</v>
      </c>
      <c r="O4" s="558"/>
      <c r="P4" s="558"/>
      <c r="Q4" s="558"/>
      <c r="R4" s="558"/>
      <c r="S4" s="558"/>
      <c r="T4" s="558"/>
      <c r="U4" s="558"/>
      <c r="V4" s="558"/>
      <c r="W4" s="558"/>
      <c r="X4" s="558"/>
    </row>
    <row r="5" spans="3:54">
      <c r="J5" s="3" t="s">
        <v>193</v>
      </c>
    </row>
    <row r="6" spans="3:54">
      <c r="J6" s="3" t="s">
        <v>194</v>
      </c>
    </row>
    <row r="7" spans="3:54" ht="14.8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580" t="s">
        <v>195</v>
      </c>
      <c r="K8" s="580"/>
      <c r="L8" s="580"/>
      <c r="M8" s="580"/>
      <c r="N8" s="580"/>
      <c r="O8" s="580"/>
      <c r="P8" s="580"/>
      <c r="Q8" s="580"/>
      <c r="R8" s="5" t="s">
        <v>196</v>
      </c>
      <c r="S8" s="5"/>
      <c r="T8" s="5"/>
      <c r="U8" s="18" t="s">
        <v>197</v>
      </c>
      <c r="V8" s="75"/>
      <c r="W8" s="75"/>
      <c r="X8" s="581" t="s">
        <v>198</v>
      </c>
      <c r="Y8" s="582"/>
      <c r="Z8" s="582"/>
      <c r="AA8" s="583"/>
      <c r="AB8" s="584" t="s">
        <v>199</v>
      </c>
      <c r="AC8" s="586" t="s">
        <v>200</v>
      </c>
      <c r="AD8" s="587"/>
      <c r="AE8" s="587"/>
      <c r="AF8" s="587"/>
      <c r="AG8" s="587"/>
      <c r="AH8" s="587"/>
      <c r="AI8" s="590" t="s">
        <v>201</v>
      </c>
      <c r="AJ8" s="590"/>
      <c r="AK8" s="590"/>
      <c r="AL8" s="590"/>
      <c r="AM8" s="590"/>
      <c r="AN8" s="590"/>
      <c r="AO8" s="596" t="s">
        <v>202</v>
      </c>
      <c r="AP8" s="596"/>
      <c r="AQ8" s="596"/>
      <c r="AR8" s="596"/>
      <c r="AS8" s="597" t="s">
        <v>203</v>
      </c>
      <c r="AT8" s="597"/>
      <c r="AU8" s="597"/>
      <c r="AV8" s="14"/>
      <c r="AW8" s="14"/>
      <c r="AX8" s="14"/>
      <c r="AY8" s="14"/>
    </row>
    <row r="9" spans="3:54" s="2" customFormat="1" ht="58.35" customHeight="1">
      <c r="C9" s="592" t="s">
        <v>204</v>
      </c>
      <c r="D9" s="592"/>
      <c r="E9" s="592"/>
      <c r="F9" s="592"/>
      <c r="G9" s="592"/>
      <c r="H9" s="592"/>
      <c r="I9" s="592"/>
      <c r="J9" s="580" t="s">
        <v>18</v>
      </c>
      <c r="K9" s="580"/>
      <c r="L9" s="580"/>
      <c r="M9" s="580"/>
      <c r="N9" s="580"/>
      <c r="O9" s="580"/>
      <c r="P9" s="580"/>
      <c r="Q9" s="580"/>
      <c r="R9" s="81"/>
      <c r="S9" s="82"/>
      <c r="T9" s="82"/>
      <c r="U9" s="82"/>
      <c r="V9" s="581" t="s">
        <v>208</v>
      </c>
      <c r="W9" s="582"/>
      <c r="X9" s="582"/>
      <c r="Y9" s="582"/>
      <c r="Z9" s="582"/>
      <c r="AA9" s="583"/>
      <c r="AB9" s="585"/>
      <c r="AC9" s="572" t="s">
        <v>209</v>
      </c>
      <c r="AD9" s="572"/>
      <c r="AE9" s="572"/>
      <c r="AF9" s="572"/>
      <c r="AG9" s="572"/>
      <c r="AH9" s="572"/>
      <c r="AI9" s="591" t="s">
        <v>201</v>
      </c>
      <c r="AJ9" s="591"/>
      <c r="AK9" s="591"/>
      <c r="AL9" s="591"/>
      <c r="AM9" s="591"/>
      <c r="AN9" s="591"/>
      <c r="AO9" s="598" t="s">
        <v>210</v>
      </c>
      <c r="AP9" s="598"/>
      <c r="AQ9" s="598"/>
      <c r="AR9" s="598"/>
      <c r="AS9" s="599" t="s">
        <v>211</v>
      </c>
      <c r="AT9" s="599"/>
      <c r="AU9" s="59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6.25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6.25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782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6.25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6.25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6.2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783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112.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6.25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784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75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6.2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784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93.75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784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75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784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75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112.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785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6.25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784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93.75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784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6.25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784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6.25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784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6.25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93.75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782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6.25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784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6.25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782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6.25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782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6.2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784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93.75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783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93.75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783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6.25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786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6.25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784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6.25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6.25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786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93.75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782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60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787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782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6.25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784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6.2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784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6.25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6.25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786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6.25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784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6.25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784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6.25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6.25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6.2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6.25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93.75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93.75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93.75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6.25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6.25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75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75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6.25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6.25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6.25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6.25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6.25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6.25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93.75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6.25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788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75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6.2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786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6.25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6.2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90">
      <c r="A2" s="650" t="s">
        <v>789</v>
      </c>
      <c r="B2" s="650"/>
      <c r="C2" s="650"/>
      <c r="D2" t="s">
        <v>790</v>
      </c>
      <c r="E2" s="650" t="s">
        <v>791</v>
      </c>
      <c r="F2" s="650"/>
      <c r="G2" s="181" t="s">
        <v>199</v>
      </c>
      <c r="H2" s="649" t="s">
        <v>792</v>
      </c>
      <c r="I2" s="649"/>
      <c r="J2" s="649"/>
      <c r="K2" s="649" t="s">
        <v>23</v>
      </c>
      <c r="L2" s="650"/>
      <c r="M2" s="650"/>
      <c r="N2" s="649" t="s">
        <v>793</v>
      </c>
      <c r="O2" s="650"/>
      <c r="P2" s="650"/>
      <c r="Q2" s="651"/>
      <c r="R2" s="649" t="s">
        <v>211</v>
      </c>
      <c r="S2" s="650"/>
    </row>
    <row r="3" spans="1:20" ht="10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794</v>
      </c>
    </row>
    <row r="8" spans="1:20">
      <c r="A8" t="s">
        <v>795</v>
      </c>
    </row>
    <row r="9" spans="1:20">
      <c r="A9" t="s">
        <v>796</v>
      </c>
    </row>
    <row r="12" spans="1:20">
      <c r="A12" s="195" t="s">
        <v>789</v>
      </c>
      <c r="B12" s="85" t="s">
        <v>224</v>
      </c>
    </row>
    <row r="13" spans="1:20" ht="30">
      <c r="A13" s="195" t="s">
        <v>789</v>
      </c>
      <c r="B13" s="85" t="s">
        <v>226</v>
      </c>
    </row>
    <row r="14" spans="1:20" ht="30">
      <c r="A14" s="195" t="s">
        <v>789</v>
      </c>
      <c r="B14" s="85" t="s">
        <v>205</v>
      </c>
    </row>
    <row r="15" spans="1:20">
      <c r="A15" s="78" t="s">
        <v>790</v>
      </c>
      <c r="B15" s="85" t="s">
        <v>158</v>
      </c>
    </row>
    <row r="16" spans="1:20" ht="30">
      <c r="A16" s="195" t="s">
        <v>791</v>
      </c>
      <c r="B16" s="179" t="s">
        <v>234</v>
      </c>
    </row>
    <row r="17" spans="1:2" ht="30">
      <c r="A17" s="195" t="s">
        <v>791</v>
      </c>
      <c r="B17" s="179" t="s">
        <v>235</v>
      </c>
    </row>
    <row r="18" spans="1:2" ht="30">
      <c r="A18" s="171" t="s">
        <v>199</v>
      </c>
      <c r="B18" s="74" t="s">
        <v>241</v>
      </c>
    </row>
    <row r="19" spans="1:2">
      <c r="A19" s="195" t="s">
        <v>792</v>
      </c>
      <c r="B19" s="87" t="s">
        <v>231</v>
      </c>
    </row>
    <row r="20" spans="1:2">
      <c r="A20" s="195" t="s">
        <v>792</v>
      </c>
      <c r="B20" s="87" t="s">
        <v>244</v>
      </c>
    </row>
    <row r="21" spans="1:2">
      <c r="A21" s="195" t="s">
        <v>792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30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793</v>
      </c>
      <c r="B25" s="89" t="s">
        <v>253</v>
      </c>
    </row>
    <row r="26" spans="1:2">
      <c r="A26" s="78" t="s">
        <v>793</v>
      </c>
      <c r="B26" s="89" t="s">
        <v>254</v>
      </c>
    </row>
    <row r="27" spans="1:2">
      <c r="A27" s="78" t="s">
        <v>793</v>
      </c>
      <c r="B27" s="178" t="s">
        <v>256</v>
      </c>
    </row>
    <row r="28" spans="1:2">
      <c r="A28" s="78" t="s">
        <v>793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>
      <c r="A1" s="196" t="s">
        <v>797</v>
      </c>
      <c r="B1" s="196" t="s">
        <v>147</v>
      </c>
    </row>
    <row r="2" spans="1:4">
      <c r="A2" s="195" t="s">
        <v>789</v>
      </c>
      <c r="B2" s="197" t="s">
        <v>798</v>
      </c>
    </row>
    <row r="3" spans="1:4">
      <c r="A3" s="195" t="s">
        <v>789</v>
      </c>
      <c r="B3" s="197" t="s">
        <v>799</v>
      </c>
    </row>
    <row r="4" spans="1:4" ht="30">
      <c r="A4" s="195" t="s">
        <v>789</v>
      </c>
      <c r="B4" s="197" t="s">
        <v>205</v>
      </c>
      <c r="D4" t="s">
        <v>794</v>
      </c>
    </row>
    <row r="5" spans="1:4">
      <c r="A5" s="195" t="s">
        <v>800</v>
      </c>
      <c r="B5" s="197" t="s">
        <v>801</v>
      </c>
      <c r="D5" t="s">
        <v>795</v>
      </c>
    </row>
    <row r="6" spans="1:4" ht="30">
      <c r="A6" s="195" t="s">
        <v>802</v>
      </c>
      <c r="B6" s="197" t="s">
        <v>234</v>
      </c>
      <c r="D6" t="s">
        <v>796</v>
      </c>
    </row>
    <row r="7" spans="1:4" ht="30">
      <c r="A7" s="195" t="s">
        <v>802</v>
      </c>
      <c r="B7" s="197" t="s">
        <v>235</v>
      </c>
    </row>
    <row r="8" spans="1:4" ht="30">
      <c r="A8" s="195" t="s">
        <v>803</v>
      </c>
      <c r="B8" s="197" t="s">
        <v>609</v>
      </c>
    </row>
    <row r="9" spans="1:4">
      <c r="A9" s="195" t="s">
        <v>469</v>
      </c>
      <c r="B9" s="197" t="s">
        <v>231</v>
      </c>
    </row>
    <row r="10" spans="1:4">
      <c r="A10" s="195" t="s">
        <v>469</v>
      </c>
      <c r="B10" s="197" t="s">
        <v>804</v>
      </c>
    </row>
    <row r="11" spans="1:4">
      <c r="A11" s="195" t="s">
        <v>469</v>
      </c>
      <c r="B11" s="197" t="s">
        <v>160</v>
      </c>
    </row>
    <row r="12" spans="1:4">
      <c r="A12" s="195" t="s">
        <v>805</v>
      </c>
      <c r="B12" s="197" t="s">
        <v>159</v>
      </c>
    </row>
    <row r="13" spans="1:4" ht="30">
      <c r="A13" s="195" t="s">
        <v>805</v>
      </c>
      <c r="B13" s="197" t="s">
        <v>248</v>
      </c>
    </row>
    <row r="14" spans="1:4">
      <c r="A14" s="195" t="s">
        <v>805</v>
      </c>
      <c r="B14" s="197" t="s">
        <v>247</v>
      </c>
    </row>
    <row r="15" spans="1:4">
      <c r="A15" s="195" t="s">
        <v>806</v>
      </c>
      <c r="B15" s="197" t="s">
        <v>807</v>
      </c>
    </row>
    <row r="16" spans="1:4">
      <c r="A16" s="195" t="s">
        <v>806</v>
      </c>
      <c r="B16" s="197" t="s">
        <v>808</v>
      </c>
    </row>
    <row r="17" spans="1:2">
      <c r="A17" s="195" t="s">
        <v>806</v>
      </c>
      <c r="B17" s="197" t="s">
        <v>809</v>
      </c>
    </row>
    <row r="18" spans="1:2">
      <c r="A18" s="195" t="s">
        <v>806</v>
      </c>
      <c r="B18" s="197" t="s">
        <v>810</v>
      </c>
    </row>
    <row r="19" spans="1:2" ht="30">
      <c r="A19" s="195" t="s">
        <v>811</v>
      </c>
      <c r="B19" s="197" t="s">
        <v>812</v>
      </c>
    </row>
    <row r="20" spans="1:2" ht="30">
      <c r="A20" s="195" t="s">
        <v>811</v>
      </c>
      <c r="B20" s="197" t="s">
        <v>813</v>
      </c>
    </row>
    <row r="21" spans="1:2" ht="30">
      <c r="A21" s="195" t="s">
        <v>811</v>
      </c>
      <c r="B21" s="197" t="s">
        <v>814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5"/>
  <sheetData>
    <row r="1" spans="1:3">
      <c r="A1" t="s">
        <v>815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5F16AF1D07A4B4AB846AD6ABD68AC1B" ma:contentTypeVersion="10" ma:contentTypeDescription="Crear nuevo documento." ma:contentTypeScope="" ma:versionID="2d3479ef8ba52f0bae44f808217f0a8a">
  <xsd:schema xmlns:xsd="http://www.w3.org/2001/XMLSchema" xmlns:xs="http://www.w3.org/2001/XMLSchema" xmlns:p="http://schemas.microsoft.com/office/2006/metadata/properties" xmlns:ns2="8bd30d63-bcd1-47c5-ab25-674f192bbc60" xmlns:ns3="849de28b-1903-4781-b721-0d731ecc1312" targetNamespace="http://schemas.microsoft.com/office/2006/metadata/properties" ma:root="true" ma:fieldsID="fe238713a00188d6559ad3eafa1625c6" ns2:_="" ns3:_="">
    <xsd:import namespace="8bd30d63-bcd1-47c5-ab25-674f192bbc60"/>
    <xsd:import namespace="849de28b-1903-4781-b721-0d731ecc1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30d63-bcd1-47c5-ab25-674f192bbc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de28b-1903-4781-b721-0d731ecc1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56cceff-7ea3-4ead-8175-831c75f1c591}" ma:internalName="TaxCatchAll" ma:showField="CatchAllData" ma:web="849de28b-1903-4781-b721-0d731ecc1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d30d63-bcd1-47c5-ab25-674f192bbc60">
      <Terms xmlns="http://schemas.microsoft.com/office/infopath/2007/PartnerControls"/>
    </lcf76f155ced4ddcb4097134ff3c332f>
    <TaxCatchAll xmlns="849de28b-1903-4781-b721-0d731ecc13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AEDEA-C338-457C-B0F0-AD314FD6F7E6}"/>
</file>

<file path=customXml/itemProps2.xml><?xml version="1.0" encoding="utf-8"?>
<ds:datastoreItem xmlns:ds="http://schemas.openxmlformats.org/officeDocument/2006/customXml" ds:itemID="{1EEA9B3D-0DA4-4009-82C0-0694809F88AF}"/>
</file>

<file path=customXml/itemProps3.xml><?xml version="1.0" encoding="utf-8"?>
<ds:datastoreItem xmlns:ds="http://schemas.openxmlformats.org/officeDocument/2006/customXml" ds:itemID="{62ABF450-D662-42F6-AC20-132C11E154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/>
  <cp:revision/>
  <dcterms:created xsi:type="dcterms:W3CDTF">2026-03-06T12:43:47Z</dcterms:created>
  <dcterms:modified xsi:type="dcterms:W3CDTF">2026-08-05T20:47:58Z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0x01010035F16AF1D07A4B4AB846AD6ABD68AC1B</vt:lpwstr>
  </property>
  <property fmtid="{D5CDD505-2E9C-101B-9397-08002B2CF9AE}" pid="3" name="MediaServiceImageTags">
    <vt:lpwstr/>
  </property>
</Properties>
</file>