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IFERROR(__xludf.DUMMYFUNCTION("IMPORTRANGE(""https://docs.google.com/spreadsheets/d/1vfGlXgx6gDvEJm5BoejovpvPG3GIi_VwV8uaFc2I9cc/edit?gid=1137002040#gid=1137002040"", ""Nuevo Master de Ventas 26-1!A1:BJ700"")"),"N°")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IFERROR(__xludf.DUMMYFUNCTION("""COMPUTED_VALUE"""),"NOMBRE")</f>
        <v>NOMBRE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TIPO DE DESCUENTO")</f>
        <v>DETALLE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IFERROR(__xludf.DUMMYFUNCTION("""COMPUTED_VALUE"""),"RINDIO EXAMEN")</f>
        <v>RINDIO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IFERROR(__xludf.DUMMYFUNCTION("""COMPUTED_VALUE"""),"Respuestas NEE")</f>
        <v>Respuestas NEE</v>
      </c>
    </row>
    <row r="2">
      <c r="A2" s="1">
        <f>IFERROR(__xludf.DUMMYFUNCTION("""COMPUTED_VALUE"""),1.0)</f>
        <v>1</v>
      </c>
      <c r="B2" s="1">
        <f>IFERROR(__xludf.DUMMYFUNCTION("""COMPUTED_VALUE"""),5004974.0)</f>
        <v>5004974</v>
      </c>
      <c r="C2" s="1" t="str">
        <f>IFERROR(__xludf.DUMMYFUNCTION("""COMPUTED_VALUE"""),"0000413523")</f>
        <v>0000413523</v>
      </c>
      <c r="D2" s="1" t="str">
        <f>IFERROR(__xludf.DUMMYFUNCTION("""COMPUTED_VALUE"""),"KIARA CAMILA")</f>
        <v>KIARA CAMILA</v>
      </c>
      <c r="E2" s="2" t="str">
        <f>IFERROR(__xludf.DUMMYFUNCTION("""COMPUTED_VALUE"""),"SALAZAR FLORES")</f>
        <v>SALAZAR FLORES</v>
      </c>
      <c r="F2" s="1">
        <f>IFERROR(__xludf.DUMMYFUNCTION("""COMPUTED_VALUE"""),6.1527024E7)</f>
        <v>61527024</v>
      </c>
      <c r="G2" s="1">
        <f>IFERROR(__xludf.DUMMYFUNCTION("""COMPUTED_VALUE"""),9.51711834E8)</f>
        <v>951711834</v>
      </c>
      <c r="H2" s="1" t="str">
        <f>IFERROR(__xludf.DUMMYFUNCTION("""COMPUTED_VALUE"""),"kiarasfuwu@gmail.com")</f>
        <v>kiarasfuwu@gmail.com</v>
      </c>
      <c r="I2" s="1" t="str">
        <f>IFERROR(__xludf.DUMMYFUNCTION("""COMPUTED_VALUE"""),"Arquitectura de Interiores")</f>
        <v>Arquitectura de Interiores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de Alto Rendimiento")</f>
        <v>Admisión de Alto Rendimiento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IFERROR(__xludf.DUMMYFUNCTION("""COMPUTED_VALUE"""),"NUEVO")</f>
        <v>NUEVO</v>
      </c>
      <c r="P2" s="1" t="str">
        <f>IFERROR(__xludf.DUMMYFUNCTION("""COMPUTED_VALUE"""),"BECA")</f>
        <v>BECA</v>
      </c>
      <c r="Q2" s="1" t="str">
        <f>IFERROR(__xludf.DUMMYFUNCTION("""COMPUTED_VALUE"""),"BECA CARRERAS CORE")</f>
        <v>BECA CARRERAS CORE</v>
      </c>
      <c r="R2" s="1" t="str">
        <f>IFERROR(__xludf.DUMMYFUNCTION("""COMPUTED_VALUE"""),"PALANCA 500")</f>
        <v>PALANCA 500</v>
      </c>
      <c r="S2" s="1" t="str">
        <f>IFERROR(__xludf.DUMMYFUNCTION("""COMPUTED_VALUE"""),"SEBASTIAN")</f>
        <v>SEBASTIAN</v>
      </c>
      <c r="T2" s="3">
        <f>IFERROR(__xludf.DUMMYFUNCTION("""COMPUTED_VALUE"""),45694.0)</f>
        <v>45694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5">
        <f>IFERROR(__xludf.DUMMYFUNCTION("""COMPUTED_VALUE"""),45712.0)</f>
        <v>45712</v>
      </c>
      <c r="Z2" s="1" t="str">
        <f>IFERROR(__xludf.DUMMYFUNCTION("""COMPUTED_VALUE"""),"PAGO COMPLETO")</f>
        <v>PAGO COMPLETO</v>
      </c>
      <c r="AA2" s="1"/>
      <c r="AB2" s="1" t="str">
        <f>IFERROR(__xludf.DUMMYFUNCTION("""COMPUTED_VALUE"""),"-")</f>
        <v>-</v>
      </c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IFERROR(__xludf.DUMMYFUNCTION("""COMPUTED_VALUE"""),1150.0)</f>
        <v>1150</v>
      </c>
      <c r="AF2" s="4">
        <f>IFERROR(__xludf.DUMMYFUNCTION("""COMPUTED_VALUE"""),950.0)</f>
        <v>950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IFERROR(__xludf.DUMMYFUNCTION("""COMPUTED_VALUE"""),0.0)</f>
        <v>0</v>
      </c>
      <c r="AJ2" s="1">
        <f>IFERROR(__xludf.DUMMYFUNCTION("""COMPUTED_VALUE"""),728717.0)</f>
        <v>728717</v>
      </c>
      <c r="AK2" s="1" t="str">
        <f>IFERROR(__xludf.DUMMYFUNCTION("""COMPUTED_VALUE"""),"Menos de 5 kms")</f>
        <v>Menos de 5 kms</v>
      </c>
      <c r="AL2" s="1" t="str">
        <f>IFERROR(__xludf.DUMMYFUNCTION("""COMPUTED_VALUE"""),"01 Nacional")</f>
        <v>01 Nacional</v>
      </c>
      <c r="AM2" s="1" t="str">
        <f>IFERROR(__xludf.DUMMYFUNCTION("""COMPUTED_VALUE"""),"0")</f>
        <v>0</v>
      </c>
      <c r="AN2" s="1" t="str">
        <f>IFERROR(__xludf.DUMMYFUNCTION("""COMPUTED_VALUE""")," -")</f>
        <v> -</v>
      </c>
      <c r="AO2" s="1">
        <f>IFERROR(__xludf.DUMMYFUNCTION("""COMPUTED_VALUE"""),0.0)</f>
        <v>0</v>
      </c>
      <c r="AP2" s="5">
        <f>IFERROR(__xludf.DUMMYFUNCTION("""COMPUTED_VALUE"""),45689.0)</f>
        <v>45689</v>
      </c>
      <c r="AQ2" s="5">
        <f>IFERROR(__xludf.DUMMYFUNCTION("""COMPUTED_VALUE"""),45684.0)</f>
        <v>45684</v>
      </c>
      <c r="AR2" s="5">
        <f>IFERROR(__xludf.DUMMYFUNCTION("""COMPUTED_VALUE"""),45694.0)</f>
        <v>45694</v>
      </c>
      <c r="AS2" s="5">
        <f>IFERROR(__xludf.DUMMYFUNCTION("""COMPUTED_VALUE"""),45689.0)</f>
        <v>45689</v>
      </c>
      <c r="AT2" s="5">
        <f>IFERROR(__xludf.DUMMYFUNCTION("""COMPUTED_VALUE"""),45684.0)</f>
        <v>45684</v>
      </c>
      <c r="AU2" s="1">
        <f>IFERROR(__xludf.DUMMYFUNCTION("""COMPUTED_VALUE"""),18.0)</f>
        <v>18</v>
      </c>
      <c r="AV2" s="1" t="str">
        <f>IFERROR(__xludf.DUMMYFUNCTION("""COMPUTED_VALUE"""),"OUTBOUND")</f>
        <v>OUTBOUND</v>
      </c>
      <c r="AW2" s="1" t="str">
        <f>IFERROR(__xludf.DUMMYFUNCTION("""COMPUTED_VALUE"""),"OUTBOUND")</f>
        <v>OUTBOUND</v>
      </c>
      <c r="AX2" s="1" t="str">
        <f>IFERROR(__xludf.DUMMYFUNCTION("""COMPUTED_VALUE"""),"OUTBOUND")</f>
        <v>OUTBOUND</v>
      </c>
      <c r="AY2" s="1">
        <f>IFERROR(__xludf.DUMMYFUNCTION("""COMPUTED_VALUE"""),1.0)</f>
        <v>1</v>
      </c>
      <c r="AZ2" s="1" t="str">
        <f>IFERROR(__xludf.DUMMYFUNCTION("""COMPUTED_VALUE"""),"Rosa Ugarte")</f>
        <v>Rosa Ugarte</v>
      </c>
      <c r="BA2" s="6">
        <f>IFERROR(__xludf.DUMMYFUNCTION("""COMPUTED_VALUE"""),1.0)</f>
        <v>1</v>
      </c>
      <c r="BB2" s="7">
        <f>IFERROR(__xludf.DUMMYFUNCTION("""COMPUTED_VALUE"""),860.0)</f>
        <v>860</v>
      </c>
      <c r="BC2" s="1">
        <f>IFERROR(__xludf.DUMMYFUNCTION("""COMPUTED_VALUE"""),0.0)</f>
        <v>0</v>
      </c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 t="str">
        <f>IFERROR(__xludf.DUMMYFUNCTION("""COMPUTED_VALUE"""),"N/A")</f>
        <v>N/A</v>
      </c>
      <c r="BG2" s="5">
        <f>IFERROR(__xludf.DUMMYFUNCTION("""COMPUTED_VALUE"""),45794.0)</f>
        <v>45794</v>
      </c>
      <c r="BH2" s="1"/>
      <c r="BI2" s="1" t="str">
        <f>IFERROR(__xludf.DUMMYFUNCTION("""COMPUTED_VALUE"""),"")</f>
        <v/>
      </c>
    </row>
    <row r="3">
      <c r="A3" s="1">
        <f>IFERROR(__xludf.DUMMYFUNCTION("""COMPUTED_VALUE"""),2.0)</f>
        <v>2</v>
      </c>
      <c r="B3" s="1">
        <f>IFERROR(__xludf.DUMMYFUNCTION("""COMPUTED_VALUE"""),4555948.0)</f>
        <v>4555948</v>
      </c>
      <c r="C3" s="1" t="str">
        <f>IFERROR(__xludf.DUMMYFUNCTION("""COMPUTED_VALUE"""),"0000424286")</f>
        <v>0000424286</v>
      </c>
      <c r="D3" s="1" t="str">
        <f>IFERROR(__xludf.DUMMYFUNCTION("""COMPUTED_VALUE"""),"VALENTINA VALERIA")</f>
        <v>VALENTINA VALERIA</v>
      </c>
      <c r="E3" s="2" t="str">
        <f>IFERROR(__xludf.DUMMYFUNCTION("""COMPUTED_VALUE"""),"GUTIERREZ TORRES")</f>
        <v>GUTIERREZ TORRES</v>
      </c>
      <c r="F3" s="1">
        <f>IFERROR(__xludf.DUMMYFUNCTION("""COMPUTED_VALUE"""),7.2344973E7)</f>
        <v>72344973</v>
      </c>
      <c r="G3" s="1">
        <f>IFERROR(__xludf.DUMMYFUNCTION("""COMPUTED_VALUE"""),9.63756748E8)</f>
        <v>963756748</v>
      </c>
      <c r="H3" s="1" t="str">
        <f>IFERROR(__xludf.DUMMYFUNCTION("""COMPUTED_VALUE"""),"anabarbara89@gmail.com")</f>
        <v>anabarbara89@gmail.com</v>
      </c>
      <c r="I3" s="1" t="str">
        <f>IFERROR(__xludf.DUMMYFUNCTION("""COMPUTED_VALUE"""),"Arquitectura de Interiores")</f>
        <v>Arquitectura de Interiores</v>
      </c>
      <c r="J3" s="1" t="str">
        <f>IFERROR(__xludf.DUMMYFUNCTION("""COMPUTED_VALUE"""),"Arquitecturas")</f>
        <v>Arquitecturas</v>
      </c>
      <c r="K3" s="1" t="str">
        <f>IFERROR(__xludf.DUMMYFUNCTION("""COMPUTED_VALUE"""),"Antigua")</f>
        <v>Antigua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IFERROR(__xludf.DUMMYFUNCTION("""COMPUTED_VALUE"""),"Semi-presencial")</f>
        <v>Semi-presencial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CORE")</f>
        <v>BECA CARRERAS CORE</v>
      </c>
      <c r="R3" s="1" t="str">
        <f>IFERROR(__xludf.DUMMYFUNCTION("""COMPUTED_VALUE"""),"NINGUNO")</f>
        <v>NINGUNO</v>
      </c>
      <c r="S3" s="1" t="str">
        <f>IFERROR(__xludf.DUMMYFUNCTION("""COMPUTED_VALUE"""),"-")</f>
        <v>-</v>
      </c>
      <c r="T3" s="3">
        <f>IFERROR(__xludf.DUMMYFUNCTION("""COMPUTED_VALUE"""),45773.0)</f>
        <v>45773</v>
      </c>
      <c r="U3" s="1" t="str">
        <f>IFERROR(__xludf.DUMMYFUNCTION("""COMPUTED_VALUE"""),"POS")</f>
        <v>POS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5">
        <f>IFERROR(__xludf.DUMMYFUNCTION("""COMPUTED_VALUE"""),45773.0)</f>
        <v>45773</v>
      </c>
      <c r="Z3" s="1" t="str">
        <f>IFERROR(__xludf.DUMMYFUNCTION("""COMPUTED_VALUE"""),"PAGO COMPLETO")</f>
        <v>PAGO COMPLETO</v>
      </c>
      <c r="AA3" s="1"/>
      <c r="AB3" s="1" t="str">
        <f>IFERROR(__xludf.DUMMYFUNCTION("""COMPUTED_VALUE"""),"-")</f>
        <v>-</v>
      </c>
      <c r="AC3" s="4">
        <f>IFERROR(__xludf.DUMMYFUNCTION("""COMPUTED_VALUE"""),40.0)</f>
        <v>40</v>
      </c>
      <c r="AD3" s="4">
        <f>IFERROR(__xludf.DUMMYFUNCTION("""COMPUTED_VALUE"""),95.0)</f>
        <v>95</v>
      </c>
      <c r="AE3" s="4">
        <f>IFERROR(__xludf.DUMMYFUNCTION("""COMPUTED_VALUE"""),1350.0)</f>
        <v>1350</v>
      </c>
      <c r="AF3" s="4">
        <f>IFERROR(__xludf.DUMMYFUNCTION("""COMPUTED_VALUE"""),1150.0)</f>
        <v>1150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IFERROR(__xludf.DUMMYFUNCTION("""COMPUTED_VALUE"""),0.0)</f>
        <v>0</v>
      </c>
      <c r="AJ3" s="1">
        <f>IFERROR(__xludf.DUMMYFUNCTION("""COMPUTED_VALUE"""),1382910.0)</f>
        <v>1382910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IFERROR(__xludf.DUMMYFUNCTION("""COMPUTED_VALUE"""),"0")</f>
        <v>0</v>
      </c>
      <c r="AN3" s="1" t="str">
        <f>IFERROR(__xludf.DUMMYFUNCTION("""COMPUTED_VALUE""")," -")</f>
        <v> -</v>
      </c>
      <c r="AO3" s="1">
        <f>IFERROR(__xludf.DUMMYFUNCTION("""COMPUTED_VALUE"""),2025.0)</f>
        <v>2025</v>
      </c>
      <c r="AP3" s="5">
        <f>IFERROR(__xludf.DUMMYFUNCTION("""COMPUTED_VALUE"""),45748.0)</f>
        <v>45748</v>
      </c>
      <c r="AQ3" s="5">
        <f>IFERROR(__xludf.DUMMYFUNCTION("""COMPUTED_VALUE"""),45747.0)</f>
        <v>45747</v>
      </c>
      <c r="AR3" s="5">
        <f>IFERROR(__xludf.DUMMYFUNCTION("""COMPUTED_VALUE"""),45767.0)</f>
        <v>45767</v>
      </c>
      <c r="AS3" s="5">
        <f>IFERROR(__xludf.DUMMYFUNCTION("""COMPUTED_VALUE"""),45748.0)</f>
        <v>45748</v>
      </c>
      <c r="AT3" s="5">
        <f>IFERROR(__xludf.DUMMYFUNCTION("""COMPUTED_VALUE"""),45747.0)</f>
        <v>45747</v>
      </c>
      <c r="AU3" s="1">
        <f>IFERROR(__xludf.DUMMYFUNCTION("""COMPUTED_VALUE"""),6.0)</f>
        <v>6</v>
      </c>
      <c r="AV3" s="1" t="str">
        <f>IFERROR(__xludf.DUMMYFUNCTION("""COMPUTED_VALUE"""),"DIGITAL")</f>
        <v>DIGITAL</v>
      </c>
      <c r="AW3" s="1" t="str">
        <f>IFERROR(__xludf.DUMMYFUNCTION("""COMPUTED_VALUE"""),"FORMULARIO")</f>
        <v>FORMULARIO</v>
      </c>
      <c r="AX3" s="1" t="str">
        <f>IFERROR(__xludf.DUMMYFUNCTION("""COMPUTED_VALUE"""),"ORGANICO")</f>
        <v>ORGANICO</v>
      </c>
      <c r="AY3" s="1">
        <f>IFERROR(__xludf.DUMMYFUNCTION("""COMPUTED_VALUE"""),1.0)</f>
        <v>1</v>
      </c>
      <c r="AZ3" s="1" t="str">
        <f>IFERROR(__xludf.DUMMYFUNCTION("""COMPUTED_VALUE"""),"Daniel Zapata")</f>
        <v>Daniel Zapata</v>
      </c>
      <c r="BA3" s="6">
        <f>IFERROR(__xludf.DUMMYFUNCTION("""COMPUTED_VALUE"""),1.0)</f>
        <v>1</v>
      </c>
      <c r="BB3" s="7">
        <f>IFERROR(__xludf.DUMMYFUNCTION("""COMPUTED_VALUE"""),1150.0)</f>
        <v>1150</v>
      </c>
      <c r="BC3" s="1">
        <f>IFERROR(__xludf.DUMMYFUNCTION("""COMPUTED_VALUE"""),1.0)</f>
        <v>1</v>
      </c>
      <c r="BD3" s="1" t="str">
        <f>IFERROR(__xludf.DUMMYFUNCTION("""COMPUTED_VALUE"""),"Matemáticas")</f>
        <v>Matemáticas</v>
      </c>
      <c r="BE3" s="1">
        <f>IFERROR(__xludf.DUMMYFUNCTION("""COMPUTED_VALUE"""),1.0)</f>
        <v>1</v>
      </c>
      <c r="BF3" s="1" t="str">
        <f>IFERROR(__xludf.DUMMYFUNCTION("""COMPUTED_VALUE"""),"N/A")</f>
        <v>N/A</v>
      </c>
      <c r="BG3" s="5">
        <f>IFERROR(__xludf.DUMMYFUNCTION("""COMPUTED_VALUE"""),45794.0)</f>
        <v>45794</v>
      </c>
      <c r="BH3" s="5">
        <f>IFERROR(__xludf.DUMMYFUNCTION("""COMPUTED_VALUE"""),45794.0)</f>
        <v>45794</v>
      </c>
      <c r="BI3" s="1" t="str">
        <f>IFERROR(__xludf.DUMMYFUNCTION("""COMPUTED_VALUE"""),"")</f>
        <v/>
      </c>
    </row>
    <row r="4">
      <c r="A4" s="1">
        <f>IFERROR(__xludf.DUMMYFUNCTION("""COMPUTED_VALUE"""),3.0)</f>
        <v>3</v>
      </c>
      <c r="B4" s="1">
        <f>IFERROR(__xludf.DUMMYFUNCTION("""COMPUTED_VALUE"""),5145446.0)</f>
        <v>5145446</v>
      </c>
      <c r="C4" s="1" t="str">
        <f>IFERROR(__xludf.DUMMYFUNCTION("""COMPUTED_VALUE"""),"0000424264")</f>
        <v>0000424264</v>
      </c>
      <c r="D4" s="1" t="str">
        <f>IFERROR(__xludf.DUMMYFUNCTION("""COMPUTED_VALUE"""),"CAMILA ")</f>
        <v>CAMILA </v>
      </c>
      <c r="E4" s="2" t="str">
        <f>IFERROR(__xludf.DUMMYFUNCTION("""COMPUTED_VALUE"""),"GALVEZ PATITJEAN")</f>
        <v>GALVEZ PATITJEAN</v>
      </c>
      <c r="F4" s="1">
        <f>IFERROR(__xludf.DUMMYFUNCTION("""COMPUTED_VALUE"""),6.0428639E7)</f>
        <v>60428639</v>
      </c>
      <c r="G4" s="1">
        <f>IFERROR(__xludf.DUMMYFUNCTION("""COMPUTED_VALUE"""),9.8713533E8)</f>
        <v>987135330</v>
      </c>
      <c r="H4" s="1" t="str">
        <f>IFERROR(__xludf.DUMMYFUNCTION("""COMPUTED_VALUE"""),"legalvez@hotmail.com")</f>
        <v>legalvez@hotmail.com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IFERROR(__xludf.DUMMYFUNCTION("""COMPUTED_VALUE"""),"RECA")</f>
        <v>RECA</v>
      </c>
      <c r="Q4" s="1" t="str">
        <f>IFERROR(__xludf.DUMMYFUNCTION("""COMPUTED_VALUE"""),"RECATEGORIZACION")</f>
        <v>RECATEGORIZACION</v>
      </c>
      <c r="R4" s="1" t="str">
        <f>IFERROR(__xludf.DUMMYFUNCTION("""COMPUTED_VALUE"""),"NINGUNO")</f>
        <v>NINGUNO</v>
      </c>
      <c r="S4" s="1" t="str">
        <f>IFERROR(__xludf.DUMMYFUNCTION("""COMPUTED_VALUE"""),"RODRIGO")</f>
        <v>RODRIGO</v>
      </c>
      <c r="T4" s="3">
        <f>IFERROR(__xludf.DUMMYFUNCTION("""COMPUTED_VALUE"""),45773.0)</f>
        <v>45773</v>
      </c>
      <c r="U4" s="1" t="str">
        <f>IFERROR(__xludf.DUMMYFUNCTION("""COMPUTED_VALUE"""),"POS")</f>
        <v>POS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5">
        <f>IFERROR(__xludf.DUMMYFUNCTION("""COMPUTED_VALUE"""),45773.0)</f>
        <v>45773</v>
      </c>
      <c r="Z4" s="1" t="str">
        <f>IFERROR(__xludf.DUMMYFUNCTION("""COMPUTED_VALUE"""),"PAGO COMPLETO")</f>
        <v>PAGO COMPLETO</v>
      </c>
      <c r="AA4" s="1"/>
      <c r="AB4" s="1" t="str">
        <f>IFERROR(__xludf.DUMMYFUNCTION("""COMPUTED_VALUE"""),"-")</f>
        <v>-</v>
      </c>
      <c r="AC4" s="4">
        <f>IFERROR(__xludf.DUMMYFUNCTION("""COMPUTED_VALUE"""),40.0)</f>
        <v>40</v>
      </c>
      <c r="AD4" s="4">
        <f>IFERROR(__xludf.DUMMYFUNCTION("""COMPUTED_VALUE"""),95.0)</f>
        <v>95</v>
      </c>
      <c r="AE4" s="4">
        <f>IFERROR(__xludf.DUMMYFUNCTION("""COMPUTED_VALUE"""),1700.0)</f>
        <v>1700</v>
      </c>
      <c r="AF4" s="4">
        <f>IFERROR(__xludf.DUMMYFUNCTION("""COMPUTED_VALUE"""),1450.0)</f>
        <v>1450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IFERROR(__xludf.DUMMYFUNCTION("""COMPUTED_VALUE"""),0.0)</f>
        <v>0</v>
      </c>
      <c r="AJ4" s="1">
        <f>IFERROR(__xludf.DUMMYFUNCTION("""COMPUTED_VALUE"""),1268192.0)</f>
        <v>1268192</v>
      </c>
      <c r="AK4" s="1" t="str">
        <f>IFERROR(__xludf.DUMMYFUNCTION("""COMPUTED_VALUE"""),"5kms a 10 kms")</f>
        <v>5kms a 10 kms</v>
      </c>
      <c r="AL4" s="1" t="str">
        <f>IFERROR(__xludf.DUMMYFUNCTION("""COMPUTED_VALUE"""),"09 1,300 a 1,499")</f>
        <v>09 1,300 a 1,499</v>
      </c>
      <c r="AM4" s="1" t="str">
        <f>IFERROR(__xludf.DUMMYFUNCTION("""COMPUTED_VALUE"""),"0")</f>
        <v>0</v>
      </c>
      <c r="AN4" s="1" t="str">
        <f>IFERROR(__xludf.DUMMYFUNCTION("""COMPUTED_VALUE""")," -")</f>
        <v> -</v>
      </c>
      <c r="AO4" s="1">
        <f>IFERROR(__xludf.DUMMYFUNCTION("""COMPUTED_VALUE"""),2025.0)</f>
        <v>2025</v>
      </c>
      <c r="AP4" s="5">
        <f>IFERROR(__xludf.DUMMYFUNCTION("""COMPUTED_VALUE"""),45748.0)</f>
        <v>45748</v>
      </c>
      <c r="AQ4" s="5">
        <f>IFERROR(__xludf.DUMMYFUNCTION("""COMPUTED_VALUE"""),45747.0)</f>
        <v>45747</v>
      </c>
      <c r="AR4" s="5">
        <f>IFERROR(__xludf.DUMMYFUNCTION("""COMPUTED_VALUE"""),45761.0)</f>
        <v>45761</v>
      </c>
      <c r="AS4" s="5">
        <f>IFERROR(__xludf.DUMMYFUNCTION("""COMPUTED_VALUE"""),45748.0)</f>
        <v>45748</v>
      </c>
      <c r="AT4" s="5">
        <f>IFERROR(__xludf.DUMMYFUNCTION("""COMPUTED_VALUE"""),45747.0)</f>
        <v>45747</v>
      </c>
      <c r="AU4" s="1">
        <f>IFERROR(__xludf.DUMMYFUNCTION("""COMPUTED_VALUE"""),12.0)</f>
        <v>12</v>
      </c>
      <c r="AV4" s="1" t="str">
        <f>IFERROR(__xludf.DUMMYFUNCTION("""COMPUTED_VALUE"""),"TRADICIONAL")</f>
        <v>TRADICIONAL</v>
      </c>
      <c r="AW4" s="1" t="str">
        <f>IFERROR(__xludf.DUMMYFUNCTION("""COMPUTED_VALUE"""),"VISITA")</f>
        <v>VISITA</v>
      </c>
      <c r="AX4" s="1" t="str">
        <f>IFERROR(__xludf.DUMMYFUNCTION("""COMPUTED_VALUE"""),"VISITA")</f>
        <v>VISITA</v>
      </c>
      <c r="AY4" s="1">
        <f>IFERROR(__xludf.DUMMYFUNCTION("""COMPUTED_VALUE"""),1.0)</f>
        <v>1</v>
      </c>
      <c r="AZ4" s="1" t="str">
        <f>IFERROR(__xludf.DUMMYFUNCTION("""COMPUTED_VALUE"""),"Daniel Zapata")</f>
        <v>Daniel Zapata</v>
      </c>
      <c r="BA4" s="6">
        <f>IFERROR(__xludf.DUMMYFUNCTION("""COMPUTED_VALUE"""),1.0)</f>
        <v>1</v>
      </c>
      <c r="BB4" s="7">
        <f>IFERROR(__xludf.DUMMYFUNCTION("""COMPUTED_VALUE"""),1450.0)</f>
        <v>1450</v>
      </c>
      <c r="BC4" s="1">
        <f>IFERROR(__xludf.DUMMYFUNCTION("""COMPUTED_VALUE"""),1.0)</f>
        <v>1</v>
      </c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 t="str">
        <f>IFERROR(__xludf.DUMMYFUNCTION("""COMPUTED_VALUE"""),"N/A")</f>
        <v>N/A</v>
      </c>
      <c r="BG4" s="5">
        <f>IFERROR(__xludf.DUMMYFUNCTION("""COMPUTED_VALUE"""),45794.0)</f>
        <v>45794</v>
      </c>
      <c r="BH4" s="5">
        <f>IFERROR(__xludf.DUMMYFUNCTION("""COMPUTED_VALUE"""),45815.0)</f>
        <v>45815</v>
      </c>
      <c r="BI4" s="1" t="str">
        <f>IFERROR(__xludf.DUMMYFUNCTION("""COMPUTED_VALUE"""),"")</f>
        <v/>
      </c>
    </row>
    <row r="5">
      <c r="A5" s="1">
        <f>IFERROR(__xludf.DUMMYFUNCTION("""COMPUTED_VALUE"""),4.0)</f>
        <v>4</v>
      </c>
      <c r="B5" s="1">
        <f>IFERROR(__xludf.DUMMYFUNCTION("""COMPUTED_VALUE"""),4791962.0)</f>
        <v>4791962</v>
      </c>
      <c r="C5" s="1" t="str">
        <f>IFERROR(__xludf.DUMMYFUNCTION("""COMPUTED_VALUE"""),"0000408046")</f>
        <v>0000408046</v>
      </c>
      <c r="D5" s="1" t="str">
        <f>IFERROR(__xludf.DUMMYFUNCTION("""COMPUTED_VALUE"""),"ADRIANA MARÍA")</f>
        <v>ADRIANA MARÍA</v>
      </c>
      <c r="E5" s="2" t="str">
        <f>IFERROR(__xludf.DUMMYFUNCTION("""COMPUTED_VALUE"""),"ROMERO VEGA")</f>
        <v>ROMERO VEGA</v>
      </c>
      <c r="F5" s="1">
        <f>IFERROR(__xludf.DUMMYFUNCTION("""COMPUTED_VALUE"""),7.0739483E7)</f>
        <v>70739483</v>
      </c>
      <c r="G5" s="1">
        <f>IFERROR(__xludf.DUMMYFUNCTION("""COMPUTED_VALUE"""),9.66420266E8)</f>
        <v>966420266</v>
      </c>
      <c r="H5" s="1" t="str">
        <f>IFERROR(__xludf.DUMMYFUNCTION("""COMPUTED_VALUE"""),"Marioromeroe12@gmail.com")</f>
        <v>Marioromeroe12@gmail.com</v>
      </c>
      <c r="I5" s="1" t="str">
        <f>IFERROR(__xludf.DUMMYFUNCTION("""COMPUTED_VALUE"""),"Marketing e Innovación")</f>
        <v>Marketing e Innovación</v>
      </c>
      <c r="J5" s="1" t="str">
        <f>IFERROR(__xludf.DUMMYFUNCTION("""COMPUTED_VALUE"""),"Negocios")</f>
        <v>Negocios</v>
      </c>
      <c r="K5" s="1" t="str">
        <f>IFERROR(__xludf.DUMMYFUNCTION("""COMPUTED_VALUE"""),"Nueva")</f>
        <v>Nueva</v>
      </c>
      <c r="L5" s="1" t="str">
        <f>IFERROR(__xludf.DUMMYFUNCTION("""COMPUTED_VALUE"""),"Admisión de Alto Rendimiento")</f>
        <v>Admisión de Alto Rendimiento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IFERROR(__xludf.DUMMYFUNCTION("""COMPUTED_VALUE"""),"NUEVO")</f>
        <v>NUEVO</v>
      </c>
      <c r="P5" s="1" t="str">
        <f>IFERROR(__xludf.DUMMYFUNCTION("""COMPUTED_VALUE"""),"ESCALA REGULAR")</f>
        <v>ESCALA REGULAR</v>
      </c>
      <c r="Q5" s="1" t="str">
        <f>IFERROR(__xludf.DUMMYFUNCTION("""COMPUTED_VALUE"""),"NINGUNO")</f>
        <v>NINGUNO</v>
      </c>
      <c r="R5" s="1" t="str">
        <f>IFERROR(__xludf.DUMMYFUNCTION("""COMPUTED_VALUE"""),"NINGUNO")</f>
        <v>NINGUNO</v>
      </c>
      <c r="S5" s="1" t="str">
        <f>IFERROR(__xludf.DUMMYFUNCTION("""COMPUTED_VALUE"""),"-")</f>
        <v>-</v>
      </c>
      <c r="T5" s="3">
        <f>IFERROR(__xludf.DUMMYFUNCTION("""COMPUTED_VALUE"""),45780.0)</f>
        <v>45780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5">
        <f>IFERROR(__xludf.DUMMYFUNCTION("""COMPUTED_VALUE"""),45780.0)</f>
        <v>45780</v>
      </c>
      <c r="Z5" s="1" t="str">
        <f>IFERROR(__xludf.DUMMYFUNCTION("""COMPUTED_VALUE"""),"PAGO COMPLETO")</f>
        <v>PAGO COMPLETO</v>
      </c>
      <c r="AA5" s="1"/>
      <c r="AB5" s="1" t="str">
        <f>IFERROR(__xludf.DUMMYFUNCTION("""COMPUTED_VALUE"""),"-")</f>
        <v>-</v>
      </c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IFERROR(__xludf.DUMMYFUNCTION("""COMPUTED_VALUE"""),1850.0)</f>
        <v>1850</v>
      </c>
      <c r="AF5" s="4">
        <f>IFERROR(__xludf.DUMMYFUNCTION("""COMPUTED_VALUE"""),1600.0)</f>
        <v>1600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IFERROR(__xludf.DUMMYFUNCTION("""COMPUTED_VALUE"""),0.0)</f>
        <v>0</v>
      </c>
      <c r="AJ5" s="1">
        <f>IFERROR(__xludf.DUMMYFUNCTION("""COMPUTED_VALUE"""),1041730.0)</f>
        <v>1041730</v>
      </c>
      <c r="AK5" s="1"/>
      <c r="AL5" s="1"/>
      <c r="AM5" s="1" t="str">
        <f>IFERROR(__xludf.DUMMYFUNCTION("""COMPUTED_VALUE"""),"0")</f>
        <v>0</v>
      </c>
      <c r="AN5" s="1" t="str">
        <f>IFERROR(__xludf.DUMMYFUNCTION("""COMPUTED_VALUE""")," -")</f>
        <v> -</v>
      </c>
      <c r="AO5" s="1">
        <f>IFERROR(__xludf.DUMMYFUNCTION("""COMPUTED_VALUE"""),2025.0)</f>
        <v>2025</v>
      </c>
      <c r="AP5" s="5">
        <f>IFERROR(__xludf.DUMMYFUNCTION("""COMPUTED_VALUE"""),45778.0)</f>
        <v>45778</v>
      </c>
      <c r="AQ5" s="5">
        <f>IFERROR(__xludf.DUMMYFUNCTION("""COMPUTED_VALUE"""),45775.0)</f>
        <v>45775</v>
      </c>
      <c r="AR5" s="5">
        <f>IFERROR(__xludf.DUMMYFUNCTION("""COMPUTED_VALUE"""),45751.0)</f>
        <v>45751</v>
      </c>
      <c r="AS5" s="5">
        <f>IFERROR(__xludf.DUMMYFUNCTION("""COMPUTED_VALUE"""),45748.0)</f>
        <v>45748</v>
      </c>
      <c r="AT5" s="5">
        <f>IFERROR(__xludf.DUMMYFUNCTION("""COMPUTED_VALUE"""),45747.0)</f>
        <v>45747</v>
      </c>
      <c r="AU5" s="1">
        <f>IFERROR(__xludf.DUMMYFUNCTION("""COMPUTED_VALUE"""),29.0)</f>
        <v>29</v>
      </c>
      <c r="AV5" s="1" t="str">
        <f>IFERROR(__xludf.DUMMYFUNCTION("""COMPUTED_VALUE"""),"TRADICIONAL")</f>
        <v>TRADICIONAL</v>
      </c>
      <c r="AW5" s="1" t="str">
        <f>IFERROR(__xludf.DUMMYFUNCTION("""COMPUTED_VALUE"""),"COLEGIOS")</f>
        <v>COLEGIOS</v>
      </c>
      <c r="AX5" s="1" t="str">
        <f>IFERROR(__xludf.DUMMYFUNCTION("""COMPUTED_VALUE"""),"COLEGIOS")</f>
        <v>COLEGIOS</v>
      </c>
      <c r="AY5" s="1">
        <f>IFERROR(__xludf.DUMMYFUNCTION("""COMPUTED_VALUE"""),1.0)</f>
        <v>1</v>
      </c>
      <c r="AZ5" s="1" t="str">
        <f>IFERROR(__xludf.DUMMYFUNCTION("""COMPUTED_VALUE"""),"Daniel Zapata")</f>
        <v>Daniel Zapata</v>
      </c>
      <c r="BA5" s="6">
        <f>IFERROR(__xludf.DUMMYFUNCTION("""COMPUTED_VALUE"""),1.0)</f>
        <v>1</v>
      </c>
      <c r="BB5" s="7">
        <f>IFERROR(__xludf.DUMMYFUNCTION("""COMPUTED_VALUE"""),1600.0)</f>
        <v>1600</v>
      </c>
      <c r="BC5" s="1">
        <f>IFERROR(__xludf.DUMMYFUNCTION("""COMPUTED_VALUE"""),0.0)</f>
        <v>0</v>
      </c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 t="str">
        <f>IFERROR(__xludf.DUMMYFUNCTION("""COMPUTED_VALUE"""),"N/A")</f>
        <v>N/A</v>
      </c>
      <c r="BG5" s="5">
        <f>IFERROR(__xludf.DUMMYFUNCTION("""COMPUTED_VALUE"""),45794.0)</f>
        <v>45794</v>
      </c>
      <c r="BH5" s="1"/>
      <c r="BI5" s="1" t="str">
        <f>IFERROR(__xludf.DUMMYFUNCTION("""COMPUTED_VALUE"""),"")</f>
        <v/>
      </c>
    </row>
    <row r="6">
      <c r="A6" s="1">
        <f>IFERROR(__xludf.DUMMYFUNCTION("""COMPUTED_VALUE"""),5.0)</f>
        <v>5</v>
      </c>
      <c r="B6" s="1">
        <f>IFERROR(__xludf.DUMMYFUNCTION("""COMPUTED_VALUE"""),5019828.0)</f>
        <v>5019828</v>
      </c>
      <c r="C6" s="1" t="str">
        <f>IFERROR(__xludf.DUMMYFUNCTION("""COMPUTED_VALUE"""),"0000424908")</f>
        <v>0000424908</v>
      </c>
      <c r="D6" s="1" t="str">
        <f>IFERROR(__xludf.DUMMYFUNCTION("""COMPUTED_VALUE"""),"ISRAEL SEBASTIÁN")</f>
        <v>ISRAEL SEBASTIÁN</v>
      </c>
      <c r="E6" s="2" t="str">
        <f>IFERROR(__xludf.DUMMYFUNCTION("""COMPUTED_VALUE"""),"VASALLO TORRES")</f>
        <v>VASALLO TORRES</v>
      </c>
      <c r="F6" s="1">
        <f>IFERROR(__xludf.DUMMYFUNCTION("""COMPUTED_VALUE"""),7.4744002E7)</f>
        <v>74744002</v>
      </c>
      <c r="G6" s="1">
        <f>IFERROR(__xludf.DUMMYFUNCTION("""COMPUTED_VALUE"""),9.36171682E8)</f>
        <v>936171682</v>
      </c>
      <c r="H6" s="1" t="str">
        <f>IFERROR(__xludf.DUMMYFUNCTION("""COMPUTED_VALUE"""),"Torressebastian304@gmail.com")</f>
        <v>Torressebastian304@gmail.com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IFERROR(__xludf.DUMMYFUNCTION("""COMPUTED_VALUE"""),"RECATEGORIZACIÓN")</f>
        <v>RECATEGORIZACIÓN</v>
      </c>
      <c r="R6" s="1" t="str">
        <f>IFERROR(__xludf.DUMMYFUNCTION("""COMPUTED_VALUE"""),"Visita Guiada")</f>
        <v>Visita Guiada</v>
      </c>
      <c r="S6" s="1" t="str">
        <f>IFERROR(__xludf.DUMMYFUNCTION("""COMPUTED_VALUE"""),"-")</f>
        <v>-</v>
      </c>
      <c r="T6" s="3">
        <f>IFERROR(__xludf.DUMMYFUNCTION("""COMPUTED_VALUE"""),45780.0)</f>
        <v>45780</v>
      </c>
      <c r="U6" s="1" t="str">
        <f>IFERROR(__xludf.DUMMYFUNCTION("""COMPUTED_VALUE"""),"CARGO")</f>
        <v>CARGO</v>
      </c>
      <c r="V6" s="1" t="str">
        <f>IFERROR(__xludf.DUMMYFUNCTION("""COMPUTED_VALUE"""),"PAGO FRACCIONADO")</f>
        <v>PAGO FRACCIONADO</v>
      </c>
      <c r="W6" s="4">
        <f>IFERROR(__xludf.DUMMYFUNCTION("""COMPUTED_VALUE"""),0.0)</f>
        <v>0</v>
      </c>
      <c r="X6" s="1" t="str">
        <f>IFERROR(__xludf.DUMMYFUNCTION("""COMPUTED_VALUE"""),"31/05/2025")</f>
        <v>31/05/2025</v>
      </c>
      <c r="Y6" s="5">
        <f>IFERROR(__xludf.DUMMYFUNCTION("""COMPUTED_VALUE"""),45820.0)</f>
        <v>45820</v>
      </c>
      <c r="Z6" s="1" t="str">
        <f>IFERROR(__xludf.DUMMYFUNCTION("""COMPUTED_VALUE"""),"PAGO COMPLETO")</f>
        <v>PAGO COMPLETO</v>
      </c>
      <c r="AA6" s="1"/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IFERROR(__xludf.DUMMYFUNCTION("""COMPUTED_VALUE"""),850.0)</f>
        <v>850</v>
      </c>
      <c r="AF6" s="4">
        <f>IFERROR(__xludf.DUMMYFUNCTION("""COMPUTED_VALUE"""),850.0)</f>
        <v>850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IFERROR(__xludf.DUMMYFUNCTION("""COMPUTED_VALUE"""),0.0)</f>
        <v>0</v>
      </c>
      <c r="AJ6" s="1">
        <f>IFERROR(__xludf.DUMMYFUNCTION("""COMPUTED_VALUE"""),1435809.0)</f>
        <v>1435809</v>
      </c>
      <c r="AK6" s="1" t="str">
        <f>IFERROR(__xludf.DUMMYFUNCTION("""COMPUTED_VALUE"""),"Más de 15 kms")</f>
        <v>Más de 15 kms</v>
      </c>
      <c r="AL6" s="1" t="str">
        <f>IFERROR(__xludf.DUMMYFUNCTION("""COMPUTED_VALUE"""),"04 200 a 300")</f>
        <v>04 200 a 300</v>
      </c>
      <c r="AM6" s="1" t="str">
        <f>IFERROR(__xludf.DUMMYFUNCTION("""COMPUTED_VALUE"""),"Escuela Superior Sencico")</f>
        <v>Escuela Superior Sencico</v>
      </c>
      <c r="AN6" s="1"/>
      <c r="AO6" s="1">
        <f>IFERROR(__xludf.DUMMYFUNCTION("""COMPUTED_VALUE"""),2021.0)</f>
        <v>2021</v>
      </c>
      <c r="AP6" s="5">
        <f>IFERROR(__xludf.DUMMYFUNCTION("""COMPUTED_VALUE"""),45778.0)</f>
        <v>45778</v>
      </c>
      <c r="AQ6" s="5">
        <f>IFERROR(__xludf.DUMMYFUNCTION("""COMPUTED_VALUE"""),45775.0)</f>
        <v>45775</v>
      </c>
      <c r="AR6" s="5">
        <f>IFERROR(__xludf.DUMMYFUNCTION("""COMPUTED_VALUE"""),45761.0)</f>
        <v>45761</v>
      </c>
      <c r="AS6" s="5">
        <f>IFERROR(__xludf.DUMMYFUNCTION("""COMPUTED_VALUE"""),45748.0)</f>
        <v>45748</v>
      </c>
      <c r="AT6" s="5">
        <f>IFERROR(__xludf.DUMMYFUNCTION("""COMPUTED_VALUE"""),45747.0)</f>
        <v>45747</v>
      </c>
      <c r="AU6" s="1">
        <f>IFERROR(__xludf.DUMMYFUNCTION("""COMPUTED_VALUE"""),59.0)</f>
        <v>59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IFERROR(__xludf.DUMMYFUNCTION("""COMPUTED_VALUE"""),"NO SUFICIENCIA")</f>
        <v>NO SUFICIENCIA</v>
      </c>
      <c r="AY6" s="1">
        <f>IFERROR(__xludf.DUMMYFUNCTION("""COMPUTED_VALUE"""),1.0)</f>
        <v>1</v>
      </c>
      <c r="AZ6" s="1" t="str">
        <f>IFERROR(__xludf.DUMMYFUNCTION("""COMPUTED_VALUE"""),"Cinthia Mariella Orosco")</f>
        <v>Cinthia Mariella Orosco</v>
      </c>
      <c r="BA6" s="6">
        <f>IFERROR(__xludf.DUMMYFUNCTION("""COMPUTED_VALUE"""),1.0)</f>
        <v>1</v>
      </c>
      <c r="BB6" s="7">
        <f>IFERROR(__xludf.DUMMYFUNCTION("""COMPUTED_VALUE"""),830.0)</f>
        <v>830</v>
      </c>
      <c r="BC6" s="1"/>
      <c r="BD6" s="1" t="str">
        <f>IFERROR(__xludf.DUMMYFUNCTION("""COMPUTED_VALUE"""),"-")</f>
        <v>-</v>
      </c>
      <c r="BE6" s="1">
        <f>IFERROR(__xludf.DUMMYFUNCTION("""COMPUTED_VALUE"""),0.0)</f>
        <v>0</v>
      </c>
      <c r="BF6" s="1" t="str">
        <f>IFERROR(__xludf.DUMMYFUNCTION("""COMPUTED_VALUE"""),"0")</f>
        <v>0</v>
      </c>
      <c r="BG6" s="1"/>
      <c r="BH6" s="1"/>
      <c r="BI6" s="1" t="str">
        <f>IFERROR(__xludf.DUMMYFUNCTION("""COMPUTED_VALUE"""),"")</f>
        <v/>
      </c>
    </row>
    <row r="7">
      <c r="A7" s="1">
        <f>IFERROR(__xludf.DUMMYFUNCTION("""COMPUTED_VALUE"""),6.0)</f>
        <v>6</v>
      </c>
      <c r="B7" s="1">
        <f>IFERROR(__xludf.DUMMYFUNCTION("""COMPUTED_VALUE"""),5173535.0)</f>
        <v>5173535</v>
      </c>
      <c r="C7" s="1" t="str">
        <f>IFERROR(__xludf.DUMMYFUNCTION("""COMPUTED_VALUE"""),"0000425675")</f>
        <v>0000425675</v>
      </c>
      <c r="D7" s="1" t="str">
        <f>IFERROR(__xludf.DUMMYFUNCTION("""COMPUTED_VALUE"""),"LUCÍANA BELÉN ")</f>
        <v>LUCÍANA BELÉN </v>
      </c>
      <c r="E7" s="2" t="str">
        <f>IFERROR(__xludf.DUMMYFUNCTION("""COMPUTED_VALUE"""),"DE SOUZA FERREYRA YLLESCAS")</f>
        <v>DE SOUZA FERREYRA YLLESCAS</v>
      </c>
      <c r="F7" s="1">
        <f>IFERROR(__xludf.DUMMYFUNCTION("""COMPUTED_VALUE"""),6.1506669E7)</f>
        <v>61506669</v>
      </c>
      <c r="G7" s="1">
        <f>IFERROR(__xludf.DUMMYFUNCTION("""COMPUTED_VALUE"""),9.5408678E8)</f>
        <v>954086780</v>
      </c>
      <c r="H7" s="1" t="str">
        <f>IFERROR(__xludf.DUMMYFUNCTION("""COMPUTED_VALUE"""),"belenlucianaa1710@gmail.com")</f>
        <v>belenlucianaa1710@gmail.com</v>
      </c>
      <c r="I7" s="1" t="str">
        <f>IFERROR(__xludf.DUMMYFUNCTION("""COMPUTED_VALUE"""),"Comunicación Audiovisual y Cine")</f>
        <v>Comunicación Audiovisual y Cine</v>
      </c>
      <c r="J7" s="1" t="str">
        <f>IFERROR(__xludf.DUMMYFUNCTION("""COMPUTED_VALUE"""),"Comunicaciones")</f>
        <v>Comunicaciones</v>
      </c>
      <c r="K7" s="1" t="str">
        <f>IFERROR(__xludf.DUMMYFUNCTION("""COMPUTED_VALUE"""),"Antigua")</f>
        <v>Antigua</v>
      </c>
      <c r="L7" s="1" t="str">
        <f>IFERROR(__xludf.DUMMYFUNCTION("""COMPUTED_VALUE"""),"Admisión de Alto Rendimiento")</f>
        <v>Admisión de Alto Rendimiento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IFERROR(__xludf.DUMMYFUNCTION("""COMPUTED_VALUE"""),"NUEVO")</f>
        <v>NUEVO</v>
      </c>
      <c r="P7" s="1" t="str">
        <f>IFERROR(__xludf.DUMMYFUNCTION("""COMPUTED_VALUE"""),"RECA")</f>
        <v>RECA</v>
      </c>
      <c r="Q7" s="1" t="str">
        <f>IFERROR(__xludf.DUMMYFUNCTION("""COMPUTED_VALUE"""),"RECATEGORIZACION")</f>
        <v>RECATEGORIZACION</v>
      </c>
      <c r="R7" s="1" t="str">
        <f>IFERROR(__xludf.DUMMYFUNCTION("""COMPUTED_VALUE"""),"NINGUNO")</f>
        <v>NINGUNO</v>
      </c>
      <c r="S7" s="1" t="str">
        <f>IFERROR(__xludf.DUMMYFUNCTION("""COMPUTED_VALUE"""),"RODRIGO")</f>
        <v>RODRIGO</v>
      </c>
      <c r="T7" s="3">
        <f>IFERROR(__xludf.DUMMYFUNCTION("""COMPUTED_VALUE"""),45791.0)</f>
        <v>45791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5">
        <f>IFERROR(__xludf.DUMMYFUNCTION("""COMPUTED_VALUE"""),45791.0)</f>
        <v>45791</v>
      </c>
      <c r="Z7" s="1" t="str">
        <f>IFERROR(__xludf.DUMMYFUNCTION("""COMPUTED_VALUE"""),"PAGO COMPLETO")</f>
        <v>PAGO COMPLETO</v>
      </c>
      <c r="AA7" s="1"/>
      <c r="AB7" s="1" t="str">
        <f>IFERROR(__xludf.DUMMYFUNCTION("""COMPUTED_VALUE"""),"-")</f>
        <v>-</v>
      </c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IFERROR(__xludf.DUMMYFUNCTION("""COMPUTED_VALUE"""),1700.0)</f>
        <v>1700</v>
      </c>
      <c r="AF7" s="4">
        <f>IFERROR(__xludf.DUMMYFUNCTION("""COMPUTED_VALUE"""),1500.0)</f>
        <v>1500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IFERROR(__xludf.DUMMYFUNCTION("""COMPUTED_VALUE"""),0.0)</f>
        <v>0</v>
      </c>
      <c r="AJ7" s="1">
        <f>IFERROR(__xludf.DUMMYFUNCTION("""COMPUTED_VALUE"""),329201.0)</f>
        <v>329201</v>
      </c>
      <c r="AK7" s="1" t="str">
        <f>IFERROR(__xludf.DUMMYFUNCTION("""COMPUTED_VALUE"""),"10 kms a 15 kms")</f>
        <v>10 kms a 15 kms</v>
      </c>
      <c r="AL7" s="1" t="str">
        <f>IFERROR(__xludf.DUMMYFUNCTION("""COMPUTED_VALUE"""),"08 901 a 1,299")</f>
        <v>08 901 a 1,299</v>
      </c>
      <c r="AM7" s="1" t="str">
        <f>IFERROR(__xludf.DUMMYFUNCTION("""COMPUTED_VALUE"""),"0")</f>
        <v>0</v>
      </c>
      <c r="AN7" s="1" t="str">
        <f>IFERROR(__xludf.DUMMYFUNCTION("""COMPUTED_VALUE""")," -")</f>
        <v> -</v>
      </c>
      <c r="AO7" s="1">
        <f>IFERROR(__xludf.DUMMYFUNCTION("""COMPUTED_VALUE"""),2025.0)</f>
        <v>2025</v>
      </c>
      <c r="AP7" s="5">
        <f>IFERROR(__xludf.DUMMYFUNCTION("""COMPUTED_VALUE"""),45778.0)</f>
        <v>45778</v>
      </c>
      <c r="AQ7" s="5">
        <f>IFERROR(__xludf.DUMMYFUNCTION("""COMPUTED_VALUE"""),45775.0)</f>
        <v>45775</v>
      </c>
      <c r="AR7" s="5">
        <f>IFERROR(__xludf.DUMMYFUNCTION("""COMPUTED_VALUE"""),45769.0)</f>
        <v>45769</v>
      </c>
      <c r="AS7" s="5">
        <f>IFERROR(__xludf.DUMMYFUNCTION("""COMPUTED_VALUE"""),45748.0)</f>
        <v>45748</v>
      </c>
      <c r="AT7" s="5">
        <f>IFERROR(__xludf.DUMMYFUNCTION("""COMPUTED_VALUE"""),45747.0)</f>
        <v>45747</v>
      </c>
      <c r="AU7" s="1">
        <f>IFERROR(__xludf.DUMMYFUNCTION("""COMPUTED_VALUE"""),22.0)</f>
        <v>22</v>
      </c>
      <c r="AV7" s="1" t="str">
        <f>IFERROR(__xludf.DUMMYFUNCTION("""COMPUTED_VALUE"""),"DIGITAL")</f>
        <v>DIGITAL</v>
      </c>
      <c r="AW7" s="1" t="str">
        <f>IFERROR(__xludf.DUMMYFUNCTION("""COMPUTED_VALUE"""),"BIDIRECCIONAL")</f>
        <v>BIDIRECCIONAL</v>
      </c>
      <c r="AX7" s="1" t="str">
        <f>IFERROR(__xludf.DUMMYFUNCTION("""COMPUTED_VALUE"""),"ORGANICO")</f>
        <v>ORGANICO</v>
      </c>
      <c r="AY7" s="1">
        <f>IFERROR(__xludf.DUMMYFUNCTION("""COMPUTED_VALUE"""),1.0)</f>
        <v>1</v>
      </c>
      <c r="AZ7" s="1" t="str">
        <f>IFERROR(__xludf.DUMMYFUNCTION("""COMPUTED_VALUE"""),"Daniel Zapata")</f>
        <v>Daniel Zapata</v>
      </c>
      <c r="BA7" s="6">
        <f>IFERROR(__xludf.DUMMYFUNCTION("""COMPUTED_VALUE"""),1.0)</f>
        <v>1</v>
      </c>
      <c r="BB7" s="7">
        <f>IFERROR(__xludf.DUMMYFUNCTION("""COMPUTED_VALUE"""),1500.0)</f>
        <v>1500</v>
      </c>
      <c r="BC7" s="1">
        <f>IFERROR(__xludf.DUMMYFUNCTION("""COMPUTED_VALUE"""),0.0)</f>
        <v>0</v>
      </c>
      <c r="BD7" s="1" t="str">
        <f>IFERROR(__xludf.DUMMYFUNCTION("""COMPUTED_VALUE""")," -")</f>
        <v> -</v>
      </c>
      <c r="BE7" s="1">
        <f>IFERROR(__xludf.DUMMYFUNCTION("""COMPUTED_VALUE"""),0.0)</f>
        <v>0</v>
      </c>
      <c r="BF7" s="1" t="str">
        <f>IFERROR(__xludf.DUMMYFUNCTION("""COMPUTED_VALUE"""),"N/A")</f>
        <v>N/A</v>
      </c>
      <c r="BG7" s="1"/>
      <c r="BH7" s="1"/>
      <c r="BI7" s="1" t="str">
        <f>IFERROR(__xludf.DUMMYFUNCTION("""COMPUTED_VALUE"""),"")</f>
        <v/>
      </c>
    </row>
    <row r="8">
      <c r="A8" s="1">
        <f>IFERROR(__xludf.DUMMYFUNCTION("""COMPUTED_VALUE"""),7.0)</f>
        <v>7</v>
      </c>
      <c r="B8" s="1">
        <f>IFERROR(__xludf.DUMMYFUNCTION("""COMPUTED_VALUE"""),2285717.0)</f>
        <v>2285717</v>
      </c>
      <c r="C8" s="1" t="str">
        <f>IFERROR(__xludf.DUMMYFUNCTION("""COMPUTED_VALUE"""),"0000425662")</f>
        <v>0000425662</v>
      </c>
      <c r="D8" s="1" t="str">
        <f>IFERROR(__xludf.DUMMYFUNCTION("""COMPUTED_VALUE"""),"ADRIANO JAVIER ")</f>
        <v>ADRIANO JAVIER </v>
      </c>
      <c r="E8" s="2" t="str">
        <f>IFERROR(__xludf.DUMMYFUNCTION("""COMPUTED_VALUE"""),"RAMIREZ FLORES")</f>
        <v>RAMIREZ FLORES</v>
      </c>
      <c r="F8" s="1">
        <f>IFERROR(__xludf.DUMMYFUNCTION("""COMPUTED_VALUE"""),6.1545474E7)</f>
        <v>61545474</v>
      </c>
      <c r="G8" s="1">
        <f>IFERROR(__xludf.DUMMYFUNCTION("""COMPUTED_VALUE"""),9.66528972E8)</f>
        <v>966528972</v>
      </c>
      <c r="H8" s="1" t="str">
        <f>IFERROR(__xludf.DUMMYFUNCTION("""COMPUTED_VALUE"""),"adriano.ramirez2008@gmail.com")</f>
        <v>adriano.ramirez2008@gmail.com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 CARRERAS CORE")</f>
        <v>BECA CARRERAS CORE</v>
      </c>
      <c r="R8" s="1" t="str">
        <f>IFERROR(__xludf.DUMMYFUNCTION("""COMPUTED_VALUE"""),"NINGUNO")</f>
        <v>NINGUNO</v>
      </c>
      <c r="S8" s="1" t="str">
        <f>IFERROR(__xludf.DUMMYFUNCTION("""COMPUTED_VALUE"""),"RODRIGO")</f>
        <v>RODRIGO</v>
      </c>
      <c r="T8" s="3">
        <f>IFERROR(__xludf.DUMMYFUNCTION("""COMPUTED_VALUE"""),45791.0)</f>
        <v>45791</v>
      </c>
      <c r="U8" s="1" t="str">
        <f>IFERROR(__xludf.DUMMYFUNCTION("""COMPUTED_VALUE"""),"PAGO LINK")</f>
        <v>PAGO LINK</v>
      </c>
      <c r="V8" s="1" t="str">
        <f>IFERROR(__xludf.DUMMYFUNCTION("""COMPUTED_VALUE"""),"PAGO FRACCIONADO")</f>
        <v>PAGO FRACCIONADO</v>
      </c>
      <c r="W8" s="4">
        <f>IFERROR(__xludf.DUMMYFUNCTION("""COMPUTED_VALUE"""),0.0)</f>
        <v>0</v>
      </c>
      <c r="X8" s="1" t="str">
        <f>IFERROR(__xludf.DUMMYFUNCTION("""COMPUTED_VALUE"""),"15/05/2025")</f>
        <v>15/05/2025</v>
      </c>
      <c r="Y8" s="5">
        <f>IFERROR(__xludf.DUMMYFUNCTION("""COMPUTED_VALUE"""),45792.0)</f>
        <v>45792</v>
      </c>
      <c r="Z8" s="1" t="str">
        <f>IFERROR(__xludf.DUMMYFUNCTION("""COMPUTED_VALUE"""),"PAGO COMPLETO")</f>
        <v>PAGO COMPLETO</v>
      </c>
      <c r="AA8" s="1"/>
      <c r="AB8" s="1" t="str">
        <f>IFERROR(__xludf.DUMMYFUNCTION("""COMPUTED_VALUE"""),"-")</f>
        <v>-</v>
      </c>
      <c r="AC8" s="4">
        <f>IFERROR(__xludf.DUMMYFUNCTION("""COMPUTED_VALUE"""),40.0)</f>
        <v>40</v>
      </c>
      <c r="AD8" s="4">
        <f>IFERROR(__xludf.DUMMYFUNCTION("""COMPUTED_VALUE"""),95.0)</f>
        <v>95</v>
      </c>
      <c r="AE8" s="4">
        <f>IFERROR(__xludf.DUMMYFUNCTION("""COMPUTED_VALUE"""),1200.0)</f>
        <v>1200</v>
      </c>
      <c r="AF8" s="4">
        <f>IFERROR(__xludf.DUMMYFUNCTION("""COMPUTED_VALUE"""),1050.0)</f>
        <v>1050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IFERROR(__xludf.DUMMYFUNCTION("""COMPUTED_VALUE"""),0.0)</f>
        <v>0</v>
      </c>
      <c r="AJ8" s="1">
        <f>IFERROR(__xludf.DUMMYFUNCTION("""COMPUTED_VALUE"""),1121250.0)</f>
        <v>1121250</v>
      </c>
      <c r="AK8" s="1" t="str">
        <f>IFERROR(__xludf.DUMMYFUNCTION("""COMPUTED_VALUE"""),"Más de 15 kms")</f>
        <v>Más de 15 kms</v>
      </c>
      <c r="AL8" s="1" t="str">
        <f>IFERROR(__xludf.DUMMYFUNCTION("""COMPUTED_VALUE"""),"06 551 a 800")</f>
        <v>06 551 a 800</v>
      </c>
      <c r="AM8" s="1" t="str">
        <f>IFERROR(__xludf.DUMMYFUNCTION("""COMPUTED_VALUE"""),"0")</f>
        <v>0</v>
      </c>
      <c r="AN8" s="1" t="str">
        <f>IFERROR(__xludf.DUMMYFUNCTION("""COMPUTED_VALUE""")," -")</f>
        <v> -</v>
      </c>
      <c r="AO8" s="1">
        <f>IFERROR(__xludf.DUMMYFUNCTION("""COMPUTED_VALUE"""),2025.0)</f>
        <v>2025</v>
      </c>
      <c r="AP8" s="5">
        <f>IFERROR(__xludf.DUMMYFUNCTION("""COMPUTED_VALUE"""),45778.0)</f>
        <v>45778</v>
      </c>
      <c r="AQ8" s="5">
        <f>IFERROR(__xludf.DUMMYFUNCTION("""COMPUTED_VALUE"""),45775.0)</f>
        <v>45775</v>
      </c>
      <c r="AR8" s="5">
        <f>IFERROR(__xludf.DUMMYFUNCTION("""COMPUTED_VALUE"""),45779.0)</f>
        <v>45779</v>
      </c>
      <c r="AS8" s="5">
        <f>IFERROR(__xludf.DUMMYFUNCTION("""COMPUTED_VALUE"""),45778.0)</f>
        <v>45778</v>
      </c>
      <c r="AT8" s="5">
        <f>IFERROR(__xludf.DUMMYFUNCTION("""COMPUTED_VALUE"""),45775.0)</f>
        <v>45775</v>
      </c>
      <c r="AU8" s="1">
        <f>IFERROR(__xludf.DUMMYFUNCTION("""COMPUTED_VALUE"""),13.0)</f>
        <v>13</v>
      </c>
      <c r="AV8" s="1" t="str">
        <f>IFERROR(__xludf.DUMMYFUNCTION("""COMPUTED_VALUE"""),"OUTBOUND")</f>
        <v>OUTBOUND</v>
      </c>
      <c r="AW8" s="1" t="str">
        <f>IFERROR(__xludf.DUMMYFUNCTION("""COMPUTED_VALUE"""),"OUTBOUND")</f>
        <v>OUTBOUND</v>
      </c>
      <c r="AX8" s="1" t="str">
        <f>IFERROR(__xludf.DUMMYFUNCTION("""COMPUTED_VALUE"""),"OUTBOUND")</f>
        <v>OUTBOUND</v>
      </c>
      <c r="AY8" s="1">
        <f>IFERROR(__xludf.DUMMYFUNCTION("""COMPUTED_VALUE"""),1.0)</f>
        <v>1</v>
      </c>
      <c r="AZ8" s="1" t="str">
        <f>IFERROR(__xludf.DUMMYFUNCTION("""COMPUTED_VALUE"""),"Daniel Zapata")</f>
        <v>Daniel Zapata</v>
      </c>
      <c r="BA8" s="6">
        <f>IFERROR(__xludf.DUMMYFUNCTION("""COMPUTED_VALUE"""),1.0)</f>
        <v>1</v>
      </c>
      <c r="BB8" s="7">
        <f>IFERROR(__xludf.DUMMYFUNCTION("""COMPUTED_VALUE"""),1050.0)</f>
        <v>1050</v>
      </c>
      <c r="BC8" s="1">
        <f>IFERROR(__xludf.DUMMYFUNCTION("""COMPUTED_VALUE"""),1.0)</f>
        <v>1</v>
      </c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 t="str">
        <f>IFERROR(__xludf.DUMMYFUNCTION("""COMPUTED_VALUE"""),"N/A")</f>
        <v>N/A</v>
      </c>
      <c r="BG8" s="5">
        <f>IFERROR(__xludf.DUMMYFUNCTION("""COMPUTED_VALUE"""),45815.0)</f>
        <v>45815</v>
      </c>
      <c r="BH8" s="5">
        <f>IFERROR(__xludf.DUMMYFUNCTION("""COMPUTED_VALUE"""),45815.0)</f>
        <v>45815</v>
      </c>
      <c r="BI8" s="1" t="str">
        <f>IFERROR(__xludf.DUMMYFUNCTION("""COMPUTED_VALUE"""),"")</f>
        <v/>
      </c>
    </row>
    <row r="9">
      <c r="A9" s="1">
        <f>IFERROR(__xludf.DUMMYFUNCTION("""COMPUTED_VALUE"""),8.0)</f>
        <v>8</v>
      </c>
      <c r="B9" s="1">
        <f>IFERROR(__xludf.DUMMYFUNCTION("""COMPUTED_VALUE"""),5196494.0)</f>
        <v>5196494</v>
      </c>
      <c r="C9" s="1" t="str">
        <f>IFERROR(__xludf.DUMMYFUNCTION("""COMPUTED_VALUE"""),"0000426098")</f>
        <v>0000426098</v>
      </c>
      <c r="D9" s="1" t="str">
        <f>IFERROR(__xludf.DUMMYFUNCTION("""COMPUTED_VALUE"""),"CAROLINA SOFIA ")</f>
        <v>CAROLINA SOFIA </v>
      </c>
      <c r="E9" s="2" t="str">
        <f>IFERROR(__xludf.DUMMYFUNCTION("""COMPUTED_VALUE"""),"CESPEDES PALOMINO")</f>
        <v>CESPEDES PALOMINO</v>
      </c>
      <c r="F9" s="1">
        <f>IFERROR(__xludf.DUMMYFUNCTION("""COMPUTED_VALUE"""),6.149368E7)</f>
        <v>61493680</v>
      </c>
      <c r="G9" s="1">
        <f>IFERROR(__xludf.DUMMYFUNCTION("""COMPUTED_VALUE"""),9.82358992E8)</f>
        <v>982358992</v>
      </c>
      <c r="H9" s="1" t="str">
        <f>IFERROR(__xludf.DUMMYFUNCTION("""COMPUTED_VALUE"""),"carolina.08.09.08.cp@gmail.com")</f>
        <v>carolina.08.09.08.cp@gmail.com</v>
      </c>
      <c r="I9" s="1" t="str">
        <f>IFERROR(__xludf.DUMMYFUNCTION("""COMPUTED_VALUE"""),"Comunicación Audiovisual y Cine")</f>
        <v>Comunicación Audiovisual y Cine</v>
      </c>
      <c r="J9" s="1" t="str">
        <f>IFERROR(__xludf.DUMMYFUNCTION("""COMPUTED_VALUE"""),"Comunicaciones")</f>
        <v>Comunicaciones</v>
      </c>
      <c r="K9" s="1" t="str">
        <f>IFERROR(__xludf.DUMMYFUNCTION("""COMPUTED_VALUE"""),"Antigua")</f>
        <v>Antigua</v>
      </c>
      <c r="L9" s="1" t="str">
        <f>IFERROR(__xludf.DUMMYFUNCTION("""COMPUTED_VALUE"""),"Admisión de Alto Rendimiento")</f>
        <v>Admisión de Alto Rendimiento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IFERROR(__xludf.DUMMYFUNCTION("""COMPUTED_VALUE"""),"NUEVO")</f>
        <v>NUEVO</v>
      </c>
      <c r="P9" s="1" t="str">
        <f>IFERROR(__xludf.DUMMYFUNCTION("""COMPUTED_VALUE"""),"ESCALA REGULAR")</f>
        <v>ESCALA REGULAR</v>
      </c>
      <c r="Q9" s="1" t="str">
        <f>IFERROR(__xludf.DUMMYFUNCTION("""COMPUTED_VALUE"""),"NINGUNO")</f>
        <v>NINGUNO</v>
      </c>
      <c r="R9" s="1" t="str">
        <f>IFERROR(__xludf.DUMMYFUNCTION("""COMPUTED_VALUE"""),"50% DSCTO. PRIMERA BOLETA")</f>
        <v>50% DSCTO. PRIMERA BOLETA</v>
      </c>
      <c r="S9" s="1" t="str">
        <f>IFERROR(__xludf.DUMMYFUNCTION("""COMPUTED_VALUE"""),"-")</f>
        <v>-</v>
      </c>
      <c r="T9" s="3">
        <f>IFERROR(__xludf.DUMMYFUNCTION("""COMPUTED_VALUE"""),45794.0)</f>
        <v>45794</v>
      </c>
      <c r="U9" s="1" t="str">
        <f>IFERROR(__xludf.DUMMYFUNCTION("""COMPUTED_VALUE"""),"POS")</f>
        <v>POS</v>
      </c>
      <c r="V9" s="1" t="str">
        <f>IFERROR(__xludf.DUMMYFUNCTION("""COMPUTED_VALUE"""),"PAGO COMPLETO")</f>
        <v>PAGO COMPLETO</v>
      </c>
      <c r="W9" s="4">
        <f>IFERROR(__xludf.DUMMYFUNCTION("""COMPUTED_VALUE"""),0.0)</f>
        <v>0</v>
      </c>
      <c r="X9" s="1" t="str">
        <f>IFERROR(__xludf.DUMMYFUNCTION("""COMPUTED_VALUE"""),"-")</f>
        <v>-</v>
      </c>
      <c r="Y9" s="5">
        <f>IFERROR(__xludf.DUMMYFUNCTION("""COMPUTED_VALUE"""),45794.0)</f>
        <v>45794</v>
      </c>
      <c r="Z9" s="1" t="str">
        <f>IFERROR(__xludf.DUMMYFUNCTION("""COMPUTED_VALUE"""),"PAGO COMPLETO")</f>
        <v>PAGO COMPLETO</v>
      </c>
      <c r="AA9" s="1"/>
      <c r="AB9" s="1" t="str">
        <f>IFERROR(__xludf.DUMMYFUNCTION("""COMPUTED_VALUE"""),"-")</f>
        <v>-</v>
      </c>
      <c r="AC9" s="4">
        <f>IFERROR(__xludf.DUMMYFUNCTION("""COMPUTED_VALUE"""),40.0)</f>
        <v>40</v>
      </c>
      <c r="AD9" s="4">
        <f>IFERROR(__xludf.DUMMYFUNCTION("""COMPUTED_VALUE"""),95.0)</f>
        <v>95</v>
      </c>
      <c r="AE9" s="4">
        <f>IFERROR(__xludf.DUMMYFUNCTION("""COMPUTED_VALUE"""),1350.0)</f>
        <v>1350</v>
      </c>
      <c r="AF9" s="4">
        <f>IFERROR(__xludf.DUMMYFUNCTION("""COMPUTED_VALUE"""),1350.0)</f>
        <v>1350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IFERROR(__xludf.DUMMYFUNCTION("""COMPUTED_VALUE"""),0.0)</f>
        <v>0</v>
      </c>
      <c r="AJ9" s="1">
        <f>IFERROR(__xludf.DUMMYFUNCTION("""COMPUTED_VALUE"""),1502277.0)</f>
        <v>1502277</v>
      </c>
      <c r="AK9" s="1" t="str">
        <f>IFERROR(__xludf.DUMMYFUNCTION("""COMPUTED_VALUE"""),"10 kms a 15 kms")</f>
        <v>10 kms a 15 kms</v>
      </c>
      <c r="AL9" s="1" t="str">
        <f>IFERROR(__xludf.DUMMYFUNCTION("""COMPUTED_VALUE"""),"05 301 a 550")</f>
        <v>05 301 a 550</v>
      </c>
      <c r="AM9" s="1" t="str">
        <f>IFERROR(__xludf.DUMMYFUNCTION("""COMPUTED_VALUE"""),"0")</f>
        <v>0</v>
      </c>
      <c r="AN9" s="1" t="str">
        <f>IFERROR(__xludf.DUMMYFUNCTION("""COMPUTED_VALUE""")," -")</f>
        <v> -</v>
      </c>
      <c r="AO9" s="1">
        <f>IFERROR(__xludf.DUMMYFUNCTION("""COMPUTED_VALUE"""),2025.0)</f>
        <v>2025</v>
      </c>
      <c r="AP9" s="5">
        <f>IFERROR(__xludf.DUMMYFUNCTION("""COMPUTED_VALUE"""),45778.0)</f>
        <v>45778</v>
      </c>
      <c r="AQ9" s="5">
        <f>IFERROR(__xludf.DUMMYFUNCTION("""COMPUTED_VALUE"""),45775.0)</f>
        <v>45775</v>
      </c>
      <c r="AR9" s="5">
        <f>IFERROR(__xludf.DUMMYFUNCTION("""COMPUTED_VALUE"""),45791.0)</f>
        <v>45791</v>
      </c>
      <c r="AS9" s="5">
        <f>IFERROR(__xludf.DUMMYFUNCTION("""COMPUTED_VALUE"""),45778.0)</f>
        <v>45778</v>
      </c>
      <c r="AT9" s="5">
        <f>IFERROR(__xludf.DUMMYFUNCTION("""COMPUTED_VALUE"""),45775.0)</f>
        <v>45775</v>
      </c>
      <c r="AU9" s="1">
        <f>IFERROR(__xludf.DUMMYFUNCTION("""COMPUTED_VALUE"""),3.0)</f>
        <v>3</v>
      </c>
      <c r="AV9" s="1" t="str">
        <f>IFERROR(__xludf.DUMMYFUNCTION("""COMPUTED_VALUE"""),"OUTBOUND")</f>
        <v>OUTBOUND</v>
      </c>
      <c r="AW9" s="1" t="str">
        <f>IFERROR(__xludf.DUMMYFUNCTION("""COMPUTED_VALUE"""),"OUTBOUND")</f>
        <v>OUTBOUND</v>
      </c>
      <c r="AX9" s="1" t="str">
        <f>IFERROR(__xludf.DUMMYFUNCTION("""COMPUTED_VALUE"""),"OUTBOUND")</f>
        <v>OUTBOUND</v>
      </c>
      <c r="AY9" s="1">
        <f>IFERROR(__xludf.DUMMYFUNCTION("""COMPUTED_VALUE"""),1.0)</f>
        <v>1</v>
      </c>
      <c r="AZ9" s="1" t="str">
        <f>IFERROR(__xludf.DUMMYFUNCTION("""COMPUTED_VALUE"""),"Daniel Zapata")</f>
        <v>Daniel Zapata</v>
      </c>
      <c r="BA9" s="6">
        <f>IFERROR(__xludf.DUMMYFUNCTION("""COMPUTED_VALUE"""),1.0)</f>
        <v>1</v>
      </c>
      <c r="BB9" s="7">
        <f>IFERROR(__xludf.DUMMYFUNCTION("""COMPUTED_VALUE"""),1215.0)</f>
        <v>1215</v>
      </c>
      <c r="BC9" s="1">
        <f>IFERROR(__xludf.DUMMYFUNCTION("""COMPUTED_VALUE"""),1.0)</f>
        <v>1</v>
      </c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 t="str">
        <f>IFERROR(__xludf.DUMMYFUNCTION("""COMPUTED_VALUE"""),"N/A")</f>
        <v>N/A</v>
      </c>
      <c r="BG9" s="5">
        <f>IFERROR(__xludf.DUMMYFUNCTION("""COMPUTED_VALUE"""),45815.0)</f>
        <v>45815</v>
      </c>
      <c r="BH9" s="5">
        <f>IFERROR(__xludf.DUMMYFUNCTION("""COMPUTED_VALUE"""),45815.0)</f>
        <v>45815</v>
      </c>
      <c r="BI9" s="1" t="str">
        <f>IFERROR(__xludf.DUMMYFUNCTION("""COMPUTED_VALUE"""),"")</f>
        <v/>
      </c>
    </row>
    <row r="10">
      <c r="A10" s="1">
        <f>IFERROR(__xludf.DUMMYFUNCTION("""COMPUTED_VALUE"""),9.0)</f>
        <v>9</v>
      </c>
      <c r="B10" s="1">
        <f>IFERROR(__xludf.DUMMYFUNCTION("""COMPUTED_VALUE"""),5212125.0)</f>
        <v>5212125</v>
      </c>
      <c r="C10" s="1" t="str">
        <f>IFERROR(__xludf.DUMMYFUNCTION("""COMPUTED_VALUE"""),"0000426581")</f>
        <v>0000426581</v>
      </c>
      <c r="D10" s="1" t="str">
        <f>IFERROR(__xludf.DUMMYFUNCTION("""COMPUTED_VALUE"""),"VANNIA VIVIANA ")</f>
        <v>VANNIA VIVIANA </v>
      </c>
      <c r="E10" s="2" t="str">
        <f>IFERROR(__xludf.DUMMYFUNCTION("""COMPUTED_VALUE"""),"SALINAS CHIPANA")</f>
        <v>SALINAS CHIPANA</v>
      </c>
      <c r="F10" s="1">
        <f>IFERROR(__xludf.DUMMYFUNCTION("""COMPUTED_VALUE"""),7.1357728E7)</f>
        <v>71357728</v>
      </c>
      <c r="G10" s="1">
        <f>IFERROR(__xludf.DUMMYFUNCTION("""COMPUTED_VALUE"""),9.92823404E8)</f>
        <v>992823404</v>
      </c>
      <c r="H10" s="1" t="str">
        <f>IFERROR(__xludf.DUMMYFUNCTION("""COMPUTED_VALUE"""),"van.salinasch@gmail.com")</f>
        <v>van.salinasch@gmail.com</v>
      </c>
      <c r="I10" s="1" t="str">
        <f>IFERROR(__xludf.DUMMYFUNCTION("""COMPUTED_VALUE"""),"Arquitectura de Interiores")</f>
        <v>Arquitectura de Interiores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de Alto Rendimiento")</f>
        <v>Admisión de Alto Rendimiento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IFERROR(__xludf.DUMMYFUNCTION("""COMPUTED_VALUE"""),"NUEVO")</f>
        <v>NUEVO</v>
      </c>
      <c r="P10" s="1" t="str">
        <f>IFERROR(__xludf.DUMMYFUNCTION("""COMPUTED_VALUE"""),"RECA")</f>
        <v>RECA</v>
      </c>
      <c r="Q10" s="1" t="str">
        <f>IFERROR(__xludf.DUMMYFUNCTION("""COMPUTED_VALUE"""),"RECATEGORIZACION")</f>
        <v>RECATEGORIZACION</v>
      </c>
      <c r="R10" s="1" t="str">
        <f>IFERROR(__xludf.DUMMYFUNCTION("""COMPUTED_VALUE"""),"50% DSCTO. PRIMERA BOLETA")</f>
        <v>50% DSCTO. PRIMERA BOLETA</v>
      </c>
      <c r="S10" s="1" t="str">
        <f>IFERROR(__xludf.DUMMYFUNCTION("""COMPUTED_VALUE"""),"-")</f>
        <v>-</v>
      </c>
      <c r="T10" s="3">
        <f>IFERROR(__xludf.DUMMYFUNCTION("""COMPUTED_VALUE"""),45799.0)</f>
        <v>45799</v>
      </c>
      <c r="U10" s="1" t="str">
        <f>IFERROR(__xludf.DUMMYFUNCTION("""COMPUTED_VALUE"""),"PAGO LINK")</f>
        <v>PAGO LINK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5">
        <f>IFERROR(__xludf.DUMMYFUNCTION("""COMPUTED_VALUE"""),45799.0)</f>
        <v>45799</v>
      </c>
      <c r="Z10" s="1" t="str">
        <f>IFERROR(__xludf.DUMMYFUNCTION("""COMPUTED_VALUE"""),"PAGO COMPLETO")</f>
        <v>PAGO COMPLETO</v>
      </c>
      <c r="AA10" s="1"/>
      <c r="AB10" s="1" t="str">
        <f>IFERROR(__xludf.DUMMYFUNCTION("""COMPUTED_VALUE"""),"-")</f>
        <v>-</v>
      </c>
      <c r="AC10" s="4">
        <f>IFERROR(__xludf.DUMMYFUNCTION("""COMPUTED_VALUE"""),40.0)</f>
        <v>40</v>
      </c>
      <c r="AD10" s="4">
        <f>IFERROR(__xludf.DUMMYFUNCTION("""COMPUTED_VALUE"""),95.0)</f>
        <v>95</v>
      </c>
      <c r="AE10" s="4">
        <f>IFERROR(__xludf.DUMMYFUNCTION("""COMPUTED_VALUE"""),1500.0)</f>
        <v>1500</v>
      </c>
      <c r="AF10" s="4">
        <f>IFERROR(__xludf.DUMMYFUNCTION("""COMPUTED_VALUE"""),1350.0)</f>
        <v>1350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IFERROR(__xludf.DUMMYFUNCTION("""COMPUTED_VALUE"""),0.0)</f>
        <v>0</v>
      </c>
      <c r="AJ10" s="1">
        <f>IFERROR(__xludf.DUMMYFUNCTION("""COMPUTED_VALUE"""),1734300.0)</f>
        <v>1734300</v>
      </c>
      <c r="AK10" s="1" t="str">
        <f>IFERROR(__xludf.DUMMYFUNCTION("""COMPUTED_VALUE"""),"Más de 15 kms")</f>
        <v>Más de 15 kms</v>
      </c>
      <c r="AL10" s="1" t="str">
        <f>IFERROR(__xludf.DUMMYFUNCTION("""COMPUTED_VALUE"""),"05 301 a 550")</f>
        <v>05 301 a 550</v>
      </c>
      <c r="AM10" s="1" t="str">
        <f>IFERROR(__xludf.DUMMYFUNCTION("""COMPUTED_VALUE"""),"0")</f>
        <v>0</v>
      </c>
      <c r="AN10" s="1" t="str">
        <f>IFERROR(__xludf.DUMMYFUNCTION("""COMPUTED_VALUE""")," -")</f>
        <v> -</v>
      </c>
      <c r="AO10" s="1">
        <f>IFERROR(__xludf.DUMMYFUNCTION("""COMPUTED_VALUE"""),2025.0)</f>
        <v>2025</v>
      </c>
      <c r="AP10" s="5">
        <f>IFERROR(__xludf.DUMMYFUNCTION("""COMPUTED_VALUE"""),45778.0)</f>
        <v>45778</v>
      </c>
      <c r="AQ10" s="5">
        <f>IFERROR(__xludf.DUMMYFUNCTION("""COMPUTED_VALUE"""),45775.0)</f>
        <v>45775</v>
      </c>
      <c r="AR10" s="5">
        <f>IFERROR(__xludf.DUMMYFUNCTION("""COMPUTED_VALUE"""),45798.0)</f>
        <v>45798</v>
      </c>
      <c r="AS10" s="5">
        <f>IFERROR(__xludf.DUMMYFUNCTION("""COMPUTED_VALUE"""),45778.0)</f>
        <v>45778</v>
      </c>
      <c r="AT10" s="5">
        <f>IFERROR(__xludf.DUMMYFUNCTION("""COMPUTED_VALUE"""),45775.0)</f>
        <v>45775</v>
      </c>
      <c r="AU10" s="1">
        <f>IFERROR(__xludf.DUMMYFUNCTION("""COMPUTED_VALUE"""),1.0)</f>
        <v>1</v>
      </c>
      <c r="AV10" s="1" t="str">
        <f>IFERROR(__xludf.DUMMYFUNCTION("""COMPUTED_VALUE"""),"OUTBOUND")</f>
        <v>OUTBOUND</v>
      </c>
      <c r="AW10" s="1" t="str">
        <f>IFERROR(__xludf.DUMMYFUNCTION("""COMPUTED_VALUE"""),"OUTBOUND")</f>
        <v>OUTBOUND</v>
      </c>
      <c r="AX10" s="1" t="str">
        <f>IFERROR(__xludf.DUMMYFUNCTION("""COMPUTED_VALUE"""),"OUTBOUND")</f>
        <v>OUTBOUND</v>
      </c>
      <c r="AY10" s="1">
        <f>IFERROR(__xludf.DUMMYFUNCTION("""COMPUTED_VALUE"""),1.0)</f>
        <v>1</v>
      </c>
      <c r="AZ10" s="1" t="str">
        <f>IFERROR(__xludf.DUMMYFUNCTION("""COMPUTED_VALUE"""),"Daniel Zapata")</f>
        <v>Daniel Zapata</v>
      </c>
      <c r="BA10" s="6">
        <f>IFERROR(__xludf.DUMMYFUNCTION("""COMPUTED_VALUE"""),1.0)</f>
        <v>1</v>
      </c>
      <c r="BB10" s="7">
        <f>IFERROR(__xludf.DUMMYFUNCTION("""COMPUTED_VALUE"""),1215.0)</f>
        <v>1215</v>
      </c>
      <c r="BC10" s="1">
        <f>IFERROR(__xludf.DUMMYFUNCTION("""COMPUTED_VALUE"""),0.0)</f>
        <v>0</v>
      </c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 t="str">
        <f>IFERROR(__xludf.DUMMYFUNCTION("""COMPUTED_VALUE"""),"N/A")</f>
        <v>N/A</v>
      </c>
      <c r="BG10" s="5">
        <f>IFERROR(__xludf.DUMMYFUNCTION("""COMPUTED_VALUE"""),45815.0)</f>
        <v>45815</v>
      </c>
      <c r="BH10" s="1"/>
      <c r="BI10" s="1" t="str">
        <f>IFERROR(__xludf.DUMMYFUNCTION("""COMPUTED_VALUE"""),"")</f>
        <v/>
      </c>
    </row>
    <row r="11">
      <c r="A11" s="1">
        <f>IFERROR(__xludf.DUMMYFUNCTION("""COMPUTED_VALUE"""),10.0)</f>
        <v>10</v>
      </c>
      <c r="B11" s="1">
        <f>IFERROR(__xludf.DUMMYFUNCTION("""COMPUTED_VALUE"""),5126740.0)</f>
        <v>5126740</v>
      </c>
      <c r="C11" s="1" t="str">
        <f>IFERROR(__xludf.DUMMYFUNCTION("""COMPUTED_VALUE"""),"0000427077")</f>
        <v>0000427077</v>
      </c>
      <c r="D11" s="1" t="str">
        <f>IFERROR(__xludf.DUMMYFUNCTION("""COMPUTED_VALUE"""),"ESTEBAN SANTIAGO")</f>
        <v>ESTEBAN SANTIAGO</v>
      </c>
      <c r="E11" s="2" t="str">
        <f>IFERROR(__xludf.DUMMYFUNCTION("""COMPUTED_VALUE"""),"GASTANADUI HEREDIA")</f>
        <v>GASTANADUI HEREDIA</v>
      </c>
      <c r="F11" s="1">
        <f>IFERROR(__xludf.DUMMYFUNCTION("""COMPUTED_VALUE"""),7.1677488E7)</f>
        <v>71677488</v>
      </c>
      <c r="G11" s="1">
        <f>IFERROR(__xludf.DUMMYFUNCTION("""COMPUTED_VALUE"""),9.75535555E8)</f>
        <v>975535555</v>
      </c>
      <c r="H11" s="1" t="str">
        <f>IFERROR(__xludf.DUMMYFUNCTION("""COMPUTED_VALUE"""),"esteban1606.g.heredia@gmail.com")</f>
        <v>esteban1606.g.heredia@gmail.com</v>
      </c>
      <c r="I11" s="1" t="str">
        <f>IFERROR(__xludf.DUMMYFUNCTION("""COMPUTED_VALUE"""),"Diseño Gráfico Publicitario")</f>
        <v>Diseño Gráfico Publicitario</v>
      </c>
      <c r="J11" s="1" t="str">
        <f>IFERROR(__xludf.DUMMYFUNCTION("""COMPUTED_VALUE"""),"Diseño")</f>
        <v>Diseño</v>
      </c>
      <c r="K11" s="1" t="str">
        <f>IFERROR(__xludf.DUMMYFUNCTION("""COMPUTED_VALUE"""),"Antigua")</f>
        <v>Antigua</v>
      </c>
      <c r="L11" s="1" t="str">
        <f>IFERROR(__xludf.DUMMYFUNCTION("""COMPUTED_VALUE"""),"Admisión de Alto Rendimiento")</f>
        <v>Admisión de Alto Rendimiento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IFERROR(__xludf.DUMMYFUNCTION("""COMPUTED_VALUE"""),"ESCALA REGULAR")</f>
        <v>ESCALA REGULAR</v>
      </c>
      <c r="Q11" s="1" t="str">
        <f>IFERROR(__xludf.DUMMYFUNCTION("""COMPUTED_VALUE"""),"NINGUNO")</f>
        <v>NINGUNO</v>
      </c>
      <c r="R11" s="1" t="str">
        <f>IFERROR(__xludf.DUMMYFUNCTION("""COMPUTED_VALUE"""),"NINGUNO")</f>
        <v>NINGUNO</v>
      </c>
      <c r="S11" s="1" t="str">
        <f>IFERROR(__xludf.DUMMYFUNCTION("""COMPUTED_VALUE"""),"-")</f>
        <v>-</v>
      </c>
      <c r="T11" s="3">
        <f>IFERROR(__xludf.DUMMYFUNCTION("""COMPUTED_VALUE"""),45804.0)</f>
        <v>45804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5">
        <f>IFERROR(__xludf.DUMMYFUNCTION("""COMPUTED_VALUE"""),45804.0)</f>
        <v>45804</v>
      </c>
      <c r="Z11" s="1" t="str">
        <f>IFERROR(__xludf.DUMMYFUNCTION("""COMPUTED_VALUE"""),"PAGO COMPLETO")</f>
        <v>PAGO COMPLETO</v>
      </c>
      <c r="AA11" s="1"/>
      <c r="AB11" s="1" t="str">
        <f>IFERROR(__xludf.DUMMYFUNCTION("""COMPUTED_VALUE"""),"-")</f>
        <v>-</v>
      </c>
      <c r="AC11" s="4">
        <f>IFERROR(__xludf.DUMMYFUNCTION("""COMPUTED_VALUE"""),50.0)</f>
        <v>50</v>
      </c>
      <c r="AD11" s="4">
        <f>IFERROR(__xludf.DUMMYFUNCTION("""COMPUTED_VALUE"""),95.0)</f>
        <v>95</v>
      </c>
      <c r="AE11" s="4">
        <f>IFERROR(__xludf.DUMMYFUNCTION("""COMPUTED_VALUE"""),1600.0)</f>
        <v>1600</v>
      </c>
      <c r="AF11" s="4">
        <f>IFERROR(__xludf.DUMMYFUNCTION("""COMPUTED_VALUE"""),1600.0)</f>
        <v>1600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IFERROR(__xludf.DUMMYFUNCTION("""COMPUTED_VALUE"""),0.0)</f>
        <v>0</v>
      </c>
      <c r="AJ11" s="1">
        <f>IFERROR(__xludf.DUMMYFUNCTION("""COMPUTED_VALUE"""),329557.0)</f>
        <v>329557</v>
      </c>
      <c r="AK11" s="1" t="str">
        <f>IFERROR(__xludf.DUMMYFUNCTION("""COMPUTED_VALUE"""),"10 kms a 15 kms")</f>
        <v>10 kms a 15 kms</v>
      </c>
      <c r="AL11" s="1" t="str">
        <f>IFERROR(__xludf.DUMMYFUNCTION("""COMPUTED_VALUE"""),"07 801 a 900")</f>
        <v>07 801 a 900</v>
      </c>
      <c r="AM11" s="1" t="str">
        <f>IFERROR(__xludf.DUMMYFUNCTION("""COMPUTED_VALUE"""),"0")</f>
        <v>0</v>
      </c>
      <c r="AN11" s="1" t="str">
        <f>IFERROR(__xludf.DUMMYFUNCTION("""COMPUTED_VALUE""")," -")</f>
        <v> -</v>
      </c>
      <c r="AO11" s="1">
        <f>IFERROR(__xludf.DUMMYFUNCTION("""COMPUTED_VALUE"""),2025.0)</f>
        <v>2025</v>
      </c>
      <c r="AP11" s="5">
        <f>IFERROR(__xludf.DUMMYFUNCTION("""COMPUTED_VALUE"""),45778.0)</f>
        <v>45778</v>
      </c>
      <c r="AQ11" s="5">
        <f>IFERROR(__xludf.DUMMYFUNCTION("""COMPUTED_VALUE"""),45775.0)</f>
        <v>45775</v>
      </c>
      <c r="AR11" s="5">
        <f>IFERROR(__xludf.DUMMYFUNCTION("""COMPUTED_VALUE"""),45804.0)</f>
        <v>45804</v>
      </c>
      <c r="AS11" s="5">
        <f>IFERROR(__xludf.DUMMYFUNCTION("""COMPUTED_VALUE"""),45778.0)</f>
        <v>45778</v>
      </c>
      <c r="AT11" s="5">
        <f>IFERROR(__xludf.DUMMYFUNCTION("""COMPUTED_VALUE"""),45775.0)</f>
        <v>45775</v>
      </c>
      <c r="AU11" s="1">
        <f>IFERROR(__xludf.DUMMYFUNCTION("""COMPUTED_VALUE"""),0.0)</f>
        <v>0</v>
      </c>
      <c r="AV11" s="1" t="str">
        <f>IFERROR(__xludf.DUMMYFUNCTION("""COMPUTED_VALUE"""),"OUTBOUND")</f>
        <v>OUTBOUND</v>
      </c>
      <c r="AW11" s="1" t="str">
        <f>IFERROR(__xludf.DUMMYFUNCTION("""COMPUTED_VALUE"""),"OUTBOUND")</f>
        <v>OUTBOUND</v>
      </c>
      <c r="AX11" s="1" t="str">
        <f>IFERROR(__xludf.DUMMYFUNCTION("""COMPUTED_VALUE"""),"OUTBOUND")</f>
        <v>OUTBOUND</v>
      </c>
      <c r="AY11" s="1">
        <f>IFERROR(__xludf.DUMMYFUNCTION("""COMPUTED_VALUE"""),1.0)</f>
        <v>1</v>
      </c>
      <c r="AZ11" s="1" t="str">
        <f>IFERROR(__xludf.DUMMYFUNCTION("""COMPUTED_VALUE"""),"Daniel Zapata")</f>
        <v>Daniel Zapata</v>
      </c>
      <c r="BA11" s="6">
        <f>IFERROR(__xludf.DUMMYFUNCTION("""COMPUTED_VALUE"""),1.0)</f>
        <v>1</v>
      </c>
      <c r="BB11" s="7">
        <f>IFERROR(__xludf.DUMMYFUNCTION("""COMPUTED_VALUE"""),1600.0)</f>
        <v>1600</v>
      </c>
      <c r="BC11" s="1">
        <f>IFERROR(__xludf.DUMMYFUNCTION("""COMPUTED_VALUE"""),1.0)</f>
        <v>1</v>
      </c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 t="str">
        <f>IFERROR(__xludf.DUMMYFUNCTION("""COMPUTED_VALUE"""),"N/A")</f>
        <v>N/A</v>
      </c>
      <c r="BG11" s="5">
        <f>IFERROR(__xludf.DUMMYFUNCTION("""COMPUTED_VALUE"""),45815.0)</f>
        <v>45815</v>
      </c>
      <c r="BH11" s="5">
        <f>IFERROR(__xludf.DUMMYFUNCTION("""COMPUTED_VALUE"""),45815.0)</f>
        <v>45815</v>
      </c>
      <c r="BI11" s="1" t="str">
        <f>IFERROR(__xludf.DUMMYFUNCTION("""COMPUTED_VALUE"""),"")</f>
        <v/>
      </c>
    </row>
    <row r="12">
      <c r="A12" s="1">
        <f>IFERROR(__xludf.DUMMYFUNCTION("""COMPUTED_VALUE"""),11.0)</f>
        <v>11</v>
      </c>
      <c r="B12" s="1">
        <f>IFERROR(__xludf.DUMMYFUNCTION("""COMPUTED_VALUE"""),5210779.0)</f>
        <v>5210779</v>
      </c>
      <c r="C12" s="1" t="str">
        <f>IFERROR(__xludf.DUMMYFUNCTION("""COMPUTED_VALUE"""),"0000426964")</f>
        <v>0000426964</v>
      </c>
      <c r="D12" s="1" t="str">
        <f>IFERROR(__xludf.DUMMYFUNCTION("""COMPUTED_VALUE"""),"LUCYA VALERIA")</f>
        <v>LUCYA VALERIA</v>
      </c>
      <c r="E12" s="2" t="str">
        <f>IFERROR(__xludf.DUMMYFUNCTION("""COMPUTED_VALUE"""),"QUISPE RODRIGUEZ")</f>
        <v>QUISPE RODRIGUEZ</v>
      </c>
      <c r="F12" s="1">
        <f>IFERROR(__xludf.DUMMYFUNCTION("""COMPUTED_VALUE"""),7.2591665E7)</f>
        <v>72591665</v>
      </c>
      <c r="G12" s="1">
        <f>IFERROR(__xludf.DUMMYFUNCTION("""COMPUTED_VALUE"""),9.40296595E8)</f>
        <v>940296595</v>
      </c>
      <c r="H12" s="1" t="str">
        <f>IFERROR(__xludf.DUMMYFUNCTION("""COMPUTED_VALUE"""),"Valerialucya9@gmail.com")</f>
        <v>Valerialucya9@gmail.com</v>
      </c>
      <c r="I12" s="1" t="str">
        <f>IFERROR(__xludf.DUMMYFUNCTION("""COMPUTED_VALUE"""),"Comunicación Audiovisual y Cine")</f>
        <v>Comunicación Audiovisual y Cine</v>
      </c>
      <c r="J12" s="1" t="str">
        <f>IFERROR(__xludf.DUMMYFUNCTION("""COMPUTED_VALUE"""),"Comunicaciones")</f>
        <v>Comunicaciones</v>
      </c>
      <c r="K12" s="1" t="str">
        <f>IFERROR(__xludf.DUMMYFUNCTION("""COMPUTED_VALUE"""),"Antigua")</f>
        <v>Antigua</v>
      </c>
      <c r="L12" s="1" t="str">
        <f>IFERROR(__xludf.DUMMYFUNCTION("""COMPUTED_VALUE"""),"Admisión Ordinaria")</f>
        <v>Admisión Ordinaria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IFERROR(__xludf.DUMMYFUNCTION("""COMPUTED_VALUE"""),"NUEVO")</f>
        <v>NUEVO</v>
      </c>
      <c r="P12" s="1" t="str">
        <f>IFERROR(__xludf.DUMMYFUNCTION("""COMPUTED_VALUE"""),"BECA")</f>
        <v>BECA</v>
      </c>
      <c r="Q12" s="1" t="str">
        <f>IFERROR(__xludf.DUMMYFUNCTION("""COMPUTED_VALUE"""),"BECA CARRERAS CORE")</f>
        <v>BECA CARRERAS CORE</v>
      </c>
      <c r="R12" s="1" t="str">
        <f>IFERROR(__xludf.DUMMYFUNCTION("""COMPUTED_VALUE"""),"NINGUNO")</f>
        <v>NINGUNO</v>
      </c>
      <c r="S12" s="1" t="str">
        <f>IFERROR(__xludf.DUMMYFUNCTION("""COMPUTED_VALUE"""),"-")</f>
        <v>-</v>
      </c>
      <c r="T12" s="3">
        <f>IFERROR(__xludf.DUMMYFUNCTION("""COMPUTED_VALUE"""),45805.0)</f>
        <v>45805</v>
      </c>
      <c r="U12" s="1" t="str">
        <f>IFERROR(__xludf.DUMMYFUNCTION("""COMPUTED_VALUE"""),"PAGO LINK")</f>
        <v>PAGO LINK</v>
      </c>
      <c r="V12" s="1" t="str">
        <f>IFERROR(__xludf.DUMMYFUNCTION("""COMPUTED_VALUE"""),"PAGO FRACCIONADO")</f>
        <v>PAGO FRACCIONADO</v>
      </c>
      <c r="W12" s="4">
        <f>IFERROR(__xludf.DUMMYFUNCTION("""COMPUTED_VALUE"""),600.0)</f>
        <v>600</v>
      </c>
      <c r="X12" s="1" t="str">
        <f>IFERROR(__xludf.DUMMYFUNCTION("""COMPUTED_VALUE"""),"20/06/2025")</f>
        <v>20/06/2025</v>
      </c>
      <c r="Y12" s="1"/>
      <c r="Z12" s="1" t="str">
        <f>IFERROR(__xludf.DUMMYFUNCTION("""COMPUTED_VALUE"""),"PAGO FRACCIONADO")</f>
        <v>PAGO FRACCIONADO</v>
      </c>
      <c r="AA12" s="1"/>
      <c r="AB12" s="1" t="str">
        <f>IFERROR(__xludf.DUMMYFUNCTION("""COMPUTED_VALUE"""),"-")</f>
        <v>-</v>
      </c>
      <c r="AC12" s="4">
        <f>IFERROR(__xludf.DUMMYFUNCTION("""COMPUTED_VALUE"""),50.0)</f>
        <v>50</v>
      </c>
      <c r="AD12" s="4">
        <f>IFERROR(__xludf.DUMMYFUNCTION("""COMPUTED_VALUE"""),95.0)</f>
        <v>95</v>
      </c>
      <c r="AE12" s="4">
        <f>IFERROR(__xludf.DUMMYFUNCTION("""COMPUTED_VALUE"""),1400.0)</f>
        <v>1400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IFERROR(__xludf.DUMMYFUNCTION("""COMPUTED_VALUE"""),0.0)</f>
        <v>0</v>
      </c>
      <c r="AJ12" s="1">
        <f>IFERROR(__xludf.DUMMYFUNCTION("""COMPUTED_VALUE"""),1541911.0)</f>
        <v>1541911</v>
      </c>
      <c r="AK12" s="1" t="str">
        <f>IFERROR(__xludf.DUMMYFUNCTION("""COMPUTED_VALUE"""),"10 kms a 15 kms")</f>
        <v>10 kms a 15 kms</v>
      </c>
      <c r="AL12" s="1" t="str">
        <f>IFERROR(__xludf.DUMMYFUNCTION("""COMPUTED_VALUE"""),"07 801 a 900")</f>
        <v>07 801 a 900</v>
      </c>
      <c r="AM12" s="1" t="str">
        <f>IFERROR(__xludf.DUMMYFUNCTION("""COMPUTED_VALUE"""),"0")</f>
        <v>0</v>
      </c>
      <c r="AN12" s="1" t="str">
        <f>IFERROR(__xludf.DUMMYFUNCTION("""COMPUTED_VALUE""")," -")</f>
        <v> -</v>
      </c>
      <c r="AO12" s="1">
        <f>IFERROR(__xludf.DUMMYFUNCTION("""COMPUTED_VALUE"""),2025.0)</f>
        <v>2025</v>
      </c>
      <c r="AP12" s="5">
        <f>IFERROR(__xludf.DUMMYFUNCTION("""COMPUTED_VALUE"""),45778.0)</f>
        <v>45778</v>
      </c>
      <c r="AQ12" s="5">
        <f>IFERROR(__xludf.DUMMYFUNCTION("""COMPUTED_VALUE"""),45775.0)</f>
        <v>45775</v>
      </c>
      <c r="AR12" s="5">
        <f>IFERROR(__xludf.DUMMYFUNCTION("""COMPUTED_VALUE"""),45798.0)</f>
        <v>45798</v>
      </c>
      <c r="AS12" s="5">
        <f>IFERROR(__xludf.DUMMYFUNCTION("""COMPUTED_VALUE"""),45778.0)</f>
        <v>45778</v>
      </c>
      <c r="AT12" s="5">
        <f>IFERROR(__xludf.DUMMYFUNCTION("""COMPUTED_VALUE"""),45775.0)</f>
        <v>45775</v>
      </c>
      <c r="AU12" s="1">
        <f>IFERROR(__xludf.DUMMYFUNCTION("""COMPUTED_VALUE"""),7.0)</f>
        <v>7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IFERROR(__xludf.DUMMYFUNCTION("""COMPUTED_VALUE"""),"ORGANICO")</f>
        <v>ORGANICO</v>
      </c>
      <c r="AY12" s="1">
        <f>IFERROR(__xludf.DUMMYFUNCTION("""COMPUTED_VALUE"""),1.0)</f>
        <v>1</v>
      </c>
      <c r="AZ12" s="1" t="str">
        <f>IFERROR(__xludf.DUMMYFUNCTION("""COMPUTED_VALUE"""),"Cinthia Mariella Orosco")</f>
        <v>Cinthia Mariella Orosco</v>
      </c>
      <c r="BA12" s="6">
        <f>IFERROR(__xludf.DUMMYFUNCTION("""COMPUTED_VALUE"""),0.5539033457249071)</f>
        <v>0.5539033457</v>
      </c>
      <c r="BB12" s="7">
        <f>IFERROR(__xludf.DUMMYFUNCTION("""COMPUTED_VALUE"""),1200.0)</f>
        <v>1200</v>
      </c>
      <c r="BC12" s="1">
        <f>IFERROR(__xludf.DUMMYFUNCTION("""COMPUTED_VALUE"""),0.0)</f>
        <v>0</v>
      </c>
      <c r="BD12" s="1" t="str">
        <f>IFERROR(__xludf.DUMMYFUNCTION("""COMPUTED_VALUE""")," -")</f>
        <v> -</v>
      </c>
      <c r="BE12" s="1">
        <f>IFERROR(__xludf.DUMMYFUNCTION("""COMPUTED_VALUE"""),0.0)</f>
        <v>0</v>
      </c>
      <c r="BF12" s="1" t="str">
        <f>IFERROR(__xludf.DUMMYFUNCTION("""COMPUTED_VALUE"""),"N/A")</f>
        <v>N/A</v>
      </c>
      <c r="BG12" s="1"/>
      <c r="BH12" s="1"/>
      <c r="BI12" s="1" t="str">
        <f>IFERROR(__xludf.DUMMYFUNCTION("""COMPUTED_VALUE"""),"")</f>
        <v/>
      </c>
    </row>
    <row r="13">
      <c r="A13" s="1">
        <f>IFERROR(__xludf.DUMMYFUNCTION("""COMPUTED_VALUE"""),12.0)</f>
        <v>12</v>
      </c>
      <c r="B13" s="1">
        <f>IFERROR(__xludf.DUMMYFUNCTION("""COMPUTED_VALUE"""),5223837.0)</f>
        <v>5223837</v>
      </c>
      <c r="C13" s="1" t="str">
        <f>IFERROR(__xludf.DUMMYFUNCTION("""COMPUTED_VALUE"""),"0000427094")</f>
        <v>0000427094</v>
      </c>
      <c r="D13" s="1" t="str">
        <f>IFERROR(__xludf.DUMMYFUNCTION("""COMPUTED_VALUE"""),"LEONELA SMITH ")</f>
        <v>LEONELA SMITH </v>
      </c>
      <c r="E13" s="2" t="str">
        <f>IFERROR(__xludf.DUMMYFUNCTION("""COMPUTED_VALUE"""),"SONCCO BALDEON")</f>
        <v>SONCCO BALDEON</v>
      </c>
      <c r="F13" s="1">
        <f>IFERROR(__xludf.DUMMYFUNCTION("""COMPUTED_VALUE"""),6.0630529E7)</f>
        <v>60630529</v>
      </c>
      <c r="G13" s="1">
        <f>IFERROR(__xludf.DUMMYFUNCTION("""COMPUTED_VALUE"""),9.7019605E8)</f>
        <v>970196050</v>
      </c>
      <c r="H13" s="1" t="str">
        <f>IFERROR(__xludf.DUMMYFUNCTION("""COMPUTED_VALUE"""),"rinelabaldeon1@gmail.com")</f>
        <v>rinelabaldeon1@gmail.com</v>
      </c>
      <c r="I13" s="1" t="str">
        <f>IFERROR(__xludf.DUMMYFUNCTION("""COMPUTED_VALUE"""),"Comunicación Audiovisual y Cine")</f>
        <v>Comunicación Audiovisual y Cine</v>
      </c>
      <c r="J13" s="1" t="str">
        <f>IFERROR(__xludf.DUMMYFUNCTION("""COMPUTED_VALUE"""),"Comunicaciones")</f>
        <v>Comunicaciones</v>
      </c>
      <c r="K13" s="1" t="str">
        <f>IFERROR(__xludf.DUMMYFUNCTION("""COMPUTED_VALUE"""),"Antigua")</f>
        <v>Antigua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IFERROR(__xludf.DUMMYFUNCTION("""COMPUTED_VALUE"""),"Semi-presencial")</f>
        <v>Semi-presencial</v>
      </c>
      <c r="N13" s="1" t="str">
        <f>IFERROR(__xludf.DUMMYFUNCTION("""COMPUTED_VALUE"""),"Diurno")</f>
        <v>Diurno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IFERROR(__xludf.DUMMYFUNCTION("""COMPUTED_VALUE"""),"NINGUNO")</f>
        <v>NINGUNO</v>
      </c>
      <c r="R13" s="1" t="str">
        <f>IFERROR(__xludf.DUMMYFUNCTION("""COMPUTED_VALUE"""),"NINGUNO")</f>
        <v>NINGUNO</v>
      </c>
      <c r="S13" s="1" t="str">
        <f>IFERROR(__xludf.DUMMYFUNCTION("""COMPUTED_VALUE"""),"FABIOLA")</f>
        <v>FABIOLA</v>
      </c>
      <c r="T13" s="3">
        <f>IFERROR(__xludf.DUMMYFUNCTION("""COMPUTED_VALUE"""),45806.0)</f>
        <v>45806</v>
      </c>
      <c r="U13" s="1" t="str">
        <f>IFERROR(__xludf.DUMMYFUNCTION("""COMPUTED_VALUE"""),"PAGO LINK")</f>
        <v>PAGO LINK</v>
      </c>
      <c r="V13" s="1" t="str">
        <f>IFERROR(__xludf.DUMMYFUNCTION("""COMPUTED_VALUE"""),"PAGO FRACCIONADO")</f>
        <v>PAGO FRACCIONADO</v>
      </c>
      <c r="W13" s="4">
        <f>IFERROR(__xludf.DUMMYFUNCTION("""COMPUTED_VALUE"""),1125.0)</f>
        <v>1125</v>
      </c>
      <c r="X13" s="1" t="str">
        <f>IFERROR(__xludf.DUMMYFUNCTION("""COMPUTED_VALUE"""),"20/06/2025")</f>
        <v>20/06/2025</v>
      </c>
      <c r="Y13" s="1"/>
      <c r="Z13" s="1" t="str">
        <f>IFERROR(__xludf.DUMMYFUNCTION("""COMPUTED_VALUE"""),"PAGO FRACCIONADO")</f>
        <v>PAGO FRACCIONADO</v>
      </c>
      <c r="AA13" s="1"/>
      <c r="AB13" s="1" t="str">
        <f>IFERROR(__xludf.DUMMYFUNCTION("""COMPUTED_VALUE"""),"-")</f>
        <v>-</v>
      </c>
      <c r="AC13" s="4">
        <f>IFERROR(__xludf.DUMMYFUNCTION("""COMPUTED_VALUE"""),50.0)</f>
        <v>50</v>
      </c>
      <c r="AD13" s="4">
        <f>IFERROR(__xludf.DUMMYFUNCTION("""COMPUTED_VALUE"""),95.0)</f>
        <v>95</v>
      </c>
      <c r="AE13" s="4">
        <f>IFERROR(__xludf.DUMMYFUNCTION("""COMPUTED_VALUE"""),1500.0)</f>
        <v>1500</v>
      </c>
      <c r="AF13" s="4">
        <f>IFERROR(__xludf.DUMMYFUNCTION("""COMPUTED_VALUE"""),1500.0)</f>
        <v>1500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IFERROR(__xludf.DUMMYFUNCTION("""COMPUTED_VALUE"""),0.0)</f>
        <v>0</v>
      </c>
      <c r="AJ13" s="1">
        <f>IFERROR(__xludf.DUMMYFUNCTION("""COMPUTED_VALUE"""),696963.0)</f>
        <v>696963</v>
      </c>
      <c r="AK13" s="1" t="str">
        <f>IFERROR(__xludf.DUMMYFUNCTION("""COMPUTED_VALUE"""),"Más de 15 kms")</f>
        <v>Más de 15 kms</v>
      </c>
      <c r="AL13" s="1" t="str">
        <f>IFERROR(__xludf.DUMMYFUNCTION("""COMPUTED_VALUE"""),"05 301 a 550")</f>
        <v>05 301 a 550</v>
      </c>
      <c r="AM13" s="1" t="str">
        <f>IFERROR(__xludf.DUMMYFUNCTION("""COMPUTED_VALUE"""),"0")</f>
        <v>0</v>
      </c>
      <c r="AN13" s="1" t="str">
        <f>IFERROR(__xludf.DUMMYFUNCTION("""COMPUTED_VALUE""")," -")</f>
        <v> -</v>
      </c>
      <c r="AO13" s="1">
        <f>IFERROR(__xludf.DUMMYFUNCTION("""COMPUTED_VALUE"""),2025.0)</f>
        <v>2025</v>
      </c>
      <c r="AP13" s="5">
        <f>IFERROR(__xludf.DUMMYFUNCTION("""COMPUTED_VALUE"""),45778.0)</f>
        <v>45778</v>
      </c>
      <c r="AQ13" s="5">
        <f>IFERROR(__xludf.DUMMYFUNCTION("""COMPUTED_VALUE"""),45775.0)</f>
        <v>45775</v>
      </c>
      <c r="AR13" s="5">
        <f>IFERROR(__xludf.DUMMYFUNCTION("""COMPUTED_VALUE"""),45803.0)</f>
        <v>45803</v>
      </c>
      <c r="AS13" s="5">
        <f>IFERROR(__xludf.DUMMYFUNCTION("""COMPUTED_VALUE"""),45778.0)</f>
        <v>45778</v>
      </c>
      <c r="AT13" s="5">
        <f>IFERROR(__xludf.DUMMYFUNCTION("""COMPUTED_VALUE"""),45775.0)</f>
        <v>45775</v>
      </c>
      <c r="AU13" s="1">
        <f>IFERROR(__xludf.DUMMYFUNCTION("""COMPUTED_VALUE"""),3.0)</f>
        <v>3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MARCA")</f>
        <v>SEARCH MARCA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6">
        <f>IFERROR(__xludf.DUMMYFUNCTION("""COMPUTED_VALUE"""),0.3161094224924012)</f>
        <v>0.3161094225</v>
      </c>
      <c r="BB13" s="7">
        <f>IFERROR(__xludf.DUMMYFUNCTION("""COMPUTED_VALUE"""),1500.0)</f>
        <v>1500</v>
      </c>
      <c r="BC13" s="1">
        <f>IFERROR(__xludf.DUMMYFUNCTION("""COMPUTED_VALUE"""),0.0)</f>
        <v>0</v>
      </c>
      <c r="BD13" s="1" t="str">
        <f>IFERROR(__xludf.DUMMYFUNCTION("""COMPUTED_VALUE""")," -")</f>
        <v> -</v>
      </c>
      <c r="BE13" s="1">
        <f>IFERROR(__xludf.DUMMYFUNCTION("""COMPUTED_VALUE"""),0.0)</f>
        <v>0</v>
      </c>
      <c r="BF13" s="1" t="str">
        <f>IFERROR(__xludf.DUMMYFUNCTION("""COMPUTED_VALUE"""),"N/A")</f>
        <v>N/A</v>
      </c>
      <c r="BG13" s="1"/>
      <c r="BH13" s="1"/>
      <c r="BI13" s="1" t="str">
        <f>IFERROR(__xludf.DUMMYFUNCTION("""COMPUTED_VALUE"""),"")</f>
        <v/>
      </c>
    </row>
    <row r="14">
      <c r="A14" s="1">
        <f>IFERROR(__xludf.DUMMYFUNCTION("""COMPUTED_VALUE"""),13.0)</f>
        <v>13</v>
      </c>
      <c r="B14" s="1">
        <f>IFERROR(__xludf.DUMMYFUNCTION("""COMPUTED_VALUE"""),3309142.0)</f>
        <v>3309142</v>
      </c>
      <c r="C14" s="1" t="str">
        <f>IFERROR(__xludf.DUMMYFUNCTION("""COMPUTED_VALUE"""),"0000427318")</f>
        <v>0000427318</v>
      </c>
      <c r="D14" s="1" t="str">
        <f>IFERROR(__xludf.DUMMYFUNCTION("""COMPUTED_VALUE"""),"MARIA CLAUDIA")</f>
        <v>MARIA CLAUDIA</v>
      </c>
      <c r="E14" s="2" t="str">
        <f>IFERROR(__xludf.DUMMYFUNCTION("""COMPUTED_VALUE"""),"BEJARANO DAVILA")</f>
        <v>BEJARANO DAVILA</v>
      </c>
      <c r="F14" s="1">
        <f>IFERROR(__xludf.DUMMYFUNCTION("""COMPUTED_VALUE"""),6.1516154E7)</f>
        <v>61516154</v>
      </c>
      <c r="G14" s="1">
        <f>IFERROR(__xludf.DUMMYFUNCTION("""COMPUTED_VALUE"""),9.93655979E8)</f>
        <v>993655979</v>
      </c>
      <c r="H14" s="1" t="str">
        <f>IFERROR(__xludf.DUMMYFUNCTION("""COMPUTED_VALUE"""),"maclauwu@gmail.com")</f>
        <v>maclauwu@gmail.com</v>
      </c>
      <c r="I14" s="1" t="str">
        <f>IFERROR(__xludf.DUMMYFUNCTION("""COMPUTED_VALUE"""),"Arquitectura de Interiores")</f>
        <v>Arquitectura de Interiores</v>
      </c>
      <c r="J14" s="1" t="str">
        <f>IFERROR(__xludf.DUMMYFUNCTION("""COMPUTED_VALUE"""),"Arquitecturas")</f>
        <v>Arquitecturas</v>
      </c>
      <c r="K14" s="1" t="str">
        <f>IFERROR(__xludf.DUMMYFUNCTION("""COMPUTED_VALUE"""),"Antigua")</f>
        <v>Antigua</v>
      </c>
      <c r="L14" s="1" t="str">
        <f>IFERROR(__xludf.DUMMYFUNCTION("""COMPUTED_VALUE"""),"Admisión Ordinaria")</f>
        <v>Admisión Ordinaria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IFERROR(__xludf.DUMMYFUNCTION("""COMPUTED_VALUE"""),"NUEVO")</f>
        <v>NUEVO</v>
      </c>
      <c r="P14" s="1" t="str">
        <f>IFERROR(__xludf.DUMMYFUNCTION("""COMPUTED_VALUE"""),"ESCALA REGULAR")</f>
        <v>ESCALA REGULAR</v>
      </c>
      <c r="Q14" s="1" t="str">
        <f>IFERROR(__xludf.DUMMYFUNCTION("""COMPUTED_VALUE"""),"NINGUNO")</f>
        <v>NINGUNO</v>
      </c>
      <c r="R14" s="1" t="str">
        <f>IFERROR(__xludf.DUMMYFUNCTION("""COMPUTED_VALUE"""),"NINGUNO")</f>
        <v>NINGUNO</v>
      </c>
      <c r="S14" s="1" t="str">
        <f>IFERROR(__xludf.DUMMYFUNCTION("""COMPUTED_VALUE"""),"-")</f>
        <v>-</v>
      </c>
      <c r="T14" s="3">
        <f>IFERROR(__xludf.DUMMYFUNCTION("""COMPUTED_VALUE"""),45806.0)</f>
        <v>45806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IFERROR(__xludf.DUMMYFUNCTION("""COMPUTED_VALUE"""),1595.0)</f>
        <v>1595</v>
      </c>
      <c r="X14" s="1" t="str">
        <f>IFERROR(__xludf.DUMMYFUNCTION("""COMPUTED_VALUE"""),"04/06/2025")</f>
        <v>04/06/2025</v>
      </c>
      <c r="Y14" s="1"/>
      <c r="Z14" s="1" t="str">
        <f>IFERROR(__xludf.DUMMYFUNCTION("""COMPUTED_VALUE"""),"PAGO FRACCIONADO")</f>
        <v>PAGO FRACCIONADO</v>
      </c>
      <c r="AA14" s="1"/>
      <c r="AB14" s="1" t="str">
        <f>IFERROR(__xludf.DUMMYFUNCTION("""COMPUTED_VALUE"""),"-")</f>
        <v>-</v>
      </c>
      <c r="AC14" s="4">
        <f>IFERROR(__xludf.DUMMYFUNCTION("""COMPUTED_VALUE"""),50.0)</f>
        <v>50</v>
      </c>
      <c r="AD14" s="4">
        <f>IFERROR(__xludf.DUMMYFUNCTION("""COMPUTED_VALUE"""),95.0)</f>
        <v>95</v>
      </c>
      <c r="AE14" s="4">
        <f>IFERROR(__xludf.DUMMYFUNCTION("""COMPUTED_VALUE"""),1500.0)</f>
        <v>1500</v>
      </c>
      <c r="AF14" s="4">
        <f>IFERROR(__xludf.DUMMYFUNCTION("""COMPUTED_VALUE"""),1500.0)</f>
        <v>1500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IFERROR(__xludf.DUMMYFUNCTION("""COMPUTED_VALUE"""),0.0)</f>
        <v>0</v>
      </c>
      <c r="AJ14" s="1">
        <f>IFERROR(__xludf.DUMMYFUNCTION("""COMPUTED_VALUE"""),693614.0)</f>
        <v>693614</v>
      </c>
      <c r="AK14" s="1"/>
      <c r="AL14" s="1"/>
      <c r="AM14" s="1" t="str">
        <f>IFERROR(__xludf.DUMMYFUNCTION("""COMPUTED_VALUE"""),"0")</f>
        <v>0</v>
      </c>
      <c r="AN14" s="1" t="str">
        <f>IFERROR(__xludf.DUMMYFUNCTION("""COMPUTED_VALUE""")," -")</f>
        <v> -</v>
      </c>
      <c r="AO14" s="1">
        <f>IFERROR(__xludf.DUMMYFUNCTION("""COMPUTED_VALUE"""),2025.0)</f>
        <v>2025</v>
      </c>
      <c r="AP14" s="5">
        <f>IFERROR(__xludf.DUMMYFUNCTION("""COMPUTED_VALUE"""),45778.0)</f>
        <v>45778</v>
      </c>
      <c r="AQ14" s="5">
        <f>IFERROR(__xludf.DUMMYFUNCTION("""COMPUTED_VALUE"""),45775.0)</f>
        <v>45775</v>
      </c>
      <c r="AR14" s="5">
        <f>IFERROR(__xludf.DUMMYFUNCTION("""COMPUTED_VALUE"""),45804.0)</f>
        <v>45804</v>
      </c>
      <c r="AS14" s="5">
        <f>IFERROR(__xludf.DUMMYFUNCTION("""COMPUTED_VALUE"""),45778.0)</f>
        <v>45778</v>
      </c>
      <c r="AT14" s="5">
        <f>IFERROR(__xludf.DUMMYFUNCTION("""COMPUTED_VALUE"""),45775.0)</f>
        <v>45775</v>
      </c>
      <c r="AU14" s="1">
        <f>IFERROR(__xludf.DUMMYFUNCTION("""COMPUTED_VALUE"""),2.0)</f>
        <v>2</v>
      </c>
      <c r="AV14" s="1" t="str">
        <f>IFERROR(__xludf.DUMMYFUNCTION("""COMPUTED_VALUE"""),"TRADICIONAL")</f>
        <v>TRADICIONAL</v>
      </c>
      <c r="AW14" s="1" t="str">
        <f>IFERROR(__xludf.DUMMYFUNCTION("""COMPUTED_VALUE"""),"COLEGIOS")</f>
        <v>COLEGIOS</v>
      </c>
      <c r="AX14" s="1" t="str">
        <f>IFERROR(__xludf.DUMMYFUNCTION("""COMPUTED_VALUE"""),"COLEGIOS")</f>
        <v>COLEGIOS</v>
      </c>
      <c r="AY14" s="1">
        <f>IFERROR(__xludf.DUMMYFUNCTION("""COMPUTED_VALUE"""),1.0)</f>
        <v>1</v>
      </c>
      <c r="AZ14" s="1" t="str">
        <f>IFERROR(__xludf.DUMMYFUNCTION("""COMPUTED_VALUE"""),"Cinthia Mariella Orosco")</f>
        <v>Cinthia Mariella Orosco</v>
      </c>
      <c r="BA14" s="6">
        <f>IFERROR(__xludf.DUMMYFUNCTION("""COMPUTED_VALUE"""),0.030395136778115502)</f>
        <v>0.03039513678</v>
      </c>
      <c r="BB14" s="7">
        <f>IFERROR(__xludf.DUMMYFUNCTION("""COMPUTED_VALUE"""),1500.0)</f>
        <v>1500</v>
      </c>
      <c r="BC14" s="1">
        <f>IFERROR(__xludf.DUMMYFUNCTION("""COMPUTED_VALUE"""),0.0)</f>
        <v>0</v>
      </c>
      <c r="BD14" s="1" t="str">
        <f>IFERROR(__xludf.DUMMYFUNCTION("""COMPUTED_VALUE""")," -")</f>
        <v> -</v>
      </c>
      <c r="BE14" s="1">
        <f>IFERROR(__xludf.DUMMYFUNCTION("""COMPUTED_VALUE"""),0.0)</f>
        <v>0</v>
      </c>
      <c r="BF14" s="1" t="str">
        <f>IFERROR(__xludf.DUMMYFUNCTION("""COMPUTED_VALUE"""),"N/A")</f>
        <v>N/A</v>
      </c>
      <c r="BG14" s="1"/>
      <c r="BH14" s="1"/>
      <c r="BI14" s="1" t="str">
        <f>IFERROR(__xludf.DUMMYFUNCTION("""COMPUTED_VALUE"""),"")</f>
        <v/>
      </c>
    </row>
    <row r="15">
      <c r="A15" s="1">
        <f>IFERROR(__xludf.DUMMYFUNCTION("""COMPUTED_VALUE"""),14.0)</f>
        <v>14</v>
      </c>
      <c r="B15" s="1">
        <f>IFERROR(__xludf.DUMMYFUNCTION("""COMPUTED_VALUE"""),5220457.0)</f>
        <v>5220457</v>
      </c>
      <c r="C15" s="1" t="str">
        <f>IFERROR(__xludf.DUMMYFUNCTION("""COMPUTED_VALUE"""),"0000427368")</f>
        <v>0000427368</v>
      </c>
      <c r="D15" s="1" t="str">
        <f>IFERROR(__xludf.DUMMYFUNCTION("""COMPUTED_VALUE"""),"DOMÉNICA PAOLA ")</f>
        <v>DOMÉNICA PAOLA </v>
      </c>
      <c r="E15" s="2" t="str">
        <f>IFERROR(__xludf.DUMMYFUNCTION("""COMPUTED_VALUE"""),"GÓMEZ ORÉ")</f>
        <v>GÓMEZ ORÉ</v>
      </c>
      <c r="F15" s="1">
        <f>IFERROR(__xludf.DUMMYFUNCTION("""COMPUTED_VALUE"""),7.1684165E7)</f>
        <v>71684165</v>
      </c>
      <c r="G15" s="1">
        <f>IFERROR(__xludf.DUMMYFUNCTION("""COMPUTED_VALUE"""),9.08559699E8)</f>
        <v>908559699</v>
      </c>
      <c r="H15" s="1" t="str">
        <f>IFERROR(__xludf.DUMMYFUNCTION("""COMPUTED_VALUE"""),"Domenicapaolagomezore@gmail.com")</f>
        <v>Domenicapaolagomezore@gmail.com</v>
      </c>
      <c r="I15" s="1" t="str">
        <f>IFERROR(__xludf.DUMMYFUNCTION("""COMPUTED_VALUE"""),"Comunicación Audiovisual y Cine")</f>
        <v>Comunicación Audiovisual y Cine</v>
      </c>
      <c r="J15" s="1" t="str">
        <f>IFERROR(__xludf.DUMMYFUNCTION("""COMPUTED_VALUE"""),"Comunicaciones")</f>
        <v>Comunicaciones</v>
      </c>
      <c r="K15" s="1" t="str">
        <f>IFERROR(__xludf.DUMMYFUNCTION("""COMPUTED_VALUE"""),"Antigua")</f>
        <v>Antigua</v>
      </c>
      <c r="L15" s="1" t="str">
        <f>IFERROR(__xludf.DUMMYFUNCTION("""COMPUTED_VALUE"""),"Admisión Ordinaria")</f>
        <v>Admisión Ordinaria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IFERROR(__xludf.DUMMYFUNCTION("""COMPUTED_VALUE"""),"NUEVO")</f>
        <v>NUEVO</v>
      </c>
      <c r="P15" s="1" t="str">
        <f>IFERROR(__xludf.DUMMYFUNCTION("""COMPUTED_VALUE"""),"ESCALA REGULAR")</f>
        <v>ESCALA REGULAR</v>
      </c>
      <c r="Q15" s="1" t="str">
        <f>IFERROR(__xludf.DUMMYFUNCTION("""COMPUTED_VALUE"""),"NINGUNO")</f>
        <v>NINGUNO</v>
      </c>
      <c r="R15" s="1" t="str">
        <f>IFERROR(__xludf.DUMMYFUNCTION("""COMPUTED_VALUE"""),"Pago BBVA")</f>
        <v>Pago BBVA</v>
      </c>
      <c r="S15" s="1" t="str">
        <f>IFERROR(__xludf.DUMMYFUNCTION("""COMPUTED_VALUE"""),"FABIOLA")</f>
        <v>FABIOLA</v>
      </c>
      <c r="T15" s="3">
        <f>IFERROR(__xludf.DUMMYFUNCTION("""COMPUTED_VALUE"""),45807.0)</f>
        <v>45807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5">
        <f>IFERROR(__xludf.DUMMYFUNCTION("""COMPUTED_VALUE"""),45807.0)</f>
        <v>45807</v>
      </c>
      <c r="Z15" s="1" t="str">
        <f>IFERROR(__xludf.DUMMYFUNCTION("""COMPUTED_VALUE"""),"PAGO COMPLETO")</f>
        <v>PAGO COMPLETO</v>
      </c>
      <c r="AA15" s="1"/>
      <c r="AB15" s="1" t="str">
        <f>IFERROR(__xludf.DUMMYFUNCTION("""COMPUTED_VALUE"""),"-")</f>
        <v>-</v>
      </c>
      <c r="AC15" s="4">
        <f>IFERROR(__xludf.DUMMYFUNCTION("""COMPUTED_VALUE"""),50.0)</f>
        <v>50</v>
      </c>
      <c r="AD15" s="4">
        <f>IFERROR(__xludf.DUMMYFUNCTION("""COMPUTED_VALUE"""),95.0)</f>
        <v>95</v>
      </c>
      <c r="AE15" s="4">
        <f>IFERROR(__xludf.DUMMYFUNCTION("""COMPUTED_VALUE"""),1500.0)</f>
        <v>1500</v>
      </c>
      <c r="AF15" s="4">
        <f>IFERROR(__xludf.DUMMYFUNCTION("""COMPUTED_VALUE"""),1500.0)</f>
        <v>1500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IFERROR(__xludf.DUMMYFUNCTION("""COMPUTED_VALUE"""),0.0)</f>
        <v>0</v>
      </c>
      <c r="AJ15" s="1">
        <f>IFERROR(__xludf.DUMMYFUNCTION("""COMPUTED_VALUE"""),500249.0)</f>
        <v>500249</v>
      </c>
      <c r="AK15" s="1" t="str">
        <f>IFERROR(__xludf.DUMMYFUNCTION("""COMPUTED_VALUE"""),"10 kms a 15 kms")</f>
        <v>10 kms a 15 kms</v>
      </c>
      <c r="AL15" s="1" t="str">
        <f>IFERROR(__xludf.DUMMYFUNCTION("""COMPUTED_VALUE"""),"06 551 a 800")</f>
        <v>06 551 a 800</v>
      </c>
      <c r="AM15" s="1" t="str">
        <f>IFERROR(__xludf.DUMMYFUNCTION("""COMPUTED_VALUE"""),"0")</f>
        <v>0</v>
      </c>
      <c r="AN15" s="1" t="str">
        <f>IFERROR(__xludf.DUMMYFUNCTION("""COMPUTED_VALUE""")," -")</f>
        <v> -</v>
      </c>
      <c r="AO15" s="1">
        <f>IFERROR(__xludf.DUMMYFUNCTION("""COMPUTED_VALUE"""),2025.0)</f>
        <v>2025</v>
      </c>
      <c r="AP15" s="5">
        <f>IFERROR(__xludf.DUMMYFUNCTION("""COMPUTED_VALUE"""),45778.0)</f>
        <v>45778</v>
      </c>
      <c r="AQ15" s="5">
        <f>IFERROR(__xludf.DUMMYFUNCTION("""COMPUTED_VALUE"""),45775.0)</f>
        <v>45775</v>
      </c>
      <c r="AR15" s="5">
        <f>IFERROR(__xludf.DUMMYFUNCTION("""COMPUTED_VALUE"""),45801.0)</f>
        <v>45801</v>
      </c>
      <c r="AS15" s="5">
        <f>IFERROR(__xludf.DUMMYFUNCTION("""COMPUTED_VALUE"""),45778.0)</f>
        <v>45778</v>
      </c>
      <c r="AT15" s="5">
        <f>IFERROR(__xludf.DUMMYFUNCTION("""COMPUTED_VALUE"""),45775.0)</f>
        <v>45775</v>
      </c>
      <c r="AU15" s="1">
        <f>IFERROR(__xludf.DUMMYFUNCTION("""COMPUTED_VALUE"""),6.0)</f>
        <v>6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IFERROR(__xludf.DUMMYFUNCTION("""COMPUTED_VALUE"""),"ORGANICO")</f>
        <v>ORGANICO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6">
        <f>IFERROR(__xludf.DUMMYFUNCTION("""COMPUTED_VALUE"""),1.0)</f>
        <v>1</v>
      </c>
      <c r="BB15" s="7">
        <f>IFERROR(__xludf.DUMMYFUNCTION("""COMPUTED_VALUE"""),1500.0)</f>
        <v>1500</v>
      </c>
      <c r="BC15" s="1">
        <f>IFERROR(__xludf.DUMMYFUNCTION("""COMPUTED_VALUE"""),0.0)</f>
        <v>0</v>
      </c>
      <c r="BD15" s="1" t="str">
        <f>IFERROR(__xludf.DUMMYFUNCTION("""COMPUTED_VALUE""")," -")</f>
        <v> -</v>
      </c>
      <c r="BE15" s="1">
        <f>IFERROR(__xludf.DUMMYFUNCTION("""COMPUTED_VALUE"""),0.0)</f>
        <v>0</v>
      </c>
      <c r="BF15" s="1" t="str">
        <f>IFERROR(__xludf.DUMMYFUNCTION("""COMPUTED_VALUE"""),"N/A")</f>
        <v>N/A</v>
      </c>
      <c r="BG15" s="1"/>
      <c r="BH15" s="1"/>
      <c r="BI15" s="1" t="str">
        <f>IFERROR(__xludf.DUMMYFUNCTION("""COMPUTED_VALUE"""),"")</f>
        <v/>
      </c>
    </row>
    <row r="16">
      <c r="A16" s="1">
        <f>IFERROR(__xludf.DUMMYFUNCTION("""COMPUTED_VALUE"""),15.0)</f>
        <v>15</v>
      </c>
      <c r="B16" s="1">
        <f>IFERROR(__xludf.DUMMYFUNCTION("""COMPUTED_VALUE"""),4534883.0)</f>
        <v>4534883</v>
      </c>
      <c r="C16" s="1" t="str">
        <f>IFERROR(__xludf.DUMMYFUNCTION("""COMPUTED_VALUE"""),"0000427439")</f>
        <v>0000427439</v>
      </c>
      <c r="D16" s="1" t="str">
        <f>IFERROR(__xludf.DUMMYFUNCTION("""COMPUTED_VALUE"""),"LUIS ANGEL")</f>
        <v>LUIS ANGEL</v>
      </c>
      <c r="E16" s="2" t="str">
        <f>IFERROR(__xludf.DUMMYFUNCTION("""COMPUTED_VALUE"""),"OSVEN ARANDA")</f>
        <v>OSVEN ARANDA</v>
      </c>
      <c r="F16" s="1">
        <f>IFERROR(__xludf.DUMMYFUNCTION("""COMPUTED_VALUE"""),4.1259267E7)</f>
        <v>41259267</v>
      </c>
      <c r="G16" s="1">
        <f>IFERROR(__xludf.DUMMYFUNCTION("""COMPUTED_VALUE"""),9.18851982E8)</f>
        <v>918851982</v>
      </c>
      <c r="H16" s="1" t="str">
        <f>IFERROR(__xludf.DUMMYFUNCTION("""COMPUTED_VALUE"""),"osven.sac@gmail.com")</f>
        <v>osven.sac@gmail.com</v>
      </c>
      <c r="I16" s="1" t="str">
        <f>IFERROR(__xludf.DUMMYFUNCTION("""COMPUTED_VALUE"""),"Arquitectura")</f>
        <v>Arquitectura</v>
      </c>
      <c r="J16" s="1" t="str">
        <f>IFERROR(__xludf.DUMMYFUNCTION("""COMPUTED_VALUE"""),"Arquitecturas")</f>
        <v>Arquitecturas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IFERROR(__xludf.DUMMYFUNCTION("""COMPUTED_VALUE"""),"ESCALA REGULAR")</f>
        <v>ESCALA REGULAR</v>
      </c>
      <c r="Q16" s="1" t="str">
        <f>IFERROR(__xludf.DUMMYFUNCTION("""COMPUTED_VALUE"""),"NINGUNO")</f>
        <v>NINGUNO</v>
      </c>
      <c r="R16" s="1" t="str">
        <f>IFERROR(__xludf.DUMMYFUNCTION("""COMPUTED_VALUE"""),"NINGUNO")</f>
        <v>NINGUNO</v>
      </c>
      <c r="S16" s="1" t="str">
        <f>IFERROR(__xludf.DUMMYFUNCTION("""COMPUTED_VALUE"""),"-")</f>
        <v>-</v>
      </c>
      <c r="T16" s="3">
        <f>IFERROR(__xludf.DUMMYFUNCTION("""COMPUTED_VALUE"""),45807.0)</f>
        <v>45807</v>
      </c>
      <c r="U16" s="1" t="str">
        <f>IFERROR(__xludf.DUMMYFUNCTION("""COMPUTED_VALUE"""),"POS")</f>
        <v>POS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5">
        <f>IFERROR(__xludf.DUMMYFUNCTION("""COMPUTED_VALUE"""),45807.0)</f>
        <v>45807</v>
      </c>
      <c r="Z16" s="1" t="str">
        <f>IFERROR(__xludf.DUMMYFUNCTION("""COMPUTED_VALUE"""),"PAGO COMPLETO")</f>
        <v>PAGO COMPLETO</v>
      </c>
      <c r="AA16" s="1"/>
      <c r="AB16" s="1" t="str">
        <f>IFERROR(__xludf.DUMMYFUNCTION("""COMPUTED_VALUE"""),"-")</f>
        <v>-</v>
      </c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IFERROR(__xludf.DUMMYFUNCTION("""COMPUTED_VALUE"""),850.0)</f>
        <v>850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IFERROR(__xludf.DUMMYFUNCTION("""COMPUTED_VALUE"""),0.0)</f>
        <v>0</v>
      </c>
      <c r="AJ16" s="1">
        <f>IFERROR(__xludf.DUMMYFUNCTION("""COMPUTED_VALUE"""),0.0)</f>
        <v>0</v>
      </c>
      <c r="AK16" s="1"/>
      <c r="AL16" s="1"/>
      <c r="AM16" s="1" t="str">
        <f>IFERROR(__xludf.DUMMYFUNCTION("""COMPUTED_VALUE"""),"0")</f>
        <v>0</v>
      </c>
      <c r="AN16" s="1" t="str">
        <f>IFERROR(__xludf.DUMMYFUNCTION("""COMPUTED_VALUE""")," -")</f>
        <v> -</v>
      </c>
      <c r="AO16" s="1">
        <f>IFERROR(__xludf.DUMMYFUNCTION("""COMPUTED_VALUE"""),1998.0)</f>
        <v>1998</v>
      </c>
      <c r="AP16" s="5">
        <f>IFERROR(__xludf.DUMMYFUNCTION("""COMPUTED_VALUE"""),45778.0)</f>
        <v>45778</v>
      </c>
      <c r="AQ16" s="5">
        <f>IFERROR(__xludf.DUMMYFUNCTION("""COMPUTED_VALUE"""),45775.0)</f>
        <v>45775</v>
      </c>
      <c r="AR16" s="5">
        <f>IFERROR(__xludf.DUMMYFUNCTION("""COMPUTED_VALUE"""),45801.0)</f>
        <v>45801</v>
      </c>
      <c r="AS16" s="5">
        <f>IFERROR(__xludf.DUMMYFUNCTION("""COMPUTED_VALUE"""),45778.0)</f>
        <v>45778</v>
      </c>
      <c r="AT16" s="5">
        <f>IFERROR(__xludf.DUMMYFUNCTION("""COMPUTED_VALUE"""),45775.0)</f>
        <v>45775</v>
      </c>
      <c r="AU16" s="1">
        <f>IFERROR(__xludf.DUMMYFUNCTION("""COMPUTED_VALUE"""),6.0)</f>
        <v>6</v>
      </c>
      <c r="AV16" s="1" t="str">
        <f>IFERROR(__xludf.DUMMYFUNCTION("""COMPUTED_VALUE"""),"DIGITAL")</f>
        <v>DIGITAL</v>
      </c>
      <c r="AW16" s="1" t="str">
        <f>IFERROR(__xludf.DUMMYFUNCTION("""COMPUTED_VALUE"""),"BIDIRECCIONAL")</f>
        <v>BIDIRECCIONAL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IFERROR(__xludf.DUMMYFUNCTION("""COMPUTED_VALUE"""),"Meri Ricalde")</f>
        <v>Meri Ricalde</v>
      </c>
      <c r="BA16" s="6">
        <f>IFERROR(__xludf.DUMMYFUNCTION("""COMPUTED_VALUE"""),1.0)</f>
        <v>1</v>
      </c>
      <c r="BB16" s="7">
        <f>IFERROR(__xludf.DUMMYFUNCTION("""COMPUTED_VALUE"""),850.0)</f>
        <v>850</v>
      </c>
      <c r="BC16" s="1">
        <f>IFERROR(__xludf.DUMMYFUNCTION("""COMPUTED_VALUE"""),0.0)</f>
        <v>0</v>
      </c>
      <c r="BD16" s="1" t="str">
        <f>IFERROR(__xludf.DUMMYFUNCTION("""COMPUTED_VALUE""")," -")</f>
        <v> -</v>
      </c>
      <c r="BE16" s="1">
        <f>IFERROR(__xludf.DUMMYFUNCTION("""COMPUTED_VALUE"""),0.0)</f>
        <v>0</v>
      </c>
      <c r="BF16" s="1" t="str">
        <f>IFERROR(__xludf.DUMMYFUNCTION("""COMPUTED_VALUE"""),"N/A")</f>
        <v>N/A</v>
      </c>
      <c r="BG16" s="1"/>
      <c r="BH16" s="1"/>
      <c r="BI16" s="1" t="str">
        <f>IFERROR(__xludf.DUMMYFUNCTION("""COMPUTED_VALUE"""),"")</f>
        <v/>
      </c>
    </row>
    <row r="17">
      <c r="A17" s="1">
        <f>IFERROR(__xludf.DUMMYFUNCTION("""COMPUTED_VALUE"""),16.0)</f>
        <v>16</v>
      </c>
      <c r="B17" s="1">
        <f>IFERROR(__xludf.DUMMYFUNCTION("""COMPUTED_VALUE"""),1478516.0)</f>
        <v>1478516</v>
      </c>
      <c r="C17" s="1" t="str">
        <f>IFERROR(__xludf.DUMMYFUNCTION("""COMPUTED_VALUE"""),"0000427548")</f>
        <v>0000427548</v>
      </c>
      <c r="D17" s="1" t="str">
        <f>IFERROR(__xludf.DUMMYFUNCTION("""COMPUTED_VALUE"""),"JADE ALESSANDRA ")</f>
        <v>JADE ALESSANDRA </v>
      </c>
      <c r="E17" s="2" t="str">
        <f>IFERROR(__xludf.DUMMYFUNCTION("""COMPUTED_VALUE"""),"HUAMANI CALDERON")</f>
        <v>HUAMANI CALDERON</v>
      </c>
      <c r="F17" s="1">
        <f>IFERROR(__xludf.DUMMYFUNCTION("""COMPUTED_VALUE"""),7.2064162E7)</f>
        <v>72064162</v>
      </c>
      <c r="G17" s="1">
        <f>IFERROR(__xludf.DUMMYFUNCTION("""COMPUTED_VALUE"""),9.84124408E8)</f>
        <v>984124408</v>
      </c>
      <c r="H17" s="1" t="str">
        <f>IFERROR(__xludf.DUMMYFUNCTION("""COMPUTED_VALUE"""),"jade.iiriss@gmail.com")</f>
        <v>jade.iiriss@gmail.com</v>
      </c>
      <c r="I17" s="1" t="str">
        <f>IFERROR(__xludf.DUMMYFUNCTION("""COMPUTED_VALUE"""),"Comunicación Audiovisual y Cine")</f>
        <v>Comunicación Audiovisual y Cine</v>
      </c>
      <c r="J17" s="1" t="str">
        <f>IFERROR(__xludf.DUMMYFUNCTION("""COMPUTED_VALUE"""),"Comunicaciones")</f>
        <v>Comunicaciones</v>
      </c>
      <c r="K17" s="1" t="str">
        <f>IFERROR(__xludf.DUMMYFUNCTION("""COMPUTED_VALUE"""),"Antigua")</f>
        <v>Antigua</v>
      </c>
      <c r="L17" s="1" t="str">
        <f>IFERROR(__xludf.DUMMYFUNCTION("""COMPUTED_VALUE"""),"Admisión de Alto Rendimiento")</f>
        <v>Admisión de Alto Rendimiento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IFERROR(__xludf.DUMMYFUNCTION("""COMPUTED_VALUE"""),"NUEVO")</f>
        <v>NUEVO</v>
      </c>
      <c r="P17" s="1" t="str">
        <f>IFERROR(__xludf.DUMMYFUNCTION("""COMPUTED_VALUE"""),"ESCALA REGULAR")</f>
        <v>ESCALA REGULAR</v>
      </c>
      <c r="Q17" s="1" t="str">
        <f>IFERROR(__xludf.DUMMYFUNCTION("""COMPUTED_VALUE"""),"NINGUNO")</f>
        <v>NINGUNO</v>
      </c>
      <c r="R17" s="1" t="str">
        <f>IFERROR(__xludf.DUMMYFUNCTION("""COMPUTED_VALUE"""),"50% DSCTO. PRIMERA BOLETA")</f>
        <v>50% DSCTO. PRIMERA BOLETA</v>
      </c>
      <c r="S17" s="1" t="str">
        <f>IFERROR(__xludf.DUMMYFUNCTION("""COMPUTED_VALUE"""),"-")</f>
        <v>-</v>
      </c>
      <c r="T17" s="3">
        <f>IFERROR(__xludf.DUMMYFUNCTION("""COMPUTED_VALUE"""),45808.0)</f>
        <v>45808</v>
      </c>
      <c r="U17" s="1" t="str">
        <f>IFERROR(__xludf.DUMMYFUNCTION("""COMPUTED_VALUE"""),"CARGO")</f>
        <v>CARGO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5">
        <f>IFERROR(__xludf.DUMMYFUNCTION("""COMPUTED_VALUE"""),45808.0)</f>
        <v>45808</v>
      </c>
      <c r="Z17" s="1" t="str">
        <f>IFERROR(__xludf.DUMMYFUNCTION("""COMPUTED_VALUE"""),"PAGO COMPLETO")</f>
        <v>PAGO COMPLETO</v>
      </c>
      <c r="AA17" s="1"/>
      <c r="AB17" s="1" t="str">
        <f>IFERROR(__xludf.DUMMYFUNCTION("""COMPUTED_VALUE"""),"-")</f>
        <v>-</v>
      </c>
      <c r="AC17" s="4">
        <f>IFERROR(__xludf.DUMMYFUNCTION("""COMPUTED_VALUE"""),40.0)</f>
        <v>40</v>
      </c>
      <c r="AD17" s="4">
        <f>IFERROR(__xludf.DUMMYFUNCTION("""COMPUTED_VALUE"""),95.0)</f>
        <v>95</v>
      </c>
      <c r="AE17" s="4">
        <f>IFERROR(__xludf.DUMMYFUNCTION("""COMPUTED_VALUE"""),1500.0)</f>
        <v>1500</v>
      </c>
      <c r="AF17" s="4">
        <f>IFERROR(__xludf.DUMMYFUNCTION("""COMPUTED_VALUE"""),1500.0)</f>
        <v>1500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IFERROR(__xludf.DUMMYFUNCTION("""COMPUTED_VALUE"""),0.0)</f>
        <v>0</v>
      </c>
      <c r="AJ17" s="1">
        <f>IFERROR(__xludf.DUMMYFUNCTION("""COMPUTED_VALUE"""),1640671.0)</f>
        <v>1640671</v>
      </c>
      <c r="AK17" s="1" t="str">
        <f>IFERROR(__xludf.DUMMYFUNCTION("""COMPUTED_VALUE"""),"5kms a 10 kms")</f>
        <v>5kms a 10 kms</v>
      </c>
      <c r="AL17" s="1" t="str">
        <f>IFERROR(__xludf.DUMMYFUNCTION("""COMPUTED_VALUE"""),"06 551 a 800")</f>
        <v>06 551 a 800</v>
      </c>
      <c r="AM17" s="1" t="str">
        <f>IFERROR(__xludf.DUMMYFUNCTION("""COMPUTED_VALUE"""),"0")</f>
        <v>0</v>
      </c>
      <c r="AN17" s="1" t="str">
        <f>IFERROR(__xludf.DUMMYFUNCTION("""COMPUTED_VALUE""")," -")</f>
        <v> -</v>
      </c>
      <c r="AO17" s="1">
        <f>IFERROR(__xludf.DUMMYFUNCTION("""COMPUTED_VALUE"""),2025.0)</f>
        <v>2025</v>
      </c>
      <c r="AP17" s="5">
        <f>IFERROR(__xludf.DUMMYFUNCTION("""COMPUTED_VALUE"""),45778.0)</f>
        <v>45778</v>
      </c>
      <c r="AQ17" s="5">
        <f>IFERROR(__xludf.DUMMYFUNCTION("""COMPUTED_VALUE"""),45775.0)</f>
        <v>45775</v>
      </c>
      <c r="AR17" s="5">
        <f>IFERROR(__xludf.DUMMYFUNCTION("""COMPUTED_VALUE"""),45762.0)</f>
        <v>45762</v>
      </c>
      <c r="AS17" s="5">
        <f>IFERROR(__xludf.DUMMYFUNCTION("""COMPUTED_VALUE"""),45748.0)</f>
        <v>45748</v>
      </c>
      <c r="AT17" s="5">
        <f>IFERROR(__xludf.DUMMYFUNCTION("""COMPUTED_VALUE"""),45747.0)</f>
        <v>45747</v>
      </c>
      <c r="AU17" s="1">
        <f>IFERROR(__xludf.DUMMYFUNCTION("""COMPUTED_VALUE"""),46.0)</f>
        <v>46</v>
      </c>
      <c r="AV17" s="1" t="str">
        <f>IFERROR(__xludf.DUMMYFUNCTION("""COMPUTED_VALUE"""),"TRADICIONAL")</f>
        <v>TRADICIONAL</v>
      </c>
      <c r="AW17" s="1" t="str">
        <f>IFERROR(__xludf.DUMMYFUNCTION("""COMPUTED_VALUE"""),"VISITA")</f>
        <v>VISITA</v>
      </c>
      <c r="AX17" s="1" t="str">
        <f>IFERROR(__xludf.DUMMYFUNCTION("""COMPUTED_VALUE"""),"VISITA")</f>
        <v>VISITA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6">
        <f>IFERROR(__xludf.DUMMYFUNCTION("""COMPUTED_VALUE"""),1.0)</f>
        <v>1</v>
      </c>
      <c r="BB17" s="7">
        <f>IFERROR(__xludf.DUMMYFUNCTION("""COMPUTED_VALUE"""),1350.0)</f>
        <v>1350</v>
      </c>
      <c r="BC17" s="1">
        <f>IFERROR(__xludf.DUMMYFUNCTION("""COMPUTED_VALUE"""),0.0)</f>
        <v>0</v>
      </c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 t="str">
        <f>IFERROR(__xludf.DUMMYFUNCTION("""COMPUTED_VALUE"""),"N/A")</f>
        <v>N/A</v>
      </c>
      <c r="BG17" s="5">
        <f>IFERROR(__xludf.DUMMYFUNCTION("""COMPUTED_VALUE"""),45815.0)</f>
        <v>45815</v>
      </c>
      <c r="BH17" s="1"/>
      <c r="BI17" s="1" t="str">
        <f>IFERROR(__xludf.DUMMYFUNCTION("""COMPUTED_VALUE"""),"")</f>
        <v/>
      </c>
    </row>
    <row r="18">
      <c r="A18" s="1">
        <f>IFERROR(__xludf.DUMMYFUNCTION("""COMPUTED_VALUE"""),17.0)</f>
        <v>17</v>
      </c>
      <c r="B18" s="1">
        <f>IFERROR(__xludf.DUMMYFUNCTION("""COMPUTED_VALUE"""),5228770.0)</f>
        <v>5228770</v>
      </c>
      <c r="C18" s="1" t="str">
        <f>IFERROR(__xludf.DUMMYFUNCTION("""COMPUTED_VALUE"""),"0000427599")</f>
        <v>0000427599</v>
      </c>
      <c r="D18" s="1" t="str">
        <f>IFERROR(__xludf.DUMMYFUNCTION("""COMPUTED_VALUE"""),"LUIS MIGUEL ANTHONY ")</f>
        <v>LUIS MIGUEL ANTHONY </v>
      </c>
      <c r="E18" s="2" t="str">
        <f>IFERROR(__xludf.DUMMYFUNCTION("""COMPUTED_VALUE"""),"TARRILLO BARBOZA")</f>
        <v>TARRILLO BARBOZA</v>
      </c>
      <c r="F18" s="1">
        <f>IFERROR(__xludf.DUMMYFUNCTION("""COMPUTED_VALUE"""),7.3162077E7)</f>
        <v>73162077</v>
      </c>
      <c r="G18" s="1">
        <f>IFERROR(__xludf.DUMMYFUNCTION("""COMPUTED_VALUE"""),9.16083982E8)</f>
        <v>916083982</v>
      </c>
      <c r="H18" s="1" t="str">
        <f>IFERROR(__xludf.DUMMYFUNCTION("""COMPUTED_VALUE"""),"anthonytb335@gmail.com")</f>
        <v>anthonytb335@gmail.com</v>
      </c>
      <c r="I18" s="1" t="str">
        <f>IFERROR(__xludf.DUMMYFUNCTION("""COMPUTED_VALUE"""),"Administración y Negocios Internacionales")</f>
        <v>Administración y Negocios Internacionales</v>
      </c>
      <c r="J18" s="1" t="str">
        <f>IFERROR(__xludf.DUMMYFUNCTION("""COMPUTED_VALUE"""),"Negocios")</f>
        <v>Negocios</v>
      </c>
      <c r="K18" s="1" t="str">
        <f>IFERROR(__xludf.DUMMYFUNCTION("""COMPUTED_VALUE"""),"Nueva")</f>
        <v>Nueva</v>
      </c>
      <c r="L18" s="1" t="str">
        <f>IFERROR(__xludf.DUMMYFUNCTION("""COMPUTED_VALUE"""),"Admisión de Alto Rendimiento")</f>
        <v>Admisión de Alto Rendimiento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IFERROR(__xludf.DUMMYFUNCTION("""COMPUTED_VALUE"""),"NUEVO")</f>
        <v>NUEVO</v>
      </c>
      <c r="P18" s="1" t="str">
        <f>IFERROR(__xludf.DUMMYFUNCTION("""COMPUTED_VALUE"""),"ESCALA REGULAR")</f>
        <v>ESCALA REGULAR</v>
      </c>
      <c r="Q18" s="1" t="str">
        <f>IFERROR(__xludf.DUMMYFUNCTION("""COMPUTED_VALUE"""),"NINGUNO")</f>
        <v>NINGUNO</v>
      </c>
      <c r="R18" s="1" t="str">
        <f>IFERROR(__xludf.DUMMYFUNCTION("""COMPUTED_VALUE"""),"50% DSCTO. PRIMERA BOLETA")</f>
        <v>50% DSCTO. PRIMERA BOLETA</v>
      </c>
      <c r="S18" s="1" t="str">
        <f>IFERROR(__xludf.DUMMYFUNCTION("""COMPUTED_VALUE"""),"-")</f>
        <v>-</v>
      </c>
      <c r="T18" s="3">
        <f>IFERROR(__xludf.DUMMYFUNCTION("""COMPUTED_VALUE"""),45809.0)</f>
        <v>45809</v>
      </c>
      <c r="U18" s="1" t="str">
        <f>IFERROR(__xludf.DUMMYFUNCTION("""COMPUTED_VALUE"""),"CARGO")</f>
        <v>CARGO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5">
        <f>IFERROR(__xludf.DUMMYFUNCTION("""COMPUTED_VALUE"""),45809.0)</f>
        <v>45809</v>
      </c>
      <c r="Z18" s="1" t="str">
        <f>IFERROR(__xludf.DUMMYFUNCTION("""COMPUTED_VALUE"""),"PAGO COMPLETO")</f>
        <v>PAGO COMPLETO</v>
      </c>
      <c r="AA18" s="1"/>
      <c r="AB18" s="1" t="str">
        <f>IFERROR(__xludf.DUMMYFUNCTION("""COMPUTED_VALUE"""),"-")</f>
        <v>-</v>
      </c>
      <c r="AC18" s="4">
        <f>IFERROR(__xludf.DUMMYFUNCTION("""COMPUTED_VALUE"""),50.0)</f>
        <v>50</v>
      </c>
      <c r="AD18" s="4">
        <f>IFERROR(__xludf.DUMMYFUNCTION("""COMPUTED_VALUE"""),95.0)</f>
        <v>95</v>
      </c>
      <c r="AE18" s="4">
        <f>IFERROR(__xludf.DUMMYFUNCTION("""COMPUTED_VALUE"""),1350.0)</f>
        <v>1350</v>
      </c>
      <c r="AF18" s="4">
        <f>IFERROR(__xludf.DUMMYFUNCTION("""COMPUTED_VALUE"""),1350.0)</f>
        <v>1350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IFERROR(__xludf.DUMMYFUNCTION("""COMPUTED_VALUE"""),0.0)</f>
        <v>0</v>
      </c>
      <c r="AJ18" s="1">
        <f>IFERROR(__xludf.DUMMYFUNCTION("""COMPUTED_VALUE"""),1507789.0)</f>
        <v>1507789</v>
      </c>
      <c r="AK18" s="1" t="str">
        <f>IFERROR(__xludf.DUMMYFUNCTION("""COMPUTED_VALUE"""),"5kms a 10 kms")</f>
        <v>5kms a 10 kms</v>
      </c>
      <c r="AL18" s="1" t="str">
        <f>IFERROR(__xludf.DUMMYFUNCTION("""COMPUTED_VALUE"""),"05 301 a 550")</f>
        <v>05 301 a 550</v>
      </c>
      <c r="AM18" s="1" t="str">
        <f>IFERROR(__xludf.DUMMYFUNCTION("""COMPUTED_VALUE"""),"0")</f>
        <v>0</v>
      </c>
      <c r="AN18" s="1" t="str">
        <f>IFERROR(__xludf.DUMMYFUNCTION("""COMPUTED_VALUE""")," -")</f>
        <v> -</v>
      </c>
      <c r="AO18" s="1">
        <f>IFERROR(__xludf.DUMMYFUNCTION("""COMPUTED_VALUE"""),2025.0)</f>
        <v>2025</v>
      </c>
      <c r="AP18" s="5">
        <f>IFERROR(__xludf.DUMMYFUNCTION("""COMPUTED_VALUE"""),45809.0)</f>
        <v>45809</v>
      </c>
      <c r="AQ18" s="5">
        <f>IFERROR(__xludf.DUMMYFUNCTION("""COMPUTED_VALUE"""),45803.0)</f>
        <v>45803</v>
      </c>
      <c r="AR18" s="5">
        <f>IFERROR(__xludf.DUMMYFUNCTION("""COMPUTED_VALUE"""),45806.0)</f>
        <v>45806</v>
      </c>
      <c r="AS18" s="5">
        <f>IFERROR(__xludf.DUMMYFUNCTION("""COMPUTED_VALUE"""),45778.0)</f>
        <v>45778</v>
      </c>
      <c r="AT18" s="5">
        <f>IFERROR(__xludf.DUMMYFUNCTION("""COMPUTED_VALUE"""),45775.0)</f>
        <v>45775</v>
      </c>
      <c r="AU18" s="1">
        <f>IFERROR(__xludf.DUMMYFUNCTION("""COMPUTED_VALUE"""),3.0)</f>
        <v>3</v>
      </c>
      <c r="AV18" s="1" t="str">
        <f>IFERROR(__xludf.DUMMYFUNCTION("""COMPUTED_VALUE"""),"TRADICIONAL")</f>
        <v>TRADICIONAL</v>
      </c>
      <c r="AW18" s="1" t="str">
        <f>IFERROR(__xludf.DUMMYFUNCTION("""COMPUTED_VALUE"""),"COLEGIOS")</f>
        <v>COLEGIOS</v>
      </c>
      <c r="AX18" s="1" t="str">
        <f>IFERROR(__xludf.DUMMYFUNCTION("""COMPUTED_VALUE"""),"COLEGIOS")</f>
        <v>COLEGIOS</v>
      </c>
      <c r="AY18" s="1">
        <f>IFERROR(__xludf.DUMMYFUNCTION("""COMPUTED_VALUE"""),1.0)</f>
        <v>1</v>
      </c>
      <c r="AZ18" s="1" t="str">
        <f>IFERROR(__xludf.DUMMYFUNCTION("""COMPUTED_VALUE"""),"Daniel Zapata")</f>
        <v>Daniel Zapata</v>
      </c>
      <c r="BA18" s="6">
        <f>IFERROR(__xludf.DUMMYFUNCTION("""COMPUTED_VALUE"""),1.0)</f>
        <v>1</v>
      </c>
      <c r="BB18" s="7">
        <f>IFERROR(__xludf.DUMMYFUNCTION("""COMPUTED_VALUE"""),1215.0)</f>
        <v>1215</v>
      </c>
      <c r="BC18" s="1">
        <f>IFERROR(__xludf.DUMMYFUNCTION("""COMPUTED_VALUE"""),0.0)</f>
        <v>0</v>
      </c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 t="str">
        <f>IFERROR(__xludf.DUMMYFUNCTION("""COMPUTED_VALUE"""),"N/A")</f>
        <v>N/A</v>
      </c>
      <c r="BG18" s="5">
        <f>IFERROR(__xludf.DUMMYFUNCTION("""COMPUTED_VALUE"""),45815.0)</f>
        <v>45815</v>
      </c>
      <c r="BH18" s="1"/>
      <c r="BI18" s="1" t="str">
        <f>IFERROR(__xludf.DUMMYFUNCTION("""COMPUTED_VALUE"""),"")</f>
        <v/>
      </c>
    </row>
    <row r="19">
      <c r="A19" s="1">
        <f>IFERROR(__xludf.DUMMYFUNCTION("""COMPUTED_VALUE"""),18.0)</f>
        <v>18</v>
      </c>
      <c r="B19" s="1">
        <f>IFERROR(__xludf.DUMMYFUNCTION("""COMPUTED_VALUE"""),4560562.0)</f>
        <v>4560562</v>
      </c>
      <c r="C19" s="1" t="str">
        <f>IFERROR(__xludf.DUMMYFUNCTION("""COMPUTED_VALUE"""),"0000427857")</f>
        <v>0000427857</v>
      </c>
      <c r="D19" s="1" t="str">
        <f>IFERROR(__xludf.DUMMYFUNCTION("""COMPUTED_VALUE"""),"TAMARA MONSERAT")</f>
        <v>TAMARA MONSERAT</v>
      </c>
      <c r="E19" s="2" t="str">
        <f>IFERROR(__xludf.DUMMYFUNCTION("""COMPUTED_VALUE"""),"CARRASCO HORNA")</f>
        <v>CARRASCO HORNA</v>
      </c>
      <c r="F19" s="1">
        <f>IFERROR(__xludf.DUMMYFUNCTION("""COMPUTED_VALUE"""),6.1933923E7)</f>
        <v>61933923</v>
      </c>
      <c r="G19" s="1">
        <f>IFERROR(__xludf.DUMMYFUNCTION("""COMPUTED_VALUE"""),9.46577974E8)</f>
        <v>946577974</v>
      </c>
      <c r="H19" s="1" t="str">
        <f>IFERROR(__xludf.DUMMYFUNCTION("""COMPUTED_VALUE"""),"tamaracarrascohorna@gmail.com")</f>
        <v>tamaracarrascohorna@gmail.com</v>
      </c>
      <c r="I19" s="1" t="str">
        <f>IFERROR(__xludf.DUMMYFUNCTION("""COMPUTED_VALUE"""),"Arquitectura de Interiores")</f>
        <v>Arquitectura de Interiores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de Alto Rendimiento")</f>
        <v>Admisión de Alto Rendimiento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IFERROR(__xludf.DUMMYFUNCTION("""COMPUTED_VALUE"""),"NUEVO")</f>
        <v>NUEVO</v>
      </c>
      <c r="P19" s="1" t="str">
        <f>IFERROR(__xludf.DUMMYFUNCTION("""COMPUTED_VALUE"""),"ESCALA REGULAR")</f>
        <v>ESCALA REGULAR</v>
      </c>
      <c r="Q19" s="1" t="str">
        <f>IFERROR(__xludf.DUMMYFUNCTION("""COMPUTED_VALUE"""),"NINGUNO")</f>
        <v>NINGUNO</v>
      </c>
      <c r="R19" s="1" t="str">
        <f>IFERROR(__xludf.DUMMYFUNCTION("""COMPUTED_VALUE"""),"50% DSCTO. PRIMERA BOLETA")</f>
        <v>50% DSCTO. PRIMERA BOLETA</v>
      </c>
      <c r="S19" s="1" t="str">
        <f>IFERROR(__xludf.DUMMYFUNCTION("""COMPUTED_VALUE"""),"-")</f>
        <v>-</v>
      </c>
      <c r="T19" s="3">
        <f>IFERROR(__xludf.DUMMYFUNCTION("""COMPUTED_VALUE"""),45812.0)</f>
        <v>45812</v>
      </c>
      <c r="U19" s="1" t="str">
        <f>IFERROR(__xludf.DUMMYFUNCTION("""COMPUTED_VALUE"""),"POS")</f>
        <v>POS</v>
      </c>
      <c r="V19" s="1" t="str">
        <f>IFERROR(__xludf.DUMMYFUNCTION("""COMPUTED_VALUE"""),"PAGO COMPLETO")</f>
        <v>PAGO COMPLETO</v>
      </c>
      <c r="W19" s="4">
        <f>IFERROR(__xludf.DUMMYFUNCTION("""COMPUTED_VALUE"""),0.0)</f>
        <v>0</v>
      </c>
      <c r="X19" s="1" t="str">
        <f>IFERROR(__xludf.DUMMYFUNCTION("""COMPUTED_VALUE"""),"-")</f>
        <v>-</v>
      </c>
      <c r="Y19" s="5">
        <f>IFERROR(__xludf.DUMMYFUNCTION("""COMPUTED_VALUE"""),45812.0)</f>
        <v>45812</v>
      </c>
      <c r="Z19" s="1" t="str">
        <f>IFERROR(__xludf.DUMMYFUNCTION("""COMPUTED_VALUE"""),"PAGO COMPLETO")</f>
        <v>PAGO COMPLETO</v>
      </c>
      <c r="AA19" s="1"/>
      <c r="AB19" s="1" t="str">
        <f>IFERROR(__xludf.DUMMYFUNCTION("""COMPUTED_VALUE"""),"-")</f>
        <v>-</v>
      </c>
      <c r="AC19" s="4">
        <f>IFERROR(__xludf.DUMMYFUNCTION("""COMPUTED_VALUE"""),50.0)</f>
        <v>50</v>
      </c>
      <c r="AD19" s="4">
        <f>IFERROR(__xludf.DUMMYFUNCTION("""COMPUTED_VALUE"""),95.0)</f>
        <v>95</v>
      </c>
      <c r="AE19" s="4">
        <f>IFERROR(__xludf.DUMMYFUNCTION("""COMPUTED_VALUE"""),1500.0)</f>
        <v>1500</v>
      </c>
      <c r="AF19" s="4">
        <f>IFERROR(__xludf.DUMMYFUNCTION("""COMPUTED_VALUE"""),1500.0)</f>
        <v>1500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IFERROR(__xludf.DUMMYFUNCTION("""COMPUTED_VALUE"""),0.0)</f>
        <v>0</v>
      </c>
      <c r="AJ19" s="1">
        <f>IFERROR(__xludf.DUMMYFUNCTION("""COMPUTED_VALUE"""),1509751.0)</f>
        <v>1509751</v>
      </c>
      <c r="AK19" s="1"/>
      <c r="AL19" s="1"/>
      <c r="AM19" s="1" t="str">
        <f>IFERROR(__xludf.DUMMYFUNCTION("""COMPUTED_VALUE"""),"0")</f>
        <v>0</v>
      </c>
      <c r="AN19" s="1" t="str">
        <f>IFERROR(__xludf.DUMMYFUNCTION("""COMPUTED_VALUE""")," -")</f>
        <v> -</v>
      </c>
      <c r="AO19" s="1">
        <f>IFERROR(__xludf.DUMMYFUNCTION("""COMPUTED_VALUE"""),2025.0)</f>
        <v>2025</v>
      </c>
      <c r="AP19" s="5">
        <f>IFERROR(__xludf.DUMMYFUNCTION("""COMPUTED_VALUE"""),45809.0)</f>
        <v>45809</v>
      </c>
      <c r="AQ19" s="5">
        <f>IFERROR(__xludf.DUMMYFUNCTION("""COMPUTED_VALUE"""),45803.0)</f>
        <v>45803</v>
      </c>
      <c r="AR19" s="5">
        <f>IFERROR(__xludf.DUMMYFUNCTION("""COMPUTED_VALUE"""),45802.0)</f>
        <v>45802</v>
      </c>
      <c r="AS19" s="5">
        <f>IFERROR(__xludf.DUMMYFUNCTION("""COMPUTED_VALUE"""),45778.0)</f>
        <v>45778</v>
      </c>
      <c r="AT19" s="5">
        <f>IFERROR(__xludf.DUMMYFUNCTION("""COMPUTED_VALUE"""),45775.0)</f>
        <v>45775</v>
      </c>
      <c r="AU19" s="1">
        <f>IFERROR(__xludf.DUMMYFUNCTION("""COMPUTED_VALUE"""),10.0)</f>
        <v>10</v>
      </c>
      <c r="AV19" s="1" t="str">
        <f>IFERROR(__xludf.DUMMYFUNCTION("""COMPUTED_VALUE"""),"TRADICIONAL")</f>
        <v>TRADICIONAL</v>
      </c>
      <c r="AW19" s="1" t="str">
        <f>IFERROR(__xludf.DUMMYFUNCTION("""COMPUTED_VALUE"""),"COLEGIOS")</f>
        <v>COLEGIOS</v>
      </c>
      <c r="AX19" s="1" t="str">
        <f>IFERROR(__xludf.DUMMYFUNCTION("""COMPUTED_VALUE"""),"COLEGIOS")</f>
        <v>COLEGIOS</v>
      </c>
      <c r="AY19" s="1">
        <f>IFERROR(__xludf.DUMMYFUNCTION("""COMPUTED_VALUE"""),1.0)</f>
        <v>1</v>
      </c>
      <c r="AZ19" s="1" t="str">
        <f>IFERROR(__xludf.DUMMYFUNCTION("""COMPUTED_VALUE"""),"Daniel Zapata")</f>
        <v>Daniel Zapata</v>
      </c>
      <c r="BA19" s="6">
        <f>IFERROR(__xludf.DUMMYFUNCTION("""COMPUTED_VALUE"""),1.0)</f>
        <v>1</v>
      </c>
      <c r="BB19" s="7">
        <f>IFERROR(__xludf.DUMMYFUNCTION("""COMPUTED_VALUE"""),1350.0)</f>
        <v>1350</v>
      </c>
      <c r="BC19" s="1">
        <f>IFERROR(__xludf.DUMMYFUNCTION("""COMPUTED_VALUE"""),0.0)</f>
        <v>0</v>
      </c>
      <c r="BD19" s="1" t="str">
        <f>IFERROR(__xludf.DUMMYFUNCTION("""COMPUTED_VALUE""")," -")</f>
        <v> -</v>
      </c>
      <c r="BE19" s="1">
        <f>IFERROR(__xludf.DUMMYFUNCTION("""COMPUTED_VALUE"""),0.0)</f>
        <v>0</v>
      </c>
      <c r="BF19" s="1" t="str">
        <f>IFERROR(__xludf.DUMMYFUNCTION("""COMPUTED_VALUE"""),"N/A")</f>
        <v>N/A</v>
      </c>
      <c r="BG19" s="1"/>
      <c r="BH19" s="1"/>
      <c r="BI19" s="1" t="str">
        <f>IFERROR(__xludf.DUMMYFUNCTION("""COMPUTED_VALUE"""),"")</f>
        <v/>
      </c>
    </row>
    <row r="20">
      <c r="A20" s="1">
        <f>IFERROR(__xludf.DUMMYFUNCTION("""COMPUTED_VALUE"""),19.0)</f>
        <v>19</v>
      </c>
      <c r="B20" s="1">
        <f>IFERROR(__xludf.DUMMYFUNCTION("""COMPUTED_VALUE"""),2429874.0)</f>
        <v>2429874</v>
      </c>
      <c r="C20" s="1" t="str">
        <f>IFERROR(__xludf.DUMMYFUNCTION("""COMPUTED_VALUE"""),"0000061985")</f>
        <v>0000061985</v>
      </c>
      <c r="D20" s="1" t="str">
        <f>IFERROR(__xludf.DUMMYFUNCTION("""COMPUTED_VALUE"""),"BIANCA LETICIA ")</f>
        <v>BIANCA LETICIA </v>
      </c>
      <c r="E20" s="2" t="str">
        <f>IFERROR(__xludf.DUMMYFUNCTION("""COMPUTED_VALUE"""),"ZAMALLOA TRIVEÑO")</f>
        <v>ZAMALLOA TRIVEÑO</v>
      </c>
      <c r="F20" s="1">
        <f>IFERROR(__xludf.DUMMYFUNCTION("""COMPUTED_VALUE"""),7.3165759E7)</f>
        <v>73165759</v>
      </c>
      <c r="G20" s="1">
        <f>IFERROR(__xludf.DUMMYFUNCTION("""COMPUTED_VALUE"""),9.99408375E8)</f>
        <v>999408375</v>
      </c>
      <c r="H20" s="1" t="str">
        <f>IFERROR(__xludf.DUMMYFUNCTION("""COMPUTED_VALUE"""),"biancazamat@gmail.com")</f>
        <v>biancazamat@gmail.com</v>
      </c>
      <c r="I20" s="1" t="str">
        <f>IFERROR(__xludf.DUMMYFUNCTION("""COMPUTED_VALUE"""),"Arquitectura de Interiores")</f>
        <v>Arquitectura de Interiores</v>
      </c>
      <c r="J20" s="1" t="str">
        <f>IFERROR(__xludf.DUMMYFUNCTION("""COMPUTED_VALUE"""),"Arquitecturas")</f>
        <v>Arquitecturas</v>
      </c>
      <c r="K20" s="1" t="str">
        <f>IFERROR(__xludf.DUMMYFUNCTION("""COMPUTED_VALUE"""),"Antigua")</f>
        <v>Antigua</v>
      </c>
      <c r="L20" s="1" t="str">
        <f>IFERROR(__xludf.DUMMYFUNCTION("""COMPUTED_VALUE"""),"Admisión de Alto Rendimiento")</f>
        <v>Admisión de Alto Rendimiento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IFERROR(__xludf.DUMMYFUNCTION("""COMPUTED_VALUE"""),"ESCALA REGULAR")</f>
        <v>ESCALA REGULAR</v>
      </c>
      <c r="Q20" s="1" t="str">
        <f>IFERROR(__xludf.DUMMYFUNCTION("""COMPUTED_VALUE"""),"NINGUNO")</f>
        <v>NINGUNO</v>
      </c>
      <c r="R20" s="1" t="str">
        <f>IFERROR(__xludf.DUMMYFUNCTION("""COMPUTED_VALUE"""),"50% DSCTO. PRIMERA BOLETA")</f>
        <v>50% DSCTO. PRIMERA BOLETA</v>
      </c>
      <c r="S20" s="1" t="str">
        <f>IFERROR(__xludf.DUMMYFUNCTION("""COMPUTED_VALUE"""),"-")</f>
        <v>-</v>
      </c>
      <c r="T20" s="3">
        <f>IFERROR(__xludf.DUMMYFUNCTION("""COMPUTED_VALUE"""),45813.0)</f>
        <v>45813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5">
        <f>IFERROR(__xludf.DUMMYFUNCTION("""COMPUTED_VALUE"""),45813.0)</f>
        <v>45813</v>
      </c>
      <c r="Z20" s="1" t="str">
        <f>IFERROR(__xludf.DUMMYFUNCTION("""COMPUTED_VALUE"""),"PAGO COMPLETO")</f>
        <v>PAGO COMPLETO</v>
      </c>
      <c r="AA20" s="1"/>
      <c r="AB20" s="1" t="str">
        <f>IFERROR(__xludf.DUMMYFUNCTION("""COMPUTED_VALUE"""),"-")</f>
        <v>-</v>
      </c>
      <c r="AC20" s="4">
        <f>IFERROR(__xludf.DUMMYFUNCTION("""COMPUTED_VALUE"""),50.0)</f>
        <v>50</v>
      </c>
      <c r="AD20" s="4">
        <f>IFERROR(__xludf.DUMMYFUNCTION("""COMPUTED_VALUE"""),95.0)</f>
        <v>95</v>
      </c>
      <c r="AE20" s="4">
        <f>IFERROR(__xludf.DUMMYFUNCTION("""COMPUTED_VALUE"""),1250.0)</f>
        <v>1250</v>
      </c>
      <c r="AF20" s="4">
        <f>IFERROR(__xludf.DUMMYFUNCTION("""COMPUTED_VALUE"""),1250.0)</f>
        <v>1250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IFERROR(__xludf.DUMMYFUNCTION("""COMPUTED_VALUE"""),0.0)</f>
        <v>0</v>
      </c>
      <c r="AJ20" s="1">
        <f>IFERROR(__xludf.DUMMYFUNCTION("""COMPUTED_VALUE"""),325639.0)</f>
        <v>325639</v>
      </c>
      <c r="AK20" s="1"/>
      <c r="AL20" s="1"/>
      <c r="AM20" s="1" t="str">
        <f>IFERROR(__xludf.DUMMYFUNCTION("""COMPUTED_VALUE"""),"0")</f>
        <v>0</v>
      </c>
      <c r="AN20" s="1" t="str">
        <f>IFERROR(__xludf.DUMMYFUNCTION("""COMPUTED_VALUE""")," -")</f>
        <v> -</v>
      </c>
      <c r="AO20" s="1">
        <f>IFERROR(__xludf.DUMMYFUNCTION("""COMPUTED_VALUE"""),2025.0)</f>
        <v>2025</v>
      </c>
      <c r="AP20" s="5">
        <f>IFERROR(__xludf.DUMMYFUNCTION("""COMPUTED_VALUE"""),45809.0)</f>
        <v>45809</v>
      </c>
      <c r="AQ20" s="5">
        <f>IFERROR(__xludf.DUMMYFUNCTION("""COMPUTED_VALUE"""),45803.0)</f>
        <v>45803</v>
      </c>
      <c r="AR20" s="5">
        <f>IFERROR(__xludf.DUMMYFUNCTION("""COMPUTED_VALUE"""),45803.0)</f>
        <v>45803</v>
      </c>
      <c r="AS20" s="5">
        <f>IFERROR(__xludf.DUMMYFUNCTION("""COMPUTED_VALUE"""),45778.0)</f>
        <v>45778</v>
      </c>
      <c r="AT20" s="5">
        <f>IFERROR(__xludf.DUMMYFUNCTION("""COMPUTED_VALUE"""),45775.0)</f>
        <v>45775</v>
      </c>
      <c r="AU20" s="1">
        <f>IFERROR(__xludf.DUMMYFUNCTION("""COMPUTED_VALUE"""),10.0)</f>
        <v>10</v>
      </c>
      <c r="AV20" s="1" t="str">
        <f>IFERROR(__xludf.DUMMYFUNCTION("""COMPUTED_VALUE"""),"TRADICIONAL")</f>
        <v>TRADICIONAL</v>
      </c>
      <c r="AW20" s="1" t="str">
        <f>IFERROR(__xludf.DUMMYFUNCTION("""COMPUTED_VALUE"""),"COLEGIOS")</f>
        <v>COLEGIOS</v>
      </c>
      <c r="AX20" s="1" t="str">
        <f>IFERROR(__xludf.DUMMYFUNCTION("""COMPUTED_VALUE"""),"COLEGIOS")</f>
        <v>COLEGIOS</v>
      </c>
      <c r="AY20" s="1">
        <f>IFERROR(__xludf.DUMMYFUNCTION("""COMPUTED_VALUE"""),1.0)</f>
        <v>1</v>
      </c>
      <c r="AZ20" s="1" t="str">
        <f>IFERROR(__xludf.DUMMYFUNCTION("""COMPUTED_VALUE"""),"Daniel Zapata")</f>
        <v>Daniel Zapata</v>
      </c>
      <c r="BA20" s="6">
        <f>IFERROR(__xludf.DUMMYFUNCTION("""COMPUTED_VALUE"""),1.0)</f>
        <v>1</v>
      </c>
      <c r="BB20" s="7">
        <f>IFERROR(__xludf.DUMMYFUNCTION("""COMPUTED_VALUE"""),1125.0)</f>
        <v>1125</v>
      </c>
      <c r="BC20" s="1">
        <f>IFERROR(__xludf.DUMMYFUNCTION("""COMPUTED_VALUE"""),0.0)</f>
        <v>0</v>
      </c>
      <c r="BD20" s="1" t="str">
        <f>IFERROR(__xludf.DUMMYFUNCTION("""COMPUTED_VALUE""")," -")</f>
        <v> -</v>
      </c>
      <c r="BE20" s="1">
        <f>IFERROR(__xludf.DUMMYFUNCTION("""COMPUTED_VALUE"""),0.0)</f>
        <v>0</v>
      </c>
      <c r="BF20" s="1" t="str">
        <f>IFERROR(__xludf.DUMMYFUNCTION("""COMPUTED_VALUE"""),"N/A")</f>
        <v>N/A</v>
      </c>
      <c r="BG20" s="1"/>
      <c r="BH20" s="1"/>
      <c r="BI20" s="1" t="str">
        <f>IFERROR(__xludf.DUMMYFUNCTION("""COMPUTED_VALUE"""),"")</f>
        <v/>
      </c>
    </row>
    <row r="21">
      <c r="A21" s="1">
        <f>IFERROR(__xludf.DUMMYFUNCTION("""COMPUTED_VALUE"""),20.0)</f>
        <v>20</v>
      </c>
      <c r="B21" s="1">
        <f>IFERROR(__xludf.DUMMYFUNCTION("""COMPUTED_VALUE"""),5003358.0)</f>
        <v>5003358</v>
      </c>
      <c r="C21" s="1" t="str">
        <f>IFERROR(__xludf.DUMMYFUNCTION("""COMPUTED_VALUE"""),"0000427858")</f>
        <v>0000427858</v>
      </c>
      <c r="D21" s="1" t="str">
        <f>IFERROR(__xludf.DUMMYFUNCTION("""COMPUTED_VALUE"""),"ARIADNA ")</f>
        <v>ARIADNA </v>
      </c>
      <c r="E21" s="2" t="str">
        <f>IFERROR(__xludf.DUMMYFUNCTION("""COMPUTED_VALUE"""),"SALAS LOZADA")</f>
        <v>SALAS LOZADA</v>
      </c>
      <c r="F21" s="1">
        <f>IFERROR(__xludf.DUMMYFUNCTION("""COMPUTED_VALUE"""),7.1669916E7)</f>
        <v>71669916</v>
      </c>
      <c r="G21" s="1">
        <f>IFERROR(__xludf.DUMMYFUNCTION("""COMPUTED_VALUE"""),9.32895414E8)</f>
        <v>932895414</v>
      </c>
      <c r="H21" s="1" t="str">
        <f>IFERROR(__xludf.DUMMYFUNCTION("""COMPUTED_VALUE"""),"ariadnasalas1008@gmail.com")</f>
        <v>ariadnasalas1008@gmail.com</v>
      </c>
      <c r="I21" s="1" t="str">
        <f>IFERROR(__xludf.DUMMYFUNCTION("""COMPUTED_VALUE"""),"Diseño Gráfico Publicitario")</f>
        <v>Diseño Gráfico Publicitario</v>
      </c>
      <c r="J21" s="1" t="str">
        <f>IFERROR(__xludf.DUMMYFUNCTION("""COMPUTED_VALUE"""),"Diseño")</f>
        <v>Diseño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IFERROR(__xludf.DUMMYFUNCTION("""COMPUTED_VALUE"""),"BECA")</f>
        <v>BECA</v>
      </c>
      <c r="Q21" s="1" t="str">
        <f>IFERROR(__xludf.DUMMYFUNCTION("""COMPUTED_VALUE"""),"BECA DGP")</f>
        <v>BECA DGP</v>
      </c>
      <c r="R21" s="1" t="str">
        <f>IFERROR(__xludf.DUMMYFUNCTION("""COMPUTED_VALUE"""),"NINGUNO")</f>
        <v>NINGUNO</v>
      </c>
      <c r="S21" s="1" t="str">
        <f>IFERROR(__xludf.DUMMYFUNCTION("""COMPUTED_VALUE"""),"FABIOLA")</f>
        <v>FABIOLA</v>
      </c>
      <c r="T21" s="3">
        <f>IFERROR(__xludf.DUMMYFUNCTION("""COMPUTED_VALUE"""),45813.0)</f>
        <v>45813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5">
        <f>IFERROR(__xludf.DUMMYFUNCTION("""COMPUTED_VALUE"""),45813.0)</f>
        <v>45813</v>
      </c>
      <c r="Z21" s="1" t="str">
        <f>IFERROR(__xludf.DUMMYFUNCTION("""COMPUTED_VALUE"""),"PAGO COMPLETO")</f>
        <v>PAGO COMPLETO</v>
      </c>
      <c r="AA21" s="1"/>
      <c r="AB21" s="1" t="str">
        <f>IFERROR(__xludf.DUMMYFUNCTION("""COMPUTED_VALUE"""),"-")</f>
        <v>-</v>
      </c>
      <c r="AC21" s="4">
        <f>IFERROR(__xludf.DUMMYFUNCTION("""COMPUTED_VALUE"""),50.0)</f>
        <v>50</v>
      </c>
      <c r="AD21" s="4">
        <f>IFERROR(__xludf.DUMMYFUNCTION("""COMPUTED_VALUE"""),95.0)</f>
        <v>95</v>
      </c>
      <c r="AE21" s="4">
        <f>IFERROR(__xludf.DUMMYFUNCTION("""COMPUTED_VALUE"""),1600.0)</f>
        <v>1600</v>
      </c>
      <c r="AF21" s="4">
        <f>IFERROR(__xludf.DUMMYFUNCTION("""COMPUTED_VALUE"""),1440.0)</f>
        <v>1440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IFERROR(__xludf.DUMMYFUNCTION("""COMPUTED_VALUE"""),0.0)</f>
        <v>0</v>
      </c>
      <c r="AJ21" s="1">
        <f>IFERROR(__xludf.DUMMYFUNCTION("""COMPUTED_VALUE"""),588905.0)</f>
        <v>588905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IFERROR(__xludf.DUMMYFUNCTION("""COMPUTED_VALUE"""),"0")</f>
        <v>0</v>
      </c>
      <c r="AN21" s="1" t="str">
        <f>IFERROR(__xludf.DUMMYFUNCTION("""COMPUTED_VALUE""")," -")</f>
        <v> -</v>
      </c>
      <c r="AO21" s="1">
        <f>IFERROR(__xludf.DUMMYFUNCTION("""COMPUTED_VALUE"""),2025.0)</f>
        <v>2025</v>
      </c>
      <c r="AP21" s="5">
        <f>IFERROR(__xludf.DUMMYFUNCTION("""COMPUTED_VALUE"""),45809.0)</f>
        <v>45809</v>
      </c>
      <c r="AQ21" s="5">
        <f>IFERROR(__xludf.DUMMYFUNCTION("""COMPUTED_VALUE"""),45803.0)</f>
        <v>45803</v>
      </c>
      <c r="AR21" s="5">
        <f>IFERROR(__xludf.DUMMYFUNCTION("""COMPUTED_VALUE"""),45804.0)</f>
        <v>45804</v>
      </c>
      <c r="AS21" s="5">
        <f>IFERROR(__xludf.DUMMYFUNCTION("""COMPUTED_VALUE"""),45778.0)</f>
        <v>45778</v>
      </c>
      <c r="AT21" s="5">
        <f>IFERROR(__xludf.DUMMYFUNCTION("""COMPUTED_VALUE"""),45775.0)</f>
        <v>45775</v>
      </c>
      <c r="AU21" s="1">
        <f>IFERROR(__xludf.DUMMYFUNCTION("""COMPUTED_VALUE"""),9.0)</f>
        <v>9</v>
      </c>
      <c r="AV21" s="1" t="str">
        <f>IFERROR(__xludf.DUMMYFUNCTION("""COMPUTED_VALUE"""),"DIGITAL")</f>
        <v>DIGITAL</v>
      </c>
      <c r="AW21" s="1" t="str">
        <f>IFERROR(__xludf.DUMMYFUNCTION("""COMPUTED_VALUE"""),"BIDIRECCIONAL")</f>
        <v>BIDIRECCIONAL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IFERROR(__xludf.DUMMYFUNCTION("""COMPUTED_VALUE"""),"Cinthia Mariella Orosco")</f>
        <v>Cinthia Mariella Orosco</v>
      </c>
      <c r="BA21" s="6">
        <f>IFERROR(__xludf.DUMMYFUNCTION("""COMPUTED_VALUE"""),1.0)</f>
        <v>1</v>
      </c>
      <c r="BB21" s="7">
        <f>IFERROR(__xludf.DUMMYFUNCTION("""COMPUTED_VALUE"""),1440.0)</f>
        <v>1440</v>
      </c>
      <c r="BC21" s="1">
        <f>IFERROR(__xludf.DUMMYFUNCTION("""COMPUTED_VALUE"""),0.0)</f>
        <v>0</v>
      </c>
      <c r="BD21" s="1" t="str">
        <f>IFERROR(__xludf.DUMMYFUNCTION("""COMPUTED_VALUE""")," -")</f>
        <v> -</v>
      </c>
      <c r="BE21" s="1">
        <f>IFERROR(__xludf.DUMMYFUNCTION("""COMPUTED_VALUE"""),0.0)</f>
        <v>0</v>
      </c>
      <c r="BF21" s="1" t="str">
        <f>IFERROR(__xludf.DUMMYFUNCTION("""COMPUTED_VALUE"""),"N/A")</f>
        <v>N/A</v>
      </c>
      <c r="BG21" s="1"/>
      <c r="BH21" s="1"/>
      <c r="BI21" s="1" t="str">
        <f>IFERROR(__xludf.DUMMYFUNCTION("""COMPUTED_VALUE"""),"")</f>
        <v/>
      </c>
    </row>
    <row r="22">
      <c r="A22" s="1">
        <f>IFERROR(__xludf.DUMMYFUNCTION("""COMPUTED_VALUE"""),21.0)</f>
        <v>21</v>
      </c>
      <c r="B22" s="1">
        <f>IFERROR(__xludf.DUMMYFUNCTION("""COMPUTED_VALUE"""),4644125.0)</f>
        <v>4644125</v>
      </c>
      <c r="C22" s="1" t="str">
        <f>IFERROR(__xludf.DUMMYFUNCTION("""COMPUTED_VALUE"""),"0000428184")</f>
        <v>0000428184</v>
      </c>
      <c r="D22" s="1" t="str">
        <f>IFERROR(__xludf.DUMMYFUNCTION("""COMPUTED_VALUE"""),"ARIAN GABRIEL ")</f>
        <v>ARIAN GABRIEL </v>
      </c>
      <c r="E22" s="2" t="str">
        <f>IFERROR(__xludf.DUMMYFUNCTION("""COMPUTED_VALUE"""),"FRANCO ALARCON")</f>
        <v>FRANCO ALARCON</v>
      </c>
      <c r="F22" s="1">
        <f>IFERROR(__xludf.DUMMYFUNCTION("""COMPUTED_VALUE"""),7.2586436E7)</f>
        <v>72586436</v>
      </c>
      <c r="G22" s="1">
        <f>IFERROR(__xludf.DUMMYFUNCTION("""COMPUTED_VALUE"""),9.18246384E8)</f>
        <v>918246384</v>
      </c>
      <c r="H22" s="1" t="str">
        <f>IFERROR(__xludf.DUMMYFUNCTION("""COMPUTED_VALUE"""),"jennyalarcon183@gmail.com")</f>
        <v>jennyalarcon183@gmail.com</v>
      </c>
      <c r="I22" s="1" t="str">
        <f>IFERROR(__xludf.DUMMYFUNCTION("""COMPUTED_VALUE"""),"Comunicación Audiovisual y Cine")</f>
        <v>Comunicación Audiovisual y Cine</v>
      </c>
      <c r="J22" s="1" t="str">
        <f>IFERROR(__xludf.DUMMYFUNCTION("""COMPUTED_VALUE"""),"Comunicaciones")</f>
        <v>Comunicaciones</v>
      </c>
      <c r="K22" s="1" t="str">
        <f>IFERROR(__xludf.DUMMYFUNCTION("""COMPUTED_VALUE"""),"Antigua")</f>
        <v>Antigua</v>
      </c>
      <c r="L22" s="1" t="str">
        <f>IFERROR(__xludf.DUMMYFUNCTION("""COMPUTED_VALUE"""),"Admisión de Alto Rendimiento")</f>
        <v>Admisión de Alto Rendimiento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IFERROR(__xludf.DUMMYFUNCTION("""COMPUTED_VALUE"""),"NUEVO")</f>
        <v>NUEVO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IFERROR(__xludf.DUMMYFUNCTION("""COMPUTED_VALUE"""),"50% DSCTO. PRIMERA BOLETA")</f>
        <v>50% DSCTO. PRIMERA BOLETA</v>
      </c>
      <c r="S22" s="1" t="str">
        <f>IFERROR(__xludf.DUMMYFUNCTION("""COMPUTED_VALUE"""),"-")</f>
        <v>-</v>
      </c>
      <c r="T22" s="3">
        <f>IFERROR(__xludf.DUMMYFUNCTION("""COMPUTED_VALUE"""),45814.0)</f>
        <v>45814</v>
      </c>
      <c r="U22" s="1" t="str">
        <f>IFERROR(__xludf.DUMMYFUNCTION("""COMPUTED_VALUE"""),"POS")</f>
        <v>POS</v>
      </c>
      <c r="V22" s="1" t="str">
        <f>IFERROR(__xludf.DUMMYFUNCTION("""COMPUTED_VALUE"""),"PAGO COMPLETO")</f>
        <v>PAGO COMPLETO</v>
      </c>
      <c r="W22" s="4">
        <f>IFERROR(__xludf.DUMMYFUNCTION("""COMPUTED_VALUE"""),0.0)</f>
        <v>0</v>
      </c>
      <c r="X22" s="1" t="str">
        <f>IFERROR(__xludf.DUMMYFUNCTION("""COMPUTED_VALUE"""),"-")</f>
        <v>-</v>
      </c>
      <c r="Y22" s="5">
        <f>IFERROR(__xludf.DUMMYFUNCTION("""COMPUTED_VALUE"""),45814.0)</f>
        <v>45814</v>
      </c>
      <c r="Z22" s="1" t="str">
        <f>IFERROR(__xludf.DUMMYFUNCTION("""COMPUTED_VALUE"""),"PAGO COMPLETO")</f>
        <v>PAGO COMPLETO</v>
      </c>
      <c r="AA22" s="1"/>
      <c r="AB22" s="1" t="str">
        <f>IFERROR(__xludf.DUMMYFUNCTION("""COMPUTED_VALUE"""),"-")</f>
        <v>-</v>
      </c>
      <c r="AC22" s="4">
        <f>IFERROR(__xludf.DUMMYFUNCTION("""COMPUTED_VALUE"""),50.0)</f>
        <v>50</v>
      </c>
      <c r="AD22" s="4">
        <f>IFERROR(__xludf.DUMMYFUNCTION("""COMPUTED_VALUE"""),95.0)</f>
        <v>95</v>
      </c>
      <c r="AE22" s="4">
        <f>IFERROR(__xludf.DUMMYFUNCTION("""COMPUTED_VALUE"""),1500.0)</f>
        <v>1500</v>
      </c>
      <c r="AF22" s="4">
        <f>IFERROR(__xludf.DUMMYFUNCTION("""COMPUTED_VALUE"""),1500.0)</f>
        <v>1500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IFERROR(__xludf.DUMMYFUNCTION("""COMPUTED_VALUE"""),1222355.0)</f>
        <v>1222355</v>
      </c>
      <c r="AK22" s="1" t="str">
        <f>IFERROR(__xludf.DUMMYFUNCTION("""COMPUTED_VALUE"""),"Más de 15 kms")</f>
        <v>Más de 15 kms</v>
      </c>
      <c r="AL22" s="1" t="str">
        <f>IFERROR(__xludf.DUMMYFUNCTION("""COMPUTED_VALUE"""),"05 301 a 550")</f>
        <v>05 301 a 550</v>
      </c>
      <c r="AM22" s="1" t="str">
        <f>IFERROR(__xludf.DUMMYFUNCTION("""COMPUTED_VALUE"""),"0")</f>
        <v>0</v>
      </c>
      <c r="AN22" s="1" t="str">
        <f>IFERROR(__xludf.DUMMYFUNCTION("""COMPUTED_VALUE""")," -")</f>
        <v> -</v>
      </c>
      <c r="AO22" s="1">
        <f>IFERROR(__xludf.DUMMYFUNCTION("""COMPUTED_VALUE"""),2025.0)</f>
        <v>2025</v>
      </c>
      <c r="AP22" s="5">
        <f>IFERROR(__xludf.DUMMYFUNCTION("""COMPUTED_VALUE"""),45809.0)</f>
        <v>45809</v>
      </c>
      <c r="AQ22" s="5">
        <f>IFERROR(__xludf.DUMMYFUNCTION("""COMPUTED_VALUE"""),45803.0)</f>
        <v>45803</v>
      </c>
      <c r="AR22" s="5">
        <f>IFERROR(__xludf.DUMMYFUNCTION("""COMPUTED_VALUE"""),45805.0)</f>
        <v>45805</v>
      </c>
      <c r="AS22" s="5">
        <f>IFERROR(__xludf.DUMMYFUNCTION("""COMPUTED_VALUE"""),45778.0)</f>
        <v>45778</v>
      </c>
      <c r="AT22" s="5">
        <f>IFERROR(__xludf.DUMMYFUNCTION("""COMPUTED_VALUE"""),45775.0)</f>
        <v>45775</v>
      </c>
      <c r="AU22" s="1">
        <f>IFERROR(__xludf.DUMMYFUNCTION("""COMPUTED_VALUE"""),9.0)</f>
        <v>9</v>
      </c>
      <c r="AV22" s="1" t="str">
        <f>IFERROR(__xludf.DUMMYFUNCTION("""COMPUTED_VALUE"""),"DIGITAL")</f>
        <v>DIGITAL</v>
      </c>
      <c r="AW22" s="1" t="str">
        <f>IFERROR(__xludf.DUMMYFUNCTION("""COMPUTED_VALUE"""),"BIDIRECCIONAL")</f>
        <v>BIDIRECCIONAL</v>
      </c>
      <c r="AX22" s="1" t="str">
        <f>IFERROR(__xludf.DUMMYFUNCTION("""COMPUTED_VALUE"""),"SEARCH CARRERA")</f>
        <v>SEARCH CARRERA</v>
      </c>
      <c r="AY22" s="1">
        <f>IFERROR(__xludf.DUMMYFUNCTION("""COMPUTED_VALUE"""),1.0)</f>
        <v>1</v>
      </c>
      <c r="AZ22" s="1" t="str">
        <f>IFERROR(__xludf.DUMMYFUNCTION("""COMPUTED_VALUE"""),"Daniel Zapata")</f>
        <v>Daniel Zapata</v>
      </c>
      <c r="BA22" s="6">
        <f>IFERROR(__xludf.DUMMYFUNCTION("""COMPUTED_VALUE"""),1.0)</f>
        <v>1</v>
      </c>
      <c r="BB22" s="7">
        <f>IFERROR(__xludf.DUMMYFUNCTION("""COMPUTED_VALUE"""),1350.0)</f>
        <v>1350</v>
      </c>
      <c r="BC22" s="1">
        <f>IFERROR(__xludf.DUMMYFUNCTION("""COMPUTED_VALUE"""),0.0)</f>
        <v>0</v>
      </c>
      <c r="BD22" s="1" t="str">
        <f>IFERROR(__xludf.DUMMYFUNCTION("""COMPUTED_VALUE""")," -")</f>
        <v> -</v>
      </c>
      <c r="BE22" s="1">
        <f>IFERROR(__xludf.DUMMYFUNCTION("""COMPUTED_VALUE"""),0.0)</f>
        <v>0</v>
      </c>
      <c r="BF22" s="1" t="str">
        <f>IFERROR(__xludf.DUMMYFUNCTION("""COMPUTED_VALUE"""),"N/A")</f>
        <v>N/A</v>
      </c>
      <c r="BG22" s="1"/>
      <c r="BH22" s="1"/>
      <c r="BI22" s="1" t="str">
        <f>IFERROR(__xludf.DUMMYFUNCTION("""COMPUTED_VALUE"""),"")</f>
        <v/>
      </c>
    </row>
    <row r="23">
      <c r="A23" s="1" t="str">
        <f>IFERROR(__xludf.DUMMYFUNCTION("""COMPUTED_VALUE"""),"")</f>
        <v/>
      </c>
      <c r="B23" s="1"/>
      <c r="C23" s="1" t="str">
        <f>IFERROR(__xludf.DUMMYFUNCTION("""COMPUTED_VALUE"""),"0000428503")</f>
        <v>0000428503</v>
      </c>
      <c r="D23" s="1" t="str">
        <f>IFERROR(__xludf.DUMMYFUNCTION("""COMPUTED_VALUE"""),"ANA LUCIA ")</f>
        <v>ANA LUCIA </v>
      </c>
      <c r="E23" s="2" t="str">
        <f>IFERROR(__xludf.DUMMYFUNCTION("""COMPUTED_VALUE"""),"QUIROZ FARIAS")</f>
        <v>QUIROZ FARIAS</v>
      </c>
      <c r="F23" s="1">
        <f>IFERROR(__xludf.DUMMYFUNCTION("""COMPUTED_VALUE"""),7.0734727E7)</f>
        <v>70734727</v>
      </c>
      <c r="G23" s="1">
        <f>IFERROR(__xludf.DUMMYFUNCTION("""COMPUTED_VALUE"""),9.72770086E8)</f>
        <v>972770086</v>
      </c>
      <c r="H23" s="1" t="str">
        <f>IFERROR(__xludf.DUMMYFUNCTION("""COMPUTED_VALUE"""),"analuquirozf@gmail.com")</f>
        <v>analuquirozf@gmail.com</v>
      </c>
      <c r="I23" s="1" t="str">
        <f>IFERROR(__xludf.DUMMYFUNCTION("""COMPUTED_VALUE"""),"Arquitectura de Interiores")</f>
        <v>Arquitectura de Interiores</v>
      </c>
      <c r="J23" s="1" t="str">
        <f>IFERROR(__xludf.DUMMYFUNCTION("""COMPUTED_VALUE"""),"Arquitecturas")</f>
        <v>Arquitecturas</v>
      </c>
      <c r="K23" s="1" t="str">
        <f>IFERROR(__xludf.DUMMYFUNCTION("""COMPUTED_VALUE"""),"Antigua")</f>
        <v>Antigua</v>
      </c>
      <c r="L23" s="1" t="str">
        <f>IFERROR(__xludf.DUMMYFUNCTION("""COMPUTED_VALUE"""),"Admisión Ordinaria")</f>
        <v>Admisión Ordinaria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IFERROR(__xludf.DUMMYFUNCTION("""COMPUTED_VALUE"""),"NUEVO")</f>
        <v>NUEVO</v>
      </c>
      <c r="P23" s="1" t="str">
        <f>IFERROR(__xludf.DUMMYFUNCTION("""COMPUTED_VALUE"""),"BECA")</f>
        <v>BECA</v>
      </c>
      <c r="Q23" s="1" t="str">
        <f>IFERROR(__xludf.DUMMYFUNCTION("""COMPUTED_VALUE"""),"BECA CARRERAS CORE")</f>
        <v>BECA CARRERAS CORE</v>
      </c>
      <c r="R23" s="1" t="str">
        <f>IFERROR(__xludf.DUMMYFUNCTION("""COMPUTED_VALUE"""),"50% DSCTO. PRIMERA BOLETA")</f>
        <v>50% DSCTO. PRIMERA BOLETA</v>
      </c>
      <c r="S23" s="1" t="str">
        <f>IFERROR(__xludf.DUMMYFUNCTION("""COMPUTED_VALUE"""),"FABIOLA")</f>
        <v>FABIOLA</v>
      </c>
      <c r="T23" s="3">
        <f>IFERROR(__xludf.DUMMYFUNCTION("""COMPUTED_VALUE"""),45819.0)</f>
        <v>45819</v>
      </c>
      <c r="U23" s="1" t="str">
        <f>IFERROR(__xludf.DUMMYFUNCTION("""COMPUTED_VALUE"""),"POS")</f>
        <v>POS</v>
      </c>
      <c r="V23" s="1" t="str">
        <f>IFERROR(__xludf.DUMMYFUNCTION("""COMPUTED_VALUE"""),"PAGO COMPLETO")</f>
        <v>PAGO COMPLETO</v>
      </c>
      <c r="W23" s="4">
        <f>IFERROR(__xludf.DUMMYFUNCTION("""COMPUTED_VALUE"""),0.0)</f>
        <v>0</v>
      </c>
      <c r="X23" s="1" t="str">
        <f>IFERROR(__xludf.DUMMYFUNCTION("""COMPUTED_VALUE"""),"-")</f>
        <v>-</v>
      </c>
      <c r="Y23" s="5">
        <f>IFERROR(__xludf.DUMMYFUNCTION("""COMPUTED_VALUE"""),45819.0)</f>
        <v>45819</v>
      </c>
      <c r="Z23" s="1" t="str">
        <f>IFERROR(__xludf.DUMMYFUNCTION("""COMPUTED_VALUE"""),"PAGO COMPLETO")</f>
        <v>PAGO COMPLETO</v>
      </c>
      <c r="AA23" s="1"/>
      <c r="AB23" s="1" t="str">
        <f>IFERROR(__xludf.DUMMYFUNCTION("""COMPUTED_VALUE"""),"-")</f>
        <v>-</v>
      </c>
      <c r="AC23" s="4">
        <f>IFERROR(__xludf.DUMMYFUNCTION("""COMPUTED_VALUE"""),50.0)</f>
        <v>50</v>
      </c>
      <c r="AD23" s="4">
        <f>IFERROR(__xludf.DUMMYFUNCTION("""COMPUTED_VALUE"""),95.0)</f>
        <v>95</v>
      </c>
      <c r="AE23" s="4">
        <f>IFERROR(__xludf.DUMMYFUNCTION("""COMPUTED_VALUE"""),1250.0)</f>
        <v>1250</v>
      </c>
      <c r="AF23" s="4">
        <f>IFERROR(__xludf.DUMMYFUNCTION("""COMPUTED_VALUE"""),1115.0)</f>
        <v>1115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IFERROR(__xludf.DUMMYFUNCTION("""COMPUTED_VALUE"""),1242908.0)</f>
        <v>1242908</v>
      </c>
      <c r="AK23" s="1" t="str">
        <f>IFERROR(__xludf.DUMMYFUNCTION("""COMPUTED_VALUE"""),"-")</f>
        <v>-</v>
      </c>
      <c r="AL23" s="1"/>
      <c r="AM23" s="1" t="str">
        <f>IFERROR(__xludf.DUMMYFUNCTION("""COMPUTED_VALUE"""),"0")</f>
        <v>0</v>
      </c>
      <c r="AN23" s="1" t="str">
        <f>IFERROR(__xludf.DUMMYFUNCTION("""COMPUTED_VALUE""")," -")</f>
        <v> -</v>
      </c>
      <c r="AO23" s="1">
        <f>IFERROR(__xludf.DUMMYFUNCTION("""COMPUTED_VALUE"""),2025.0)</f>
        <v>2025</v>
      </c>
      <c r="AP23" s="5">
        <f>IFERROR(__xludf.DUMMYFUNCTION("""COMPUTED_VALUE"""),45809.0)</f>
        <v>45809</v>
      </c>
      <c r="AQ23" s="5">
        <f>IFERROR(__xludf.DUMMYFUNCTION("""COMPUTED_VALUE"""),45803.0)</f>
        <v>45803</v>
      </c>
      <c r="AR23" s="5">
        <f>IFERROR(__xludf.DUMMYFUNCTION("""COMPUTED_VALUE"""),45806.0)</f>
        <v>45806</v>
      </c>
      <c r="AS23" s="5">
        <f>IFERROR(__xludf.DUMMYFUNCTION("""COMPUTED_VALUE"""),45778.0)</f>
        <v>45778</v>
      </c>
      <c r="AT23" s="5">
        <f>IFERROR(__xludf.DUMMYFUNCTION("""COMPUTED_VALUE"""),45775.0)</f>
        <v>45775</v>
      </c>
      <c r="AU23" s="1">
        <f>IFERROR(__xludf.DUMMYFUNCTION("""COMPUTED_VALUE"""),13.0)</f>
        <v>13</v>
      </c>
      <c r="AV23" s="1"/>
      <c r="AW23" s="1"/>
      <c r="AX23" s="1"/>
      <c r="AY23" s="1">
        <f>IFERROR(__xludf.DUMMYFUNCTION("""COMPUTED_VALUE"""),1.0)</f>
        <v>1</v>
      </c>
      <c r="AZ23" s="1" t="str">
        <f>IFERROR(__xludf.DUMMYFUNCTION("""COMPUTED_VALUE"""),"Cinthia Mariella Orosco")</f>
        <v>Cinthia Mariella Orosco</v>
      </c>
      <c r="BA23" s="6">
        <f>IFERROR(__xludf.DUMMYFUNCTION("""COMPUTED_VALUE"""),1.0)</f>
        <v>1</v>
      </c>
      <c r="BB23" s="7">
        <f>IFERROR(__xludf.DUMMYFUNCTION("""COMPUTED_VALUE"""),1003.5)</f>
        <v>1003.5</v>
      </c>
      <c r="BC23" s="1">
        <f>IFERROR(__xludf.DUMMYFUNCTION("""COMPUTED_VALUE"""),0.0)</f>
        <v>0</v>
      </c>
      <c r="BD23" s="1" t="str">
        <f>IFERROR(__xludf.DUMMYFUNCTION("""COMPUTED_VALUE""")," -")</f>
        <v> -</v>
      </c>
      <c r="BE23" s="1">
        <f>IFERROR(__xludf.DUMMYFUNCTION("""COMPUTED_VALUE"""),0.0)</f>
        <v>0</v>
      </c>
      <c r="BF23" s="1" t="str">
        <f>IFERROR(__xludf.DUMMYFUNCTION("""COMPUTED_VALUE"""),"N/A")</f>
        <v>N/A</v>
      </c>
      <c r="BG23" s="1"/>
      <c r="BH23" s="1"/>
      <c r="BI23" s="1" t="str">
        <f>IFERROR(__xludf.DUMMYFUNCTION("""COMPUTED_VALUE"""),"")</f>
        <v/>
      </c>
    </row>
    <row r="24">
      <c r="A24" s="1" t="str">
        <f>IFERROR(__xludf.DUMMYFUNCTION("""COMPUTED_VALUE"""),"")</f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 t="str">
        <f>IFERROR(__xludf.DUMMYFUNCTION("""COMPUTED_VALUE"""),"")</f>
        <v/>
      </c>
    </row>
    <row r="25">
      <c r="A25" s="1" t="str">
        <f>IFERROR(__xludf.DUMMYFUNCTION("""COMPUTED_VALUE"""),"")</f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 t="str">
        <f>IFERROR(__xludf.DUMMYFUNCTION("""COMPUTED_VALUE"""),"")</f>
        <v/>
      </c>
    </row>
    <row r="26">
      <c r="A26" s="1" t="str">
        <f>IFERROR(__xludf.DUMMYFUNCTION("""COMPUTED_VALUE"""),"")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 t="str">
        <f>IFERROR(__xludf.DUMMYFUNCTION("""COMPUTED_VALUE"""),"")</f>
        <v/>
      </c>
    </row>
    <row r="27">
      <c r="A27" s="1" t="str">
        <f>IFERROR(__xludf.DUMMYFUNCTION("""COMPUTED_VALUE"""),"")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tr">
        <f>IFERROR(__xludf.DUMMYFUNCTION("""COMPUTED_VALUE"""),"")</f>
        <v/>
      </c>
    </row>
    <row r="28">
      <c r="A28" s="1" t="str">
        <f>IFERROR(__xludf.DUMMYFUNCTION("""COMPUTED_VALUE"""),"")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tr">
        <f>IFERROR(__xludf.DUMMYFUNCTION("""COMPUTED_VALUE"""),"")</f>
        <v/>
      </c>
    </row>
    <row r="29">
      <c r="A29" s="1" t="str">
        <f>IFERROR(__xludf.DUMMYFUNCTION("""COMPUTED_VALUE"""),"")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tr">
        <f>IFERROR(__xludf.DUMMYFUNCTION("""COMPUTED_VALUE"""),"")</f>
        <v/>
      </c>
    </row>
    <row r="30">
      <c r="A30" s="1" t="str">
        <f>IFERROR(__xludf.DUMMYFUNCTION("""COMPUTED_VALUE"""),"")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 t="str">
        <f>IFERROR(__xludf.DUMMYFUNCTION("""COMPUTED_VALUE"""),"")</f>
        <v/>
      </c>
    </row>
    <row r="31">
      <c r="A31" s="1" t="str">
        <f>IFERROR(__xludf.DUMMYFUNCTION("""COMPUTED_VALUE"""),"")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tr">
        <f>IFERROR(__xludf.DUMMYFUNCTION("""COMPUTED_VALUE"""),"")</f>
        <v/>
      </c>
    </row>
    <row r="32">
      <c r="A32" s="1" t="str">
        <f>IFERROR(__xludf.DUMMYFUNCTION("""COMPUTED_VALUE"""),"")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str">
        <f>IFERROR(__xludf.DUMMYFUNCTION("""COMPUTED_VALUE"""),"")</f>
        <v/>
      </c>
    </row>
    <row r="33">
      <c r="A33" s="1" t="str">
        <f>IFERROR(__xludf.DUMMYFUNCTION("""COMPUTED_VALUE"""),"")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tr">
        <f>IFERROR(__xludf.DUMMYFUNCTION("""COMPUTED_VALUE"""),"")</f>
        <v/>
      </c>
    </row>
    <row r="34">
      <c r="A34" s="1" t="str">
        <f>IFERROR(__xludf.DUMMYFUNCTION("""COMPUTED_VALUE"""),"")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str">
        <f>IFERROR(__xludf.DUMMYFUNCTION("""COMPUTED_VALUE"""),"")</f>
        <v/>
      </c>
    </row>
    <row r="35">
      <c r="A35" s="1" t="str">
        <f>IFERROR(__xludf.DUMMYFUNCTION("""COMPUTED_VALUE"""),"")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tr">
        <f>IFERROR(__xludf.DUMMYFUNCTION("""COMPUTED_VALUE"""),"")</f>
        <v/>
      </c>
    </row>
    <row r="36">
      <c r="A36" s="1" t="str">
        <f>IFERROR(__xludf.DUMMYFUNCTION("""COMPUTED_VALUE"""),"")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str">
        <f>IFERROR(__xludf.DUMMYFUNCTION("""COMPUTED_VALUE"""),"")</f>
        <v/>
      </c>
    </row>
    <row r="37">
      <c r="A37" s="1" t="str">
        <f>IFERROR(__xludf.DUMMYFUNCTION("""COMPUTED_VALUE"""),"")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tr">
        <f>IFERROR(__xludf.DUMMYFUNCTION("""COMPUTED_VALUE"""),"")</f>
        <v/>
      </c>
    </row>
    <row r="38">
      <c r="A38" s="1" t="str">
        <f>IFERROR(__xludf.DUMMYFUNCTION("""COMPUTED_VALUE"""),"")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tr">
        <f>IFERROR(__xludf.DUMMYFUNCTION("""COMPUTED_VALUE"""),"")</f>
        <v/>
      </c>
    </row>
    <row r="39">
      <c r="A39" s="1" t="str">
        <f>IFERROR(__xludf.DUMMYFUNCTION("""COMPUTED_VALUE"""),"")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tr">
        <f>IFERROR(__xludf.DUMMYFUNCTION("""COMPUTED_VALUE"""),"")</f>
        <v/>
      </c>
    </row>
    <row r="40">
      <c r="A40" s="1" t="str">
        <f>IFERROR(__xludf.DUMMYFUNCTION("""COMPUTED_VALUE"""),"")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tr">
        <f>IFERROR(__xludf.DUMMYFUNCTION("""COMPUTED_VALUE"""),"")</f>
        <v/>
      </c>
    </row>
    <row r="41">
      <c r="A41" s="1" t="str">
        <f>IFERROR(__xludf.DUMMYFUNCTION("""COMPUTED_VALUE"""),"")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tr">
        <f>IFERROR(__xludf.DUMMYFUNCTION("""COMPUTED_VALUE"""),"")</f>
        <v/>
      </c>
    </row>
    <row r="42">
      <c r="A42" s="1" t="str">
        <f>IFERROR(__xludf.DUMMYFUNCTION("""COMPUTED_VALUE"""),"")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tr">
        <f>IFERROR(__xludf.DUMMYFUNCTION("""COMPUTED_VALUE"""),"")</f>
        <v/>
      </c>
    </row>
    <row r="43">
      <c r="A43" s="1" t="str">
        <f>IFERROR(__xludf.DUMMYFUNCTION("""COMPUTED_VALUE"""),"")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tr">
        <f>IFERROR(__xludf.DUMMYFUNCTION("""COMPUTED_VALUE"""),"")</f>
        <v/>
      </c>
    </row>
    <row r="44">
      <c r="A44" s="1" t="str">
        <f>IFERROR(__xludf.DUMMYFUNCTION("""COMPUTED_VALUE"""),"")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tr">
        <f>IFERROR(__xludf.DUMMYFUNCTION("""COMPUTED_VALUE"""),"")</f>
        <v/>
      </c>
    </row>
    <row r="45">
      <c r="A45" s="1" t="str">
        <f>IFERROR(__xludf.DUMMYFUNCTION("""COMPUTED_VALUE"""),"")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tr">
        <f>IFERROR(__xludf.DUMMYFUNCTION("""COMPUTED_VALUE"""),"")</f>
        <v/>
      </c>
    </row>
    <row r="46">
      <c r="A46" s="1" t="str">
        <f>IFERROR(__xludf.DUMMYFUNCTION("""COMPUTED_VALUE"""),"")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str">
        <f>IFERROR(__xludf.DUMMYFUNCTION("""COMPUTED_VALUE"""),"")</f>
        <v/>
      </c>
    </row>
    <row r="47">
      <c r="A47" s="1" t="str">
        <f>IFERROR(__xludf.DUMMYFUNCTION("""COMPUTED_VALUE"""),"")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tr">
        <f>IFERROR(__xludf.DUMMYFUNCTION("""COMPUTED_VALUE"""),"")</f>
        <v/>
      </c>
    </row>
    <row r="48">
      <c r="A48" s="1" t="str">
        <f>IFERROR(__xludf.DUMMYFUNCTION("""COMPUTED_VALUE"""),"")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 t="str">
        <f>IFERROR(__xludf.DUMMYFUNCTION("""COMPUTED_VALUE"""),"")</f>
        <v/>
      </c>
    </row>
    <row r="49">
      <c r="A49" s="1" t="str">
        <f>IFERROR(__xludf.DUMMYFUNCTION("""COMPUTED_VALUE"""),"")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tr">
        <f>IFERROR(__xludf.DUMMYFUNCTION("""COMPUTED_VALUE"""),"")</f>
        <v/>
      </c>
    </row>
    <row r="50">
      <c r="A50" s="1" t="str">
        <f>IFERROR(__xludf.DUMMYFUNCTION("""COMPUTED_VALUE"""),"")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tr">
        <f>IFERROR(__xludf.DUMMYFUNCTION("""COMPUTED_VALUE"""),"")</f>
        <v/>
      </c>
    </row>
    <row r="51">
      <c r="A51" s="1" t="str">
        <f>IFERROR(__xludf.DUMMYFUNCTION("""COMPUTED_VALUE"""),"")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tr">
        <f>IFERROR(__xludf.DUMMYFUNCTION("""COMPUTED_VALUE"""),"")</f>
        <v/>
      </c>
    </row>
    <row r="52">
      <c r="A52" s="1" t="str">
        <f>IFERROR(__xludf.DUMMYFUNCTION("""COMPUTED_VALUE"""),"")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tr">
        <f>IFERROR(__xludf.DUMMYFUNCTION("""COMPUTED_VALUE"""),"")</f>
        <v/>
      </c>
    </row>
    <row r="53">
      <c r="A53" s="1" t="str">
        <f>IFERROR(__xludf.DUMMYFUNCTION("""COMPUTED_VALUE"""),"")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 t="str">
        <f>IFERROR(__xludf.DUMMYFUNCTION("""COMPUTED_VALUE"""),"")</f>
        <v/>
      </c>
    </row>
    <row r="54">
      <c r="A54" s="1" t="str">
        <f>IFERROR(__xludf.DUMMYFUNCTION("""COMPUTED_VALUE"""),"")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 t="str">
        <f>IFERROR(__xludf.DUMMYFUNCTION("""COMPUTED_VALUE"""),"")</f>
        <v/>
      </c>
    </row>
    <row r="55">
      <c r="A55" s="1" t="str">
        <f>IFERROR(__xludf.DUMMYFUNCTION("""COMPUTED_VALUE"""),"")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str">
        <f>IFERROR(__xludf.DUMMYFUNCTION("""COMPUTED_VALUE"""),"")</f>
        <v/>
      </c>
    </row>
    <row r="56">
      <c r="A56" s="1" t="str">
        <f>IFERROR(__xludf.DUMMYFUNCTION("""COMPUTED_VALUE"""),"")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 t="str">
        <f>IFERROR(__xludf.DUMMYFUNCTION("""COMPUTED_VALUE"""),"")</f>
        <v/>
      </c>
    </row>
    <row r="57">
      <c r="A57" s="1" t="str">
        <f>IFERROR(__xludf.DUMMYFUNCTION("""COMPUTED_VALUE"""),"")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str">
        <f>IFERROR(__xludf.DUMMYFUNCTION("""COMPUTED_VALUE"""),"")</f>
        <v/>
      </c>
    </row>
    <row r="58">
      <c r="A58" s="1" t="str">
        <f>IFERROR(__xludf.DUMMYFUNCTION("""COMPUTED_VALUE"""),"")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 t="str">
        <f>IFERROR(__xludf.DUMMYFUNCTION("""COMPUTED_VALUE"""),"")</f>
        <v/>
      </c>
    </row>
    <row r="59">
      <c r="A59" s="1" t="str">
        <f>IFERROR(__xludf.DUMMYFUNCTION("""COMPUTED_VALUE"""),"")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str">
        <f>IFERROR(__xludf.DUMMYFUNCTION("""COMPUTED_VALUE"""),"")</f>
        <v/>
      </c>
    </row>
    <row r="60">
      <c r="A60" s="1" t="str">
        <f>IFERROR(__xludf.DUMMYFUNCTION("""COMPUTED_VALUE"""),"")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tr">
        <f>IFERROR(__xludf.DUMMYFUNCTION("""COMPUTED_VALUE"""),"")</f>
        <v/>
      </c>
    </row>
    <row r="61">
      <c r="A61" s="1" t="str">
        <f>IFERROR(__xludf.DUMMYFUNCTION("""COMPUTED_VALUE"""),"")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tr">
        <f>IFERROR(__xludf.DUMMYFUNCTION("""COMPUTED_VALUE"""),"")</f>
        <v/>
      </c>
    </row>
    <row r="62">
      <c r="A62" s="1" t="str">
        <f>IFERROR(__xludf.DUMMYFUNCTION("""COMPUTED_VALUE"""),"")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 t="str">
        <f>IFERROR(__xludf.DUMMYFUNCTION("""COMPUTED_VALUE"""),"")</f>
        <v/>
      </c>
    </row>
    <row r="63">
      <c r="A63" s="1" t="str">
        <f>IFERROR(__xludf.DUMMYFUNCTION("""COMPUTED_VALUE"""),"")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 t="str">
        <f>IFERROR(__xludf.DUMMYFUNCTION("""COMPUTED_VALUE"""),"")</f>
        <v/>
      </c>
    </row>
    <row r="64">
      <c r="A64" s="1" t="str">
        <f>IFERROR(__xludf.DUMMYFUNCTION("""COMPUTED_VALUE"""),"")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 t="str">
        <f>IFERROR(__xludf.DUMMYFUNCTION("""COMPUTED_VALUE"""),"")</f>
        <v/>
      </c>
    </row>
    <row r="65">
      <c r="A65" s="1" t="str">
        <f>IFERROR(__xludf.DUMMYFUNCTION("""COMPUTED_VALUE"""),"")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 t="str">
        <f>IFERROR(__xludf.DUMMYFUNCTION("""COMPUTED_VALUE"""),"")</f>
        <v/>
      </c>
    </row>
    <row r="66">
      <c r="A66" s="1" t="str">
        <f>IFERROR(__xludf.DUMMYFUNCTION("""COMPUTED_VALUE"""),"")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 t="str">
        <f>IFERROR(__xludf.DUMMYFUNCTION("""COMPUTED_VALUE"""),"")</f>
        <v/>
      </c>
    </row>
    <row r="67">
      <c r="A67" s="1" t="str">
        <f>IFERROR(__xludf.DUMMYFUNCTION("""COMPUTED_VALUE"""),"")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 t="str">
        <f>IFERROR(__xludf.DUMMYFUNCTION("""COMPUTED_VALUE"""),"")</f>
        <v/>
      </c>
    </row>
    <row r="68">
      <c r="A68" s="1" t="str">
        <f>IFERROR(__xludf.DUMMYFUNCTION("""COMPUTED_VALUE"""),"")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 t="str">
        <f>IFERROR(__xludf.DUMMYFUNCTION("""COMPUTED_VALUE"""),"")</f>
        <v/>
      </c>
    </row>
    <row r="69">
      <c r="A69" s="1" t="str">
        <f>IFERROR(__xludf.DUMMYFUNCTION("""COMPUTED_VALUE"""),"")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 t="str">
        <f>IFERROR(__xludf.DUMMYFUNCTION("""COMPUTED_VALUE"""),"")</f>
        <v/>
      </c>
    </row>
    <row r="70">
      <c r="A70" s="1" t="str">
        <f>IFERROR(__xludf.DUMMYFUNCTION("""COMPUTED_VALUE"""),"")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tr">
        <f>IFERROR(__xludf.DUMMYFUNCTION("""COMPUTED_VALUE"""),"")</f>
        <v/>
      </c>
    </row>
    <row r="71">
      <c r="A71" s="1" t="str">
        <f>IFERROR(__xludf.DUMMYFUNCTION("""COMPUTED_VALUE"""),"")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tr">
        <f>IFERROR(__xludf.DUMMYFUNCTION("""COMPUTED_VALUE"""),"")</f>
        <v/>
      </c>
    </row>
    <row r="72">
      <c r="A72" s="1" t="str">
        <f>IFERROR(__xludf.DUMMYFUNCTION("""COMPUTED_VALUE"""),"")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tr">
        <f>IFERROR(__xludf.DUMMYFUNCTION("""COMPUTED_VALUE"""),"")</f>
        <v/>
      </c>
    </row>
    <row r="73">
      <c r="A73" s="1" t="str">
        <f>IFERROR(__xludf.DUMMYFUNCTION("""COMPUTED_VALUE"""),"")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tr">
        <f>IFERROR(__xludf.DUMMYFUNCTION("""COMPUTED_VALUE"""),"")</f>
        <v/>
      </c>
    </row>
    <row r="74">
      <c r="A74" s="1" t="str">
        <f>IFERROR(__xludf.DUMMYFUNCTION("""COMPUTED_VALUE"""),"")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 t="str">
        <f>IFERROR(__xludf.DUMMYFUNCTION("""COMPUTED_VALUE"""),"")</f>
        <v/>
      </c>
    </row>
    <row r="75">
      <c r="A75" s="1" t="str">
        <f>IFERROR(__xludf.DUMMYFUNCTION("""COMPUTED_VALUE"""),"")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 t="str">
        <f>IFERROR(__xludf.DUMMYFUNCTION("""COMPUTED_VALUE"""),"")</f>
        <v/>
      </c>
    </row>
    <row r="76">
      <c r="A76" s="1" t="str">
        <f>IFERROR(__xludf.DUMMYFUNCTION("""COMPUTED_VALUE"""),"")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 t="str">
        <f>IFERROR(__xludf.DUMMYFUNCTION("""COMPUTED_VALUE"""),"")</f>
        <v/>
      </c>
    </row>
    <row r="77">
      <c r="A77" s="1" t="str">
        <f>IFERROR(__xludf.DUMMYFUNCTION("""COMPUTED_VALUE"""),"")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 t="str">
        <f>IFERROR(__xludf.DUMMYFUNCTION("""COMPUTED_VALUE"""),"")</f>
        <v/>
      </c>
    </row>
    <row r="78">
      <c r="A78" s="1" t="str">
        <f>IFERROR(__xludf.DUMMYFUNCTION("""COMPUTED_VALUE"""),"")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 t="str">
        <f>IFERROR(__xludf.DUMMYFUNCTION("""COMPUTED_VALUE"""),"")</f>
        <v/>
      </c>
    </row>
    <row r="79">
      <c r="A79" s="1" t="str">
        <f>IFERROR(__xludf.DUMMYFUNCTION("""COMPUTED_VALUE"""),"")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 t="str">
        <f>IFERROR(__xludf.DUMMYFUNCTION("""COMPUTED_VALUE"""),"")</f>
        <v/>
      </c>
    </row>
    <row r="80">
      <c r="A80" s="1" t="str">
        <f>IFERROR(__xludf.DUMMYFUNCTION("""COMPUTED_VALUE"""),"")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 t="str">
        <f>IFERROR(__xludf.DUMMYFUNCTION("""COMPUTED_VALUE"""),"")</f>
        <v/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 t="str">
        <f>IFERROR(__xludf.DUMMYFUNCTION("""COMPUTED_VALUE"""),"")</f>
        <v/>
      </c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 t="str">
        <f>IFERROR(__xludf.DUMMYFUNCTION("""COMPUTED_VALUE"""),"")</f>
        <v/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 t="str">
        <f>IFERROR(__xludf.DUMMYFUNCTION("""COMPUTED_VALUE"""),"")</f>
        <v/>
      </c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 t="str">
        <f>IFERROR(__xludf.DUMMYFUNCTION("""COMPUTED_VALUE"""),"")</f>
        <v/>
      </c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tr">
        <f>IFERROR(__xludf.DUMMYFUNCTION("""COMPUTED_VALUE"""),"")</f>
        <v/>
      </c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 t="str">
        <f>IFERROR(__xludf.DUMMYFUNCTION("""COMPUTED_VALUE"""),"")</f>
        <v/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 t="str">
        <f>IFERROR(__xludf.DUMMYFUNCTION("""COMPUTED_VALUE"""),"")</f>
        <v/>
      </c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tr">
        <f>IFERROR(__xludf.DUMMYFUNCTION("""COMPUTED_VALUE"""),"")</f>
        <v/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 t="str">
        <f>IFERROR(__xludf.DUMMYFUNCTION("""COMPUTED_VALUE"""),"")</f>
        <v/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 t="str">
        <f>IFERROR(__xludf.DUMMYFUNCTION("""COMPUTED_VALUE"""),"")</f>
        <v/>
      </c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 t="str">
        <f>IFERROR(__xludf.DUMMYFUNCTION("""COMPUTED_VALUE"""),"")</f>
        <v/>
      </c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str">
        <f>IFERROR(__xludf.DUMMYFUNCTION("""COMPUTED_VALUE"""),"")</f>
        <v/>
      </c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 t="str">
        <f>IFERROR(__xludf.DUMMYFUNCTION("""COMPUTED_VALUE"""),"")</f>
        <v/>
      </c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 t="str">
        <f>IFERROR(__xludf.DUMMYFUNCTION("""COMPUTED_VALUE"""),"")</f>
        <v/>
      </c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 t="str">
        <f>IFERROR(__xludf.DUMMYFUNCTION("""COMPUTED_VALUE"""),"")</f>
        <v/>
      </c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 t="str">
        <f>IFERROR(__xludf.DUMMYFUNCTION("""COMPUTED_VALUE"""),"")</f>
        <v/>
      </c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str">
        <f>IFERROR(__xludf.DUMMYFUNCTION("""COMPUTED_VALUE"""),"")</f>
        <v/>
      </c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 t="str">
        <f>IFERROR(__xludf.DUMMYFUNCTION("""COMPUTED_VALUE"""),"")</f>
        <v/>
      </c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 t="str">
        <f>IFERROR(__xludf.DUMMYFUNCTION("""COMPUTED_VALUE"""),"")</f>
        <v/>
      </c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str">
        <f>IFERROR(__xludf.DUMMYFUNCTION("""COMPUTED_VALUE"""),"")</f>
        <v/>
      </c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 t="str">
        <f>IFERROR(__xludf.DUMMYFUNCTION("""COMPUTED_VALUE"""),"")</f>
        <v/>
      </c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 t="str">
        <f>IFERROR(__xludf.DUMMYFUNCTION("""COMPUTED_VALUE"""),"")</f>
        <v/>
      </c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 t="str">
        <f>IFERROR(__xludf.DUMMYFUNCTION("""COMPUTED_VALUE"""),"")</f>
        <v/>
      </c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 t="str">
        <f>IFERROR(__xludf.DUMMYFUNCTION("""COMPUTED_VALUE"""),"")</f>
        <v/>
      </c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 t="str">
        <f>IFERROR(__xludf.DUMMYFUNCTION("""COMPUTED_VALUE"""),"")</f>
        <v/>
      </c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str">
        <f>IFERROR(__xludf.DUMMYFUNCTION("""COMPUTED_VALUE"""),"")</f>
        <v/>
      </c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 t="str">
        <f>IFERROR(__xludf.DUMMYFUNCTION("""COMPUTED_VALUE"""),"")</f>
        <v/>
      </c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str">
        <f>IFERROR(__xludf.DUMMYFUNCTION("""COMPUTED_VALUE"""),"")</f>
        <v/>
      </c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 t="str">
        <f>IFERROR(__xludf.DUMMYFUNCTION("""COMPUTED_VALUE"""),"")</f>
        <v/>
      </c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 t="str">
        <f>IFERROR(__xludf.DUMMYFUNCTION("""COMPUTED_VALUE"""),"")</f>
        <v/>
      </c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str">
        <f>IFERROR(__xludf.DUMMYFUNCTION("""COMPUTED_VALUE"""),"")</f>
        <v/>
      </c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 t="str">
        <f>IFERROR(__xludf.DUMMYFUNCTION("""COMPUTED_VALUE"""),"")</f>
        <v/>
      </c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 t="str">
        <f>IFERROR(__xludf.DUMMYFUNCTION("""COMPUTED_VALUE"""),"")</f>
        <v/>
      </c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 t="str">
        <f>IFERROR(__xludf.DUMMYFUNCTION("""COMPUTED_VALUE"""),"")</f>
        <v/>
      </c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str">
        <f>IFERROR(__xludf.DUMMYFUNCTION("""COMPUTED_VALUE"""),"")</f>
        <v/>
      </c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 t="str">
        <f>IFERROR(__xludf.DUMMYFUNCTION("""COMPUTED_VALUE"""),"")</f>
        <v/>
      </c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 t="str">
        <f>IFERROR(__xludf.DUMMYFUNCTION("""COMPUTED_VALUE"""),"")</f>
        <v/>
      </c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str">
        <f>IFERROR(__xludf.DUMMYFUNCTION("""COMPUTED_VALUE"""),"")</f>
        <v/>
      </c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 t="str">
        <f>IFERROR(__xludf.DUMMYFUNCTION("""COMPUTED_VALUE"""),"")</f>
        <v/>
      </c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 t="str">
        <f>IFERROR(__xludf.DUMMYFUNCTION("""COMPUTED_VALUE"""),"")</f>
        <v/>
      </c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 t="str">
        <f>IFERROR(__xludf.DUMMYFUNCTION("""COMPUTED_VALUE"""),"")</f>
        <v/>
      </c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 t="str">
        <f>IFERROR(__xludf.DUMMYFUNCTION("""COMPUTED_VALUE"""),"")</f>
        <v/>
      </c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 t="str">
        <f>IFERROR(__xludf.DUMMYFUNCTION("""COMPUTED_VALUE"""),"")</f>
        <v/>
      </c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 t="str">
        <f>IFERROR(__xludf.DUMMYFUNCTION("""COMPUTED_VALUE"""),"")</f>
        <v/>
      </c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 t="str">
        <f>IFERROR(__xludf.DUMMYFUNCTION("""COMPUTED_VALUE"""),"")</f>
        <v/>
      </c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 t="str">
        <f>IFERROR(__xludf.DUMMYFUNCTION("""COMPUTED_VALUE"""),"")</f>
        <v/>
      </c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 t="str">
        <f>IFERROR(__xludf.DUMMYFUNCTION("""COMPUTED_VALUE"""),"")</f>
        <v/>
      </c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str">
        <f>IFERROR(__xludf.DUMMYFUNCTION("""COMPUTED_VALUE"""),"")</f>
        <v/>
      </c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 t="str">
        <f>IFERROR(__xludf.DUMMYFUNCTION("""COMPUTED_VALUE"""),"")</f>
        <v/>
      </c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 t="str">
        <f>IFERROR(__xludf.DUMMYFUNCTION("""COMPUTED_VALUE"""),"")</f>
        <v/>
      </c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tr">
        <f>IFERROR(__xludf.DUMMYFUNCTION("""COMPUTED_VALUE"""),"")</f>
        <v/>
      </c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 t="str">
        <f>IFERROR(__xludf.DUMMYFUNCTION("""COMPUTED_VALUE"""),"")</f>
        <v/>
      </c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 t="str">
        <f>IFERROR(__xludf.DUMMYFUNCTION("""COMPUTED_VALUE"""),"")</f>
        <v/>
      </c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 t="str">
        <f>IFERROR(__xludf.DUMMYFUNCTION("""COMPUTED_VALUE"""),"")</f>
        <v/>
      </c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str">
        <f>IFERROR(__xludf.DUMMYFUNCTION("""COMPUTED_VALUE"""),"")</f>
        <v/>
      </c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 t="str">
        <f>IFERROR(__xludf.DUMMYFUNCTION("""COMPUTED_VALUE"""),"")</f>
        <v/>
      </c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 t="str">
        <f>IFERROR(__xludf.DUMMYFUNCTION("""COMPUTED_VALUE"""),"")</f>
        <v/>
      </c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 t="str">
        <f>IFERROR(__xludf.DUMMYFUNCTION("""COMPUTED_VALUE"""),"")</f>
        <v/>
      </c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 t="str">
        <f>IFERROR(__xludf.DUMMYFUNCTION("""COMPUTED_VALUE"""),"")</f>
        <v/>
      </c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 t="str">
        <f>IFERROR(__xludf.DUMMYFUNCTION("""COMPUTED_VALUE"""),"")</f>
        <v/>
      </c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str">
        <f>IFERROR(__xludf.DUMMYFUNCTION("""COMPUTED_VALUE"""),"")</f>
        <v/>
      </c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 t="str">
        <f>IFERROR(__xludf.DUMMYFUNCTION("""COMPUTED_VALUE"""),"")</f>
        <v/>
      </c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str">
        <f>IFERROR(__xludf.DUMMYFUNCTION("""COMPUTED_VALUE"""),"")</f>
        <v/>
      </c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 t="str">
        <f>IFERROR(__xludf.DUMMYFUNCTION("""COMPUTED_VALUE"""),"")</f>
        <v/>
      </c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 t="str">
        <f>IFERROR(__xludf.DUMMYFUNCTION("""COMPUTED_VALUE"""),"")</f>
        <v/>
      </c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 t="str">
        <f>IFERROR(__xludf.DUMMYFUNCTION("""COMPUTED_VALUE"""),"")</f>
        <v/>
      </c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 t="str">
        <f>IFERROR(__xludf.DUMMYFUNCTION("""COMPUTED_VALUE"""),"")</f>
        <v/>
      </c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 t="str">
        <f>IFERROR(__xludf.DUMMYFUNCTION("""COMPUTED_VALUE"""),"")</f>
        <v/>
      </c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 t="str">
        <f>IFERROR(__xludf.DUMMYFUNCTION("""COMPUTED_VALUE"""),"")</f>
        <v/>
      </c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str">
        <f>IFERROR(__xludf.DUMMYFUNCTION("""COMPUTED_VALUE"""),"")</f>
        <v/>
      </c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 t="str">
        <f>IFERROR(__xludf.DUMMYFUNCTION("""COMPUTED_VALUE"""),"")</f>
        <v/>
      </c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 t="str">
        <f>IFERROR(__xludf.DUMMYFUNCTION("""COMPUTED_VALUE"""),"")</f>
        <v/>
      </c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 t="str">
        <f>IFERROR(__xludf.DUMMYFUNCTION("""COMPUTED_VALUE"""),"")</f>
        <v/>
      </c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 t="str">
        <f>IFERROR(__xludf.DUMMYFUNCTION("""COMPUTED_VALUE"""),"")</f>
        <v/>
      </c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 t="str">
        <f>IFERROR(__xludf.DUMMYFUNCTION("""COMPUTED_VALUE"""),"")</f>
        <v/>
      </c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 t="str">
        <f>IFERROR(__xludf.DUMMYFUNCTION("""COMPUTED_VALUE"""),"")</f>
        <v/>
      </c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tr">
        <f>IFERROR(__xludf.DUMMYFUNCTION("""COMPUTED_VALUE"""),"")</f>
        <v/>
      </c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 t="str">
        <f>IFERROR(__xludf.DUMMYFUNCTION("""COMPUTED_VALUE"""),"")</f>
        <v/>
      </c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 t="str">
        <f>IFERROR(__xludf.DUMMYFUNCTION("""COMPUTED_VALUE"""),"")</f>
        <v/>
      </c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str">
        <f>IFERROR(__xludf.DUMMYFUNCTION("""COMPUTED_VALUE"""),"")</f>
        <v/>
      </c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str">
        <f>IFERROR(__xludf.DUMMYFUNCTION("""COMPUTED_VALUE"""),"")</f>
        <v/>
      </c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 t="str">
        <f>IFERROR(__xludf.DUMMYFUNCTION("""COMPUTED_VALUE"""),"")</f>
        <v/>
      </c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 t="str">
        <f>IFERROR(__xludf.DUMMYFUNCTION("""COMPUTED_VALUE"""),"")</f>
        <v/>
      </c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 t="str">
        <f>IFERROR(__xludf.DUMMYFUNCTION("""COMPUTED_VALUE"""),"")</f>
        <v/>
      </c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 t="str">
        <f>IFERROR(__xludf.DUMMYFUNCTION("""COMPUTED_VALUE"""),"")</f>
        <v/>
      </c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 t="str">
        <f>IFERROR(__xludf.DUMMYFUNCTION("""COMPUTED_VALUE"""),"")</f>
        <v/>
      </c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 t="str">
        <f>IFERROR(__xludf.DUMMYFUNCTION("""COMPUTED_VALUE"""),"")</f>
        <v/>
      </c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str">
        <f>IFERROR(__xludf.DUMMYFUNCTION("""COMPUTED_VALUE"""),"")</f>
        <v/>
      </c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 t="str">
        <f>IFERROR(__xludf.DUMMYFUNCTION("""COMPUTED_VALUE"""),"")</f>
        <v/>
      </c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 t="str">
        <f>IFERROR(__xludf.DUMMYFUNCTION("""COMPUTED_VALUE"""),"")</f>
        <v/>
      </c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 t="str">
        <f>IFERROR(__xludf.DUMMYFUNCTION("""COMPUTED_VALUE"""),"")</f>
        <v/>
      </c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 t="str">
        <f>IFERROR(__xludf.DUMMYFUNCTION("""COMPUTED_VALUE"""),"")</f>
        <v/>
      </c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 t="str">
        <f>IFERROR(__xludf.DUMMYFUNCTION("""COMPUTED_VALUE"""),"")</f>
        <v/>
      </c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 t="str">
        <f>IFERROR(__xludf.DUMMYFUNCTION("""COMPUTED_VALUE"""),"")</f>
        <v/>
      </c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 t="str">
        <f>IFERROR(__xludf.DUMMYFUNCTION("""COMPUTED_VALUE"""),"")</f>
        <v/>
      </c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 t="str">
        <f>IFERROR(__xludf.DUMMYFUNCTION("""COMPUTED_VALUE"""),"")</f>
        <v/>
      </c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 t="str">
        <f>IFERROR(__xludf.DUMMYFUNCTION("""COMPUTED_VALUE"""),"")</f>
        <v/>
      </c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 t="str">
        <f>IFERROR(__xludf.DUMMYFUNCTION("""COMPUTED_VALUE"""),"")</f>
        <v/>
      </c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 t="str">
        <f>IFERROR(__xludf.DUMMYFUNCTION("""COMPUTED_VALUE"""),"")</f>
        <v/>
      </c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 t="str">
        <f>IFERROR(__xludf.DUMMYFUNCTION("""COMPUTED_VALUE"""),"")</f>
        <v/>
      </c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 t="str">
        <f>IFERROR(__xludf.DUMMYFUNCTION("""COMPUTED_VALUE"""),"")</f>
        <v/>
      </c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 t="str">
        <f>IFERROR(__xludf.DUMMYFUNCTION("""COMPUTED_VALUE"""),"")</f>
        <v/>
      </c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 t="str">
        <f>IFERROR(__xludf.DUMMYFUNCTION("""COMPUTED_VALUE"""),"")</f>
        <v/>
      </c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 t="str">
        <f>IFERROR(__xludf.DUMMYFUNCTION("""COMPUTED_VALUE"""),"")</f>
        <v/>
      </c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str">
        <f>IFERROR(__xludf.DUMMYFUNCTION("""COMPUTED_VALUE"""),"")</f>
        <v/>
      </c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 t="str">
        <f>IFERROR(__xludf.DUMMYFUNCTION("""COMPUTED_VALUE"""),"")</f>
        <v/>
      </c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 t="str">
        <f>IFERROR(__xludf.DUMMYFUNCTION("""COMPUTED_VALUE"""),"")</f>
        <v/>
      </c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 t="str">
        <f>IFERROR(__xludf.DUMMYFUNCTION("""COMPUTED_VALUE"""),"")</f>
        <v/>
      </c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 t="str">
        <f>IFERROR(__xludf.DUMMYFUNCTION("""COMPUTED_VALUE"""),"")</f>
        <v/>
      </c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 t="str">
        <f>IFERROR(__xludf.DUMMYFUNCTION("""COMPUTED_VALUE"""),"")</f>
        <v/>
      </c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tr">
        <f>IFERROR(__xludf.DUMMYFUNCTION("""COMPUTED_VALUE"""),"")</f>
        <v/>
      </c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 t="str">
        <f>IFERROR(__xludf.DUMMYFUNCTION("""COMPUTED_VALUE"""),"")</f>
        <v/>
      </c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tr">
        <f>IFERROR(__xludf.DUMMYFUNCTION("""COMPUTED_VALUE"""),"")</f>
        <v/>
      </c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 t="str">
        <f>IFERROR(__xludf.DUMMYFUNCTION("""COMPUTED_VALUE"""),"")</f>
        <v/>
      </c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 t="str">
        <f>IFERROR(__xludf.DUMMYFUNCTION("""COMPUTED_VALUE"""),"")</f>
        <v/>
      </c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 t="str">
        <f>IFERROR(__xludf.DUMMYFUNCTION("""COMPUTED_VALUE"""),"")</f>
        <v/>
      </c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 t="str">
        <f>IFERROR(__xludf.DUMMYFUNCTION("""COMPUTED_VALUE"""),"")</f>
        <v/>
      </c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 t="str">
        <f>IFERROR(__xludf.DUMMYFUNCTION("""COMPUTED_VALUE"""),"")</f>
        <v/>
      </c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 t="str">
        <f>IFERROR(__xludf.DUMMYFUNCTION("""COMPUTED_VALUE"""),"")</f>
        <v/>
      </c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 t="str">
        <f>IFERROR(__xludf.DUMMYFUNCTION("""COMPUTED_VALUE"""),"")</f>
        <v/>
      </c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 t="str">
        <f>IFERROR(__xludf.DUMMYFUNCTION("""COMPUTED_VALUE"""),"")</f>
        <v/>
      </c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 t="str">
        <f>IFERROR(__xludf.DUMMYFUNCTION("""COMPUTED_VALUE"""),"")</f>
        <v/>
      </c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 t="str">
        <f>IFERROR(__xludf.DUMMYFUNCTION("""COMPUTED_VALUE"""),"")</f>
        <v/>
      </c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 t="str">
        <f>IFERROR(__xludf.DUMMYFUNCTION("""COMPUTED_VALUE"""),"")</f>
        <v/>
      </c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 t="str">
        <f>IFERROR(__xludf.DUMMYFUNCTION("""COMPUTED_VALUE"""),"")</f>
        <v/>
      </c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 t="str">
        <f>IFERROR(__xludf.DUMMYFUNCTION("""COMPUTED_VALUE"""),"")</f>
        <v/>
      </c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 t="str">
        <f>IFERROR(__xludf.DUMMYFUNCTION("""COMPUTED_VALUE"""),"")</f>
        <v/>
      </c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tr">
        <f>IFERROR(__xludf.DUMMYFUNCTION("""COMPUTED_VALUE"""),"")</f>
        <v/>
      </c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 t="str">
        <f>IFERROR(__xludf.DUMMYFUNCTION("""COMPUTED_VALUE"""),"")</f>
        <v/>
      </c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tr">
        <f>IFERROR(__xludf.DUMMYFUNCTION("""COMPUTED_VALUE"""),"")</f>
        <v/>
      </c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 t="str">
        <f>IFERROR(__xludf.DUMMYFUNCTION("""COMPUTED_VALUE"""),"")</f>
        <v/>
      </c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 t="str">
        <f>IFERROR(__xludf.DUMMYFUNCTION("""COMPUTED_VALUE"""),"")</f>
        <v/>
      </c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 t="str">
        <f>IFERROR(__xludf.DUMMYFUNCTION("""COMPUTED_VALUE"""),"")</f>
        <v/>
      </c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 t="str">
        <f>IFERROR(__xludf.DUMMYFUNCTION("""COMPUTED_VALUE"""),"")</f>
        <v/>
      </c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 t="str">
        <f>IFERROR(__xludf.DUMMYFUNCTION("""COMPUTED_VALUE"""),"")</f>
        <v/>
      </c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 t="str">
        <f>IFERROR(__xludf.DUMMYFUNCTION("""COMPUTED_VALUE"""),"")</f>
        <v/>
      </c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 t="str">
        <f>IFERROR(__xludf.DUMMYFUNCTION("""COMPUTED_VALUE"""),"")</f>
        <v/>
      </c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 t="str">
        <f>IFERROR(__xludf.DUMMYFUNCTION("""COMPUTED_VALUE"""),"")</f>
        <v/>
      </c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 t="str">
        <f>IFERROR(__xludf.DUMMYFUNCTION("""COMPUTED_VALUE"""),"")</f>
        <v/>
      </c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 t="str">
        <f>IFERROR(__xludf.DUMMYFUNCTION("""COMPUTED_VALUE"""),"")</f>
        <v/>
      </c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 t="str">
        <f>IFERROR(__xludf.DUMMYFUNCTION("""COMPUTED_VALUE"""),"")</f>
        <v/>
      </c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 t="str">
        <f>IFERROR(__xludf.DUMMYFUNCTION("""COMPUTED_VALUE"""),"")</f>
        <v/>
      </c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tr">
        <f>IFERROR(__xludf.DUMMYFUNCTION("""COMPUTED_VALUE"""),"")</f>
        <v/>
      </c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 t="str">
        <f>IFERROR(__xludf.DUMMYFUNCTION("""COMPUTED_VALUE"""),"")</f>
        <v/>
      </c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tr">
        <f>IFERROR(__xludf.DUMMYFUNCTION("""COMPUTED_VALUE"""),"")</f>
        <v/>
      </c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tr">
        <f>IFERROR(__xludf.DUMMYFUNCTION("""COMPUTED_VALUE"""),"")</f>
        <v/>
      </c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tr">
        <f>IFERROR(__xludf.DUMMYFUNCTION("""COMPUTED_VALUE"""),"")</f>
        <v/>
      </c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tr">
        <f>IFERROR(__xludf.DUMMYFUNCTION("""COMPUTED_VALUE"""),"")</f>
        <v/>
      </c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 t="str">
        <f>IFERROR(__xludf.DUMMYFUNCTION("""COMPUTED_VALUE"""),"")</f>
        <v/>
      </c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 t="str">
        <f>IFERROR(__xludf.DUMMYFUNCTION("""COMPUTED_VALUE"""),"")</f>
        <v/>
      </c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str">
        <f>IFERROR(__xludf.DUMMYFUNCTION("""COMPUTED_VALUE"""),"")</f>
        <v/>
      </c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 t="str">
        <f>IFERROR(__xludf.DUMMYFUNCTION("""COMPUTED_VALUE"""),"")</f>
        <v/>
      </c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 t="str">
        <f>IFERROR(__xludf.DUMMYFUNCTION("""COMPUTED_VALUE"""),"")</f>
        <v/>
      </c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 t="str">
        <f>IFERROR(__xludf.DUMMYFUNCTION("""COMPUTED_VALUE"""),"")</f>
        <v/>
      </c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 t="str">
        <f>IFERROR(__xludf.DUMMYFUNCTION("""COMPUTED_VALUE"""),"")</f>
        <v/>
      </c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 t="str">
        <f>IFERROR(__xludf.DUMMYFUNCTION("""COMPUTED_VALUE"""),"")</f>
        <v/>
      </c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 t="str">
        <f>IFERROR(__xludf.DUMMYFUNCTION("""COMPUTED_VALUE"""),"")</f>
        <v/>
      </c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tr">
        <f>IFERROR(__xludf.DUMMYFUNCTION("""COMPUTED_VALUE"""),"")</f>
        <v/>
      </c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tr">
        <f>IFERROR(__xludf.DUMMYFUNCTION("""COMPUTED_VALUE"""),"")</f>
        <v/>
      </c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 t="str">
        <f>IFERROR(__xludf.DUMMYFUNCTION("""COMPUTED_VALUE"""),"")</f>
        <v/>
      </c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 t="str">
        <f>IFERROR(__xludf.DUMMYFUNCTION("""COMPUTED_VALUE"""),"")</f>
        <v/>
      </c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 t="str">
        <f>IFERROR(__xludf.DUMMYFUNCTION("""COMPUTED_VALUE"""),"")</f>
        <v/>
      </c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 t="str">
        <f>IFERROR(__xludf.DUMMYFUNCTION("""COMPUTED_VALUE"""),"")</f>
        <v/>
      </c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str">
        <f>IFERROR(__xludf.DUMMYFUNCTION("""COMPUTED_VALUE"""),"")</f>
        <v/>
      </c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 t="str">
        <f>IFERROR(__xludf.DUMMYFUNCTION("""COMPUTED_VALUE"""),"")</f>
        <v/>
      </c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 t="str">
        <f>IFERROR(__xludf.DUMMYFUNCTION("""COMPUTED_VALUE"""),"")</f>
        <v/>
      </c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tr">
        <f>IFERROR(__xludf.DUMMYFUNCTION("""COMPUTED_VALUE"""),"")</f>
        <v/>
      </c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tr">
        <f>IFERROR(__xludf.DUMMYFUNCTION("""COMPUTED_VALUE"""),"")</f>
        <v/>
      </c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 t="str">
        <f>IFERROR(__xludf.DUMMYFUNCTION("""COMPUTED_VALUE"""),"")</f>
        <v/>
      </c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str">
        <f>IFERROR(__xludf.DUMMYFUNCTION("""COMPUTED_VALUE"""),"")</f>
        <v/>
      </c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 t="str">
        <f>IFERROR(__xludf.DUMMYFUNCTION("""COMPUTED_VALUE"""),"")</f>
        <v/>
      </c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 t="str">
        <f>IFERROR(__xludf.DUMMYFUNCTION("""COMPUTED_VALUE"""),"")</f>
        <v/>
      </c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 t="str">
        <f>IFERROR(__xludf.DUMMYFUNCTION("""COMPUTED_VALUE"""),"")</f>
        <v/>
      </c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 t="str">
        <f>IFERROR(__xludf.DUMMYFUNCTION("""COMPUTED_VALUE"""),"")</f>
        <v/>
      </c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 t="str">
        <f>IFERROR(__xludf.DUMMYFUNCTION("""COMPUTED_VALUE"""),"")</f>
        <v/>
      </c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str">
        <f>IFERROR(__xludf.DUMMYFUNCTION("""COMPUTED_VALUE"""),"")</f>
        <v/>
      </c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str">
        <f>IFERROR(__xludf.DUMMYFUNCTION("""COMPUTED_VALUE"""),"")</f>
        <v/>
      </c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 t="str">
        <f>IFERROR(__xludf.DUMMYFUNCTION("""COMPUTED_VALUE"""),"")</f>
        <v/>
      </c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 t="str">
        <f>IFERROR(__xludf.DUMMYFUNCTION("""COMPUTED_VALUE"""),"")</f>
        <v/>
      </c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str">
        <f>IFERROR(__xludf.DUMMYFUNCTION("""COMPUTED_VALUE"""),"")</f>
        <v/>
      </c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str">
        <f>IFERROR(__xludf.DUMMYFUNCTION("""COMPUTED_VALUE"""),"")</f>
        <v/>
      </c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 t="str">
        <f>IFERROR(__xludf.DUMMYFUNCTION("""COMPUTED_VALUE"""),"")</f>
        <v/>
      </c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 t="str">
        <f>IFERROR(__xludf.DUMMYFUNCTION("""COMPUTED_VALUE"""),"")</f>
        <v/>
      </c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 t="str">
        <f>IFERROR(__xludf.DUMMYFUNCTION("""COMPUTED_VALUE"""),"")</f>
        <v/>
      </c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str">
        <f>IFERROR(__xludf.DUMMYFUNCTION("""COMPUTED_VALUE"""),"")</f>
        <v/>
      </c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str">
        <f>IFERROR(__xludf.DUMMYFUNCTION("""COMPUTED_VALUE"""),"")</f>
        <v/>
      </c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str">
        <f>IFERROR(__xludf.DUMMYFUNCTION("""COMPUTED_VALUE"""),"")</f>
        <v/>
      </c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str">
        <f>IFERROR(__xludf.DUMMYFUNCTION("""COMPUTED_VALUE"""),"")</f>
        <v/>
      </c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 t="str">
        <f>IFERROR(__xludf.DUMMYFUNCTION("""COMPUTED_VALUE"""),"")</f>
        <v/>
      </c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 t="str">
        <f>IFERROR(__xludf.DUMMYFUNCTION("""COMPUTED_VALUE"""),"")</f>
        <v/>
      </c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tr">
        <f>IFERROR(__xludf.DUMMYFUNCTION("""COMPUTED_VALUE"""),"")</f>
        <v/>
      </c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 t="str">
        <f>IFERROR(__xludf.DUMMYFUNCTION("""COMPUTED_VALUE"""),"")</f>
        <v/>
      </c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str">
        <f>IFERROR(__xludf.DUMMYFUNCTION("""COMPUTED_VALUE"""),"")</f>
        <v/>
      </c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 t="str">
        <f>IFERROR(__xludf.DUMMYFUNCTION("""COMPUTED_VALUE"""),"")</f>
        <v/>
      </c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 t="str">
        <f>IFERROR(__xludf.DUMMYFUNCTION("""COMPUTED_VALUE"""),"")</f>
        <v/>
      </c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 t="str">
        <f>IFERROR(__xludf.DUMMYFUNCTION("""COMPUTED_VALUE"""),"")</f>
        <v/>
      </c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 t="str">
        <f>IFERROR(__xludf.DUMMYFUNCTION("""COMPUTED_VALUE"""),"")</f>
        <v/>
      </c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str">
        <f>IFERROR(__xludf.DUMMYFUNCTION("""COMPUTED_VALUE"""),"")</f>
        <v/>
      </c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str">
        <f>IFERROR(__xludf.DUMMYFUNCTION("""COMPUTED_VALUE"""),"")</f>
        <v/>
      </c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 t="str">
        <f>IFERROR(__xludf.DUMMYFUNCTION("""COMPUTED_VALUE"""),"")</f>
        <v/>
      </c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 t="str">
        <f>IFERROR(__xludf.DUMMYFUNCTION("""COMPUTED_VALUE"""),"")</f>
        <v/>
      </c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 t="str">
        <f>IFERROR(__xludf.DUMMYFUNCTION("""COMPUTED_VALUE"""),"")</f>
        <v/>
      </c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 t="str">
        <f>IFERROR(__xludf.DUMMYFUNCTION("""COMPUTED_VALUE"""),"")</f>
        <v/>
      </c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 t="str">
        <f>IFERROR(__xludf.DUMMYFUNCTION("""COMPUTED_VALUE"""),"")</f>
        <v/>
      </c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 t="str">
        <f>IFERROR(__xludf.DUMMYFUNCTION("""COMPUTED_VALUE"""),"")</f>
        <v/>
      </c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str">
        <f>IFERROR(__xludf.DUMMYFUNCTION("""COMPUTED_VALUE"""),"")</f>
        <v/>
      </c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 t="str">
        <f>IFERROR(__xludf.DUMMYFUNCTION("""COMPUTED_VALUE"""),"")</f>
        <v/>
      </c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str">
        <f>IFERROR(__xludf.DUMMYFUNCTION("""COMPUTED_VALUE"""),"")</f>
        <v/>
      </c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str">
        <f>IFERROR(__xludf.DUMMYFUNCTION("""COMPUTED_VALUE"""),"")</f>
        <v/>
      </c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 t="str">
        <f>IFERROR(__xludf.DUMMYFUNCTION("""COMPUTED_VALUE"""),"")</f>
        <v/>
      </c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 t="str">
        <f>IFERROR(__xludf.DUMMYFUNCTION("""COMPUTED_VALUE"""),"")</f>
        <v/>
      </c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str">
        <f>IFERROR(__xludf.DUMMYFUNCTION("""COMPUTED_VALUE"""),"")</f>
        <v/>
      </c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tr">
        <f>IFERROR(__xludf.DUMMYFUNCTION("""COMPUTED_VALUE"""),"")</f>
        <v/>
      </c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 t="str">
        <f>IFERROR(__xludf.DUMMYFUNCTION("""COMPUTED_VALUE"""),"")</f>
        <v/>
      </c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str">
        <f>IFERROR(__xludf.DUMMYFUNCTION("""COMPUTED_VALUE"""),"")</f>
        <v/>
      </c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str">
        <f>IFERROR(__xludf.DUMMYFUNCTION("""COMPUTED_VALUE"""),"")</f>
        <v/>
      </c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tr">
        <f>IFERROR(__xludf.DUMMYFUNCTION("""COMPUTED_VALUE"""),"")</f>
        <v/>
      </c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 t="str">
        <f>IFERROR(__xludf.DUMMYFUNCTION("""COMPUTED_VALUE"""),"")</f>
        <v/>
      </c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 t="str">
        <f>IFERROR(__xludf.DUMMYFUNCTION("""COMPUTED_VALUE"""),"")</f>
        <v/>
      </c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str">
        <f>IFERROR(__xludf.DUMMYFUNCTION("""COMPUTED_VALUE"""),"")</f>
        <v/>
      </c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str">
        <f>IFERROR(__xludf.DUMMYFUNCTION("""COMPUTED_VALUE"""),"")</f>
        <v/>
      </c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str">
        <f>IFERROR(__xludf.DUMMYFUNCTION("""COMPUTED_VALUE"""),"")</f>
        <v/>
      </c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 t="str">
        <f>IFERROR(__xludf.DUMMYFUNCTION("""COMPUTED_VALUE"""),"")</f>
        <v/>
      </c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 t="str">
        <f>IFERROR(__xludf.DUMMYFUNCTION("""COMPUTED_VALUE"""),"")</f>
        <v/>
      </c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 t="str">
        <f>IFERROR(__xludf.DUMMYFUNCTION("""COMPUTED_VALUE"""),"")</f>
        <v/>
      </c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str">
        <f>IFERROR(__xludf.DUMMYFUNCTION("""COMPUTED_VALUE"""),"")</f>
        <v/>
      </c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tr">
        <f>IFERROR(__xludf.DUMMYFUNCTION("""COMPUTED_VALUE"""),"")</f>
        <v/>
      </c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 t="str">
        <f>IFERROR(__xludf.DUMMYFUNCTION("""COMPUTED_VALUE"""),"")</f>
        <v/>
      </c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 t="str">
        <f>IFERROR(__xludf.DUMMYFUNCTION("""COMPUTED_VALUE"""),"")</f>
        <v/>
      </c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 t="str">
        <f>IFERROR(__xludf.DUMMYFUNCTION("""COMPUTED_VALUE"""),"")</f>
        <v/>
      </c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 t="str">
        <f>IFERROR(__xludf.DUMMYFUNCTION("""COMPUTED_VALUE"""),"")</f>
        <v/>
      </c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 t="str">
        <f>IFERROR(__xludf.DUMMYFUNCTION("""COMPUTED_VALUE"""),"")</f>
        <v/>
      </c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 t="str">
        <f>IFERROR(__xludf.DUMMYFUNCTION("""COMPUTED_VALUE"""),"")</f>
        <v/>
      </c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tr">
        <f>IFERROR(__xludf.DUMMYFUNCTION("""COMPUTED_VALUE"""),"")</f>
        <v/>
      </c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tr">
        <f>IFERROR(__xludf.DUMMYFUNCTION("""COMPUTED_VALUE"""),"")</f>
        <v/>
      </c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tr">
        <f>IFERROR(__xludf.DUMMYFUNCTION("""COMPUTED_VALUE"""),"")</f>
        <v/>
      </c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 t="str">
        <f>IFERROR(__xludf.DUMMYFUNCTION("""COMPUTED_VALUE"""),"")</f>
        <v/>
      </c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str">
        <f>IFERROR(__xludf.DUMMYFUNCTION("""COMPUTED_VALUE"""),"")</f>
        <v/>
      </c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 t="str">
        <f>IFERROR(__xludf.DUMMYFUNCTION("""COMPUTED_VALUE"""),"")</f>
        <v/>
      </c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 t="str">
        <f>IFERROR(__xludf.DUMMYFUNCTION("""COMPUTED_VALUE"""),"")</f>
        <v/>
      </c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 t="str">
        <f>IFERROR(__xludf.DUMMYFUNCTION("""COMPUTED_VALUE"""),"")</f>
        <v/>
      </c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 t="str">
        <f>IFERROR(__xludf.DUMMYFUNCTION("""COMPUTED_VALUE"""),"")</f>
        <v/>
      </c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 t="str">
        <f>IFERROR(__xludf.DUMMYFUNCTION("""COMPUTED_VALUE"""),"")</f>
        <v/>
      </c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tr">
        <f>IFERROR(__xludf.DUMMYFUNCTION("""COMPUTED_VALUE"""),"")</f>
        <v/>
      </c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 t="str">
        <f>IFERROR(__xludf.DUMMYFUNCTION("""COMPUTED_VALUE"""),"")</f>
        <v/>
      </c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tr">
        <f>IFERROR(__xludf.DUMMYFUNCTION("""COMPUTED_VALUE"""),"")</f>
        <v/>
      </c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 t="str">
        <f>IFERROR(__xludf.DUMMYFUNCTION("""COMPUTED_VALUE"""),"")</f>
        <v/>
      </c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 t="str">
        <f>IFERROR(__xludf.DUMMYFUNCTION("""COMPUTED_VALUE"""),"")</f>
        <v/>
      </c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 t="str">
        <f>IFERROR(__xludf.DUMMYFUNCTION("""COMPUTED_VALUE"""),"")</f>
        <v/>
      </c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 t="str">
        <f>IFERROR(__xludf.DUMMYFUNCTION("""COMPUTED_VALUE"""),"")</f>
        <v/>
      </c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tr">
        <f>IFERROR(__xludf.DUMMYFUNCTION("""COMPUTED_VALUE"""),"")</f>
        <v/>
      </c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 t="str">
        <f>IFERROR(__xludf.DUMMYFUNCTION("""COMPUTED_VALUE"""),"")</f>
        <v/>
      </c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 t="str">
        <f>IFERROR(__xludf.DUMMYFUNCTION("""COMPUTED_VALUE"""),"")</f>
        <v/>
      </c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tr">
        <f>IFERROR(__xludf.DUMMYFUNCTION("""COMPUTED_VALUE"""),"")</f>
        <v/>
      </c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 t="str">
        <f>IFERROR(__xludf.DUMMYFUNCTION("""COMPUTED_VALUE"""),"")</f>
        <v/>
      </c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tr">
        <f>IFERROR(__xludf.DUMMYFUNCTION("""COMPUTED_VALUE"""),"")</f>
        <v/>
      </c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 t="str">
        <f>IFERROR(__xludf.DUMMYFUNCTION("""COMPUTED_VALUE"""),"")</f>
        <v/>
      </c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 t="str">
        <f>IFERROR(__xludf.DUMMYFUNCTION("""COMPUTED_VALUE"""),"")</f>
        <v/>
      </c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 t="str">
        <f>IFERROR(__xludf.DUMMYFUNCTION("""COMPUTED_VALUE"""),"")</f>
        <v/>
      </c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 t="str">
        <f>IFERROR(__xludf.DUMMYFUNCTION("""COMPUTED_VALUE"""),"")</f>
        <v/>
      </c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 t="str">
        <f>IFERROR(__xludf.DUMMYFUNCTION("""COMPUTED_VALUE"""),"")</f>
        <v/>
      </c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 t="str">
        <f>IFERROR(__xludf.DUMMYFUNCTION("""COMPUTED_VALUE"""),"")</f>
        <v/>
      </c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tr">
        <f>IFERROR(__xludf.DUMMYFUNCTION("""COMPUTED_VALUE"""),"")</f>
        <v/>
      </c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 t="str">
        <f>IFERROR(__xludf.DUMMYFUNCTION("""COMPUTED_VALUE"""),"")</f>
        <v/>
      </c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 t="str">
        <f>IFERROR(__xludf.DUMMYFUNCTION("""COMPUTED_VALUE"""),"")</f>
        <v/>
      </c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 t="str">
        <f>IFERROR(__xludf.DUMMYFUNCTION("""COMPUTED_VALUE"""),"")</f>
        <v/>
      </c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 t="str">
        <f>IFERROR(__xludf.DUMMYFUNCTION("""COMPUTED_VALUE"""),"")</f>
        <v/>
      </c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tr">
        <f>IFERROR(__xludf.DUMMYFUNCTION("""COMPUTED_VALUE"""),"")</f>
        <v/>
      </c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 t="str">
        <f>IFERROR(__xludf.DUMMYFUNCTION("""COMPUTED_VALUE"""),"")</f>
        <v/>
      </c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tr">
        <f>IFERROR(__xludf.DUMMYFUNCTION("""COMPUTED_VALUE"""),"")</f>
        <v/>
      </c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tr">
        <f>IFERROR(__xludf.DUMMYFUNCTION("""COMPUTED_VALUE"""),"")</f>
        <v/>
      </c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tr">
        <f>IFERROR(__xludf.DUMMYFUNCTION("""COMPUTED_VALUE"""),"")</f>
        <v/>
      </c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str">
        <f>IFERROR(__xludf.DUMMYFUNCTION("""COMPUTED_VALUE"""),"")</f>
        <v/>
      </c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tr">
        <f>IFERROR(__xludf.DUMMYFUNCTION("""COMPUTED_VALUE"""),"")</f>
        <v/>
      </c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tr">
        <f>IFERROR(__xludf.DUMMYFUNCTION("""COMPUTED_VALUE"""),"")</f>
        <v/>
      </c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tr">
        <f>IFERROR(__xludf.DUMMYFUNCTION("""COMPUTED_VALUE"""),"")</f>
        <v/>
      </c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tr">
        <f>IFERROR(__xludf.DUMMYFUNCTION("""COMPUTED_VALUE"""),"")</f>
        <v/>
      </c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tr">
        <f>IFERROR(__xludf.DUMMYFUNCTION("""COMPUTED_VALUE"""),"")</f>
        <v/>
      </c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 t="str">
        <f>IFERROR(__xludf.DUMMYFUNCTION("""COMPUTED_VALUE"""),"")</f>
        <v/>
      </c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tr">
        <f>IFERROR(__xludf.DUMMYFUNCTION("""COMPUTED_VALUE"""),"")</f>
        <v/>
      </c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 t="str">
        <f>IFERROR(__xludf.DUMMYFUNCTION("""COMPUTED_VALUE"""),"")</f>
        <v/>
      </c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 t="str">
        <f>IFERROR(__xludf.DUMMYFUNCTION("""COMPUTED_VALUE"""),"")</f>
        <v/>
      </c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 t="str">
        <f>IFERROR(__xludf.DUMMYFUNCTION("""COMPUTED_VALUE"""),"")</f>
        <v/>
      </c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 t="str">
        <f>IFERROR(__xludf.DUMMYFUNCTION("""COMPUTED_VALUE"""),"")</f>
        <v/>
      </c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 t="str">
        <f>IFERROR(__xludf.DUMMYFUNCTION("""COMPUTED_VALUE"""),"")</f>
        <v/>
      </c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 t="str">
        <f>IFERROR(__xludf.DUMMYFUNCTION("""COMPUTED_VALUE"""),"")</f>
        <v/>
      </c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 t="str">
        <f>IFERROR(__xludf.DUMMYFUNCTION("""COMPUTED_VALUE"""),"")</f>
        <v/>
      </c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 t="str">
        <f>IFERROR(__xludf.DUMMYFUNCTION("""COMPUTED_VALUE"""),"")</f>
        <v/>
      </c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tr">
        <f>IFERROR(__xludf.DUMMYFUNCTION("""COMPUTED_VALUE"""),"")</f>
        <v/>
      </c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 t="str">
        <f>IFERROR(__xludf.DUMMYFUNCTION("""COMPUTED_VALUE"""),"")</f>
        <v/>
      </c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tr">
        <f>IFERROR(__xludf.DUMMYFUNCTION("""COMPUTED_VALUE"""),"")</f>
        <v/>
      </c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 t="str">
        <f>IFERROR(__xludf.DUMMYFUNCTION("""COMPUTED_VALUE"""),"")</f>
        <v/>
      </c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tr">
        <f>IFERROR(__xludf.DUMMYFUNCTION("""COMPUTED_VALUE"""),"")</f>
        <v/>
      </c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tr">
        <f>IFERROR(__xludf.DUMMYFUNCTION("""COMPUTED_VALUE"""),"")</f>
        <v/>
      </c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 t="str">
        <f>IFERROR(__xludf.DUMMYFUNCTION("""COMPUTED_VALUE"""),"")</f>
        <v/>
      </c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 t="str">
        <f>IFERROR(__xludf.DUMMYFUNCTION("""COMPUTED_VALUE"""),"")</f>
        <v/>
      </c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 t="str">
        <f>IFERROR(__xludf.DUMMYFUNCTION("""COMPUTED_VALUE"""),"")</f>
        <v/>
      </c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 t="str">
        <f>IFERROR(__xludf.DUMMYFUNCTION("""COMPUTED_VALUE"""),"")</f>
        <v/>
      </c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 t="str">
        <f>IFERROR(__xludf.DUMMYFUNCTION("""COMPUTED_VALUE"""),"")</f>
        <v/>
      </c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str">
        <f>IFERROR(__xludf.DUMMYFUNCTION("""COMPUTED_VALUE"""),"")</f>
        <v/>
      </c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 t="str">
        <f>IFERROR(__xludf.DUMMYFUNCTION("""COMPUTED_VALUE"""),"")</f>
        <v/>
      </c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str">
        <f>IFERROR(__xludf.DUMMYFUNCTION("""COMPUTED_VALUE"""),"")</f>
        <v/>
      </c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 t="str">
        <f>IFERROR(__xludf.DUMMYFUNCTION("""COMPUTED_VALUE"""),"")</f>
        <v/>
      </c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 t="str">
        <f>IFERROR(__xludf.DUMMYFUNCTION("""COMPUTED_VALUE"""),"")</f>
        <v/>
      </c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 t="str">
        <f>IFERROR(__xludf.DUMMYFUNCTION("""COMPUTED_VALUE"""),"")</f>
        <v/>
      </c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 t="str">
        <f>IFERROR(__xludf.DUMMYFUNCTION("""COMPUTED_VALUE"""),"")</f>
        <v/>
      </c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 t="str">
        <f>IFERROR(__xludf.DUMMYFUNCTION("""COMPUTED_VALUE"""),"")</f>
        <v/>
      </c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str">
        <f>IFERROR(__xludf.DUMMYFUNCTION("""COMPUTED_VALUE"""),"")</f>
        <v/>
      </c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 t="str">
        <f>IFERROR(__xludf.DUMMYFUNCTION("""COMPUTED_VALUE"""),"")</f>
        <v/>
      </c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 t="str">
        <f>IFERROR(__xludf.DUMMYFUNCTION("""COMPUTED_VALUE"""),"")</f>
        <v/>
      </c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 t="str">
        <f>IFERROR(__xludf.DUMMYFUNCTION("""COMPUTED_VALUE"""),"")</f>
        <v/>
      </c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 t="str">
        <f>IFERROR(__xludf.DUMMYFUNCTION("""COMPUTED_VALUE"""),"")</f>
        <v/>
      </c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 t="str">
        <f>IFERROR(__xludf.DUMMYFUNCTION("""COMPUTED_VALUE"""),"")</f>
        <v/>
      </c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 t="str">
        <f>IFERROR(__xludf.DUMMYFUNCTION("""COMPUTED_VALUE"""),"")</f>
        <v/>
      </c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 t="str">
        <f>IFERROR(__xludf.DUMMYFUNCTION("""COMPUTED_VALUE"""),"")</f>
        <v/>
      </c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 t="str">
        <f>IFERROR(__xludf.DUMMYFUNCTION("""COMPUTED_VALUE"""),"")</f>
        <v/>
      </c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str">
        <f>IFERROR(__xludf.DUMMYFUNCTION("""COMPUTED_VALUE"""),"")</f>
        <v/>
      </c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 t="str">
        <f>IFERROR(__xludf.DUMMYFUNCTION("""COMPUTED_VALUE"""),"")</f>
        <v/>
      </c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 t="str">
        <f>IFERROR(__xludf.DUMMYFUNCTION("""COMPUTED_VALUE"""),"")</f>
        <v/>
      </c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 t="str">
        <f>IFERROR(__xludf.DUMMYFUNCTION("""COMPUTED_VALUE"""),"")</f>
        <v/>
      </c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tr">
        <f>IFERROR(__xludf.DUMMYFUNCTION("""COMPUTED_VALUE"""),"")</f>
        <v/>
      </c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tr">
        <f>IFERROR(__xludf.DUMMYFUNCTION("""COMPUTED_VALUE"""),"")</f>
        <v/>
      </c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 t="str">
        <f>IFERROR(__xludf.DUMMYFUNCTION("""COMPUTED_VALUE"""),"")</f>
        <v/>
      </c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 t="str">
        <f>IFERROR(__xludf.DUMMYFUNCTION("""COMPUTED_VALUE"""),"")</f>
        <v/>
      </c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tr">
        <f>IFERROR(__xludf.DUMMYFUNCTION("""COMPUTED_VALUE"""),"")</f>
        <v/>
      </c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 t="str">
        <f>IFERROR(__xludf.DUMMYFUNCTION("""COMPUTED_VALUE"""),"")</f>
        <v/>
      </c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 t="str">
        <f>IFERROR(__xludf.DUMMYFUNCTION("""COMPUTED_VALUE"""),"")</f>
        <v/>
      </c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 t="str">
        <f>IFERROR(__xludf.DUMMYFUNCTION("""COMPUTED_VALUE"""),"")</f>
        <v/>
      </c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 t="str">
        <f>IFERROR(__xludf.DUMMYFUNCTION("""COMPUTED_VALUE"""),"")</f>
        <v/>
      </c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 t="str">
        <f>IFERROR(__xludf.DUMMYFUNCTION("""COMPUTED_VALUE"""),"")</f>
        <v/>
      </c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str">
        <f>IFERROR(__xludf.DUMMYFUNCTION("""COMPUTED_VALUE"""),"")</f>
        <v/>
      </c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str">
        <f>IFERROR(__xludf.DUMMYFUNCTION("""COMPUTED_VALUE"""),"")</f>
        <v/>
      </c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 t="str">
        <f>IFERROR(__xludf.DUMMYFUNCTION("""COMPUTED_VALUE"""),"")</f>
        <v/>
      </c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 t="str">
        <f>IFERROR(__xludf.DUMMYFUNCTION("""COMPUTED_VALUE"""),"")</f>
        <v/>
      </c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str">
        <f>IFERROR(__xludf.DUMMYFUNCTION("""COMPUTED_VALUE"""),"")</f>
        <v/>
      </c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 t="str">
        <f>IFERROR(__xludf.DUMMYFUNCTION("""COMPUTED_VALUE"""),"")</f>
        <v/>
      </c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 t="str">
        <f>IFERROR(__xludf.DUMMYFUNCTION("""COMPUTED_VALUE"""),"")</f>
        <v/>
      </c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 t="str">
        <f>IFERROR(__xludf.DUMMYFUNCTION("""COMPUTED_VALUE"""),"")</f>
        <v/>
      </c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 t="str">
        <f>IFERROR(__xludf.DUMMYFUNCTION("""COMPUTED_VALUE"""),"")</f>
        <v/>
      </c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str">
        <f>IFERROR(__xludf.DUMMYFUNCTION("""COMPUTED_VALUE"""),"")</f>
        <v/>
      </c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str">
        <f>IFERROR(__xludf.DUMMYFUNCTION("""COMPUTED_VALUE"""),"")</f>
        <v/>
      </c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str">
        <f>IFERROR(__xludf.DUMMYFUNCTION("""COMPUTED_VALUE"""),"")</f>
        <v/>
      </c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 t="str">
        <f>IFERROR(__xludf.DUMMYFUNCTION("""COMPUTED_VALUE"""),"")</f>
        <v/>
      </c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 t="str">
        <f>IFERROR(__xludf.DUMMYFUNCTION("""COMPUTED_VALUE"""),"")</f>
        <v/>
      </c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 t="str">
        <f>IFERROR(__xludf.DUMMYFUNCTION("""COMPUTED_VALUE"""),"")</f>
        <v/>
      </c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 t="str">
        <f>IFERROR(__xludf.DUMMYFUNCTION("""COMPUTED_VALUE"""),"")</f>
        <v/>
      </c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str">
        <f>IFERROR(__xludf.DUMMYFUNCTION("""COMPUTED_VALUE"""),"")</f>
        <v/>
      </c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 t="str">
        <f>IFERROR(__xludf.DUMMYFUNCTION("""COMPUTED_VALUE"""),"")</f>
        <v/>
      </c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 t="str">
        <f>IFERROR(__xludf.DUMMYFUNCTION("""COMPUTED_VALUE"""),"")</f>
        <v/>
      </c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 t="str">
        <f>IFERROR(__xludf.DUMMYFUNCTION("""COMPUTED_VALUE"""),"")</f>
        <v/>
      </c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 t="str">
        <f>IFERROR(__xludf.DUMMYFUNCTION("""COMPUTED_VALUE"""),"")</f>
        <v/>
      </c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 t="str">
        <f>IFERROR(__xludf.DUMMYFUNCTION("""COMPUTED_VALUE"""),"")</f>
        <v/>
      </c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 t="str">
        <f>IFERROR(__xludf.DUMMYFUNCTION("""COMPUTED_VALUE"""),"")</f>
        <v/>
      </c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 t="str">
        <f>IFERROR(__xludf.DUMMYFUNCTION("""COMPUTED_VALUE"""),"")</f>
        <v/>
      </c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str">
        <f>IFERROR(__xludf.DUMMYFUNCTION("""COMPUTED_VALUE"""),"")</f>
        <v/>
      </c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 t="str">
        <f>IFERROR(__xludf.DUMMYFUNCTION("""COMPUTED_VALUE"""),"")</f>
        <v/>
      </c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str">
        <f>IFERROR(__xludf.DUMMYFUNCTION("""COMPUTED_VALUE"""),"")</f>
        <v/>
      </c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 t="str">
        <f>IFERROR(__xludf.DUMMYFUNCTION("""COMPUTED_VALUE"""),"")</f>
        <v/>
      </c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 t="str">
        <f>IFERROR(__xludf.DUMMYFUNCTION("""COMPUTED_VALUE"""),"")</f>
        <v/>
      </c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 t="str">
        <f>IFERROR(__xludf.DUMMYFUNCTION("""COMPUTED_VALUE"""),"")</f>
        <v/>
      </c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 t="str">
        <f>IFERROR(__xludf.DUMMYFUNCTION("""COMPUTED_VALUE"""),"")</f>
        <v/>
      </c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str">
        <f>IFERROR(__xludf.DUMMYFUNCTION("""COMPUTED_VALUE"""),"")</f>
        <v/>
      </c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 t="str">
        <f>IFERROR(__xludf.DUMMYFUNCTION("""COMPUTED_VALUE"""),"")</f>
        <v/>
      </c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 t="str">
        <f>IFERROR(__xludf.DUMMYFUNCTION("""COMPUTED_VALUE"""),"")</f>
        <v/>
      </c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 t="str">
        <f>IFERROR(__xludf.DUMMYFUNCTION("""COMPUTED_VALUE"""),"")</f>
        <v/>
      </c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 t="str">
        <f>IFERROR(__xludf.DUMMYFUNCTION("""COMPUTED_VALUE"""),"")</f>
        <v/>
      </c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 t="str">
        <f>IFERROR(__xludf.DUMMYFUNCTION("""COMPUTED_VALUE"""),"")</f>
        <v/>
      </c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 t="str">
        <f>IFERROR(__xludf.DUMMYFUNCTION("""COMPUTED_VALUE"""),"")</f>
        <v/>
      </c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str">
        <f>IFERROR(__xludf.DUMMYFUNCTION("""COMPUTED_VALUE"""),"")</f>
        <v/>
      </c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 t="str">
        <f>IFERROR(__xludf.DUMMYFUNCTION("""COMPUTED_VALUE"""),"")</f>
        <v/>
      </c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 t="str">
        <f>IFERROR(__xludf.DUMMYFUNCTION("""COMPUTED_VALUE"""),"")</f>
        <v/>
      </c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 t="str">
        <f>IFERROR(__xludf.DUMMYFUNCTION("""COMPUTED_VALUE"""),"")</f>
        <v/>
      </c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 t="str">
        <f>IFERROR(__xludf.DUMMYFUNCTION("""COMPUTED_VALUE"""),"")</f>
        <v/>
      </c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 t="str">
        <f>IFERROR(__xludf.DUMMYFUNCTION("""COMPUTED_VALUE"""),"")</f>
        <v/>
      </c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str">
        <f>IFERROR(__xludf.DUMMYFUNCTION("""COMPUTED_VALUE"""),"")</f>
        <v/>
      </c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 t="str">
        <f>IFERROR(__xludf.DUMMYFUNCTION("""COMPUTED_VALUE"""),"")</f>
        <v/>
      </c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 t="str">
        <f>IFERROR(__xludf.DUMMYFUNCTION("""COMPUTED_VALUE"""),"")</f>
        <v/>
      </c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 t="str">
        <f>IFERROR(__xludf.DUMMYFUNCTION("""COMPUTED_VALUE"""),"")</f>
        <v/>
      </c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str">
        <f>IFERROR(__xludf.DUMMYFUNCTION("""COMPUTED_VALUE"""),"")</f>
        <v/>
      </c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 t="str">
        <f>IFERROR(__xludf.DUMMYFUNCTION("""COMPUTED_VALUE"""),"")</f>
        <v/>
      </c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 t="str">
        <f>IFERROR(__xludf.DUMMYFUNCTION("""COMPUTED_VALUE"""),"")</f>
        <v/>
      </c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 t="str">
        <f>IFERROR(__xludf.DUMMYFUNCTION("""COMPUTED_VALUE"""),"")</f>
        <v/>
      </c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 t="str">
        <f>IFERROR(__xludf.DUMMYFUNCTION("""COMPUTED_VALUE"""),"")</f>
        <v/>
      </c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 t="str">
        <f>IFERROR(__xludf.DUMMYFUNCTION("""COMPUTED_VALUE"""),"")</f>
        <v/>
      </c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 t="str">
        <f>IFERROR(__xludf.DUMMYFUNCTION("""COMPUTED_VALUE"""),"")</f>
        <v/>
      </c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str">
        <f>IFERROR(__xludf.DUMMYFUNCTION("""COMPUTED_VALUE"""),"")</f>
        <v/>
      </c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 t="str">
        <f>IFERROR(__xludf.DUMMYFUNCTION("""COMPUTED_VALUE"""),"")</f>
        <v/>
      </c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 t="str">
        <f>IFERROR(__xludf.DUMMYFUNCTION("""COMPUTED_VALUE"""),"")</f>
        <v/>
      </c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 t="str">
        <f>IFERROR(__xludf.DUMMYFUNCTION("""COMPUTED_VALUE"""),"")</f>
        <v/>
      </c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str">
        <f>IFERROR(__xludf.DUMMYFUNCTION("""COMPUTED_VALUE"""),"")</f>
        <v/>
      </c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 t="str">
        <f>IFERROR(__xludf.DUMMYFUNCTION("""COMPUTED_VALUE"""),"")</f>
        <v/>
      </c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 t="str">
        <f>IFERROR(__xludf.DUMMYFUNCTION("""COMPUTED_VALUE"""),"")</f>
        <v/>
      </c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str">
        <f>IFERROR(__xludf.DUMMYFUNCTION("""COMPUTED_VALUE"""),"")</f>
        <v/>
      </c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 t="str">
        <f>IFERROR(__xludf.DUMMYFUNCTION("""COMPUTED_VALUE"""),"")</f>
        <v/>
      </c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 t="str">
        <f>IFERROR(__xludf.DUMMYFUNCTION("""COMPUTED_VALUE"""),"")</f>
        <v/>
      </c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 t="str">
        <f>IFERROR(__xludf.DUMMYFUNCTION("""COMPUTED_VALUE"""),"")</f>
        <v/>
      </c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 t="str">
        <f>IFERROR(__xludf.DUMMYFUNCTION("""COMPUTED_VALUE"""),"")</f>
        <v/>
      </c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 t="str">
        <f>IFERROR(__xludf.DUMMYFUNCTION("""COMPUTED_VALUE"""),"")</f>
        <v/>
      </c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str">
        <f>IFERROR(__xludf.DUMMYFUNCTION("""COMPUTED_VALUE"""),"")</f>
        <v/>
      </c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 t="str">
        <f>IFERROR(__xludf.DUMMYFUNCTION("""COMPUTED_VALUE"""),"")</f>
        <v/>
      </c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 t="str">
        <f>IFERROR(__xludf.DUMMYFUNCTION("""COMPUTED_VALUE"""),"")</f>
        <v/>
      </c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 t="str">
        <f>IFERROR(__xludf.DUMMYFUNCTION("""COMPUTED_VALUE"""),"")</f>
        <v/>
      </c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 t="str">
        <f>IFERROR(__xludf.DUMMYFUNCTION("""COMPUTED_VALUE"""),"")</f>
        <v/>
      </c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 t="str">
        <f>IFERROR(__xludf.DUMMYFUNCTION("""COMPUTED_VALUE"""),"")</f>
        <v/>
      </c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 t="str">
        <f>IFERROR(__xludf.DUMMYFUNCTION("""COMPUTED_VALUE"""),"")</f>
        <v/>
      </c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 t="str">
        <f>IFERROR(__xludf.DUMMYFUNCTION("""COMPUTED_VALUE"""),"")</f>
        <v/>
      </c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 t="str">
        <f>IFERROR(__xludf.DUMMYFUNCTION("""COMPUTED_VALUE"""),"")</f>
        <v/>
      </c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 t="str">
        <f>IFERROR(__xludf.DUMMYFUNCTION("""COMPUTED_VALUE"""),"")</f>
        <v/>
      </c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str">
        <f>IFERROR(__xludf.DUMMYFUNCTION("""COMPUTED_VALUE"""),"")</f>
        <v/>
      </c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str">
        <f>IFERROR(__xludf.DUMMYFUNCTION("""COMPUTED_VALUE"""),"")</f>
        <v/>
      </c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 t="str">
        <f>IFERROR(__xludf.DUMMYFUNCTION("""COMPUTED_VALUE"""),"")</f>
        <v/>
      </c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 t="str">
        <f>IFERROR(__xludf.DUMMYFUNCTION("""COMPUTED_VALUE"""),"")</f>
        <v/>
      </c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 t="str">
        <f>IFERROR(__xludf.DUMMYFUNCTION("""COMPUTED_VALUE"""),"")</f>
        <v/>
      </c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str">
        <f>IFERROR(__xludf.DUMMYFUNCTION("""COMPUTED_VALUE"""),"")</f>
        <v/>
      </c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 t="str">
        <f>IFERROR(__xludf.DUMMYFUNCTION("""COMPUTED_VALUE"""),"")</f>
        <v/>
      </c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 t="str">
        <f>IFERROR(__xludf.DUMMYFUNCTION("""COMPUTED_VALUE"""),"")</f>
        <v/>
      </c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 t="str">
        <f>IFERROR(__xludf.DUMMYFUNCTION("""COMPUTED_VALUE"""),"")</f>
        <v/>
      </c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 t="str">
        <f>IFERROR(__xludf.DUMMYFUNCTION("""COMPUTED_VALUE"""),"")</f>
        <v/>
      </c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 t="str">
        <f>IFERROR(__xludf.DUMMYFUNCTION("""COMPUTED_VALUE"""),"")</f>
        <v/>
      </c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 t="str">
        <f>IFERROR(__xludf.DUMMYFUNCTION("""COMPUTED_VALUE"""),"")</f>
        <v/>
      </c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 t="str">
        <f>IFERROR(__xludf.DUMMYFUNCTION("""COMPUTED_VALUE"""),"")</f>
        <v/>
      </c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str">
        <f>IFERROR(__xludf.DUMMYFUNCTION("""COMPUTED_VALUE"""),"")</f>
        <v/>
      </c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str">
        <f>IFERROR(__xludf.DUMMYFUNCTION("""COMPUTED_VALUE"""),"")</f>
        <v/>
      </c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 t="str">
        <f>IFERROR(__xludf.DUMMYFUNCTION("""COMPUTED_VALUE"""),"")</f>
        <v/>
      </c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 t="str">
        <f>IFERROR(__xludf.DUMMYFUNCTION("""COMPUTED_VALUE"""),"")</f>
        <v/>
      </c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str">
        <f>IFERROR(__xludf.DUMMYFUNCTION("""COMPUTED_VALUE"""),"")</f>
        <v/>
      </c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 t="str">
        <f>IFERROR(__xludf.DUMMYFUNCTION("""COMPUTED_VALUE"""),"")</f>
        <v/>
      </c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 t="str">
        <f>IFERROR(__xludf.DUMMYFUNCTION("""COMPUTED_VALUE"""),"")</f>
        <v/>
      </c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 t="str">
        <f>IFERROR(__xludf.DUMMYFUNCTION("""COMPUTED_VALUE"""),"")</f>
        <v/>
      </c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 t="str">
        <f>IFERROR(__xludf.DUMMYFUNCTION("""COMPUTED_VALUE"""),"")</f>
        <v/>
      </c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 t="str">
        <f>IFERROR(__xludf.DUMMYFUNCTION("""COMPUTED_VALUE"""),"")</f>
        <v/>
      </c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 t="str">
        <f>IFERROR(__xludf.DUMMYFUNCTION("""COMPUTED_VALUE"""),"")</f>
        <v/>
      </c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 t="str">
        <f>IFERROR(__xludf.DUMMYFUNCTION("""COMPUTED_VALUE"""),"")</f>
        <v/>
      </c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 t="str">
        <f>IFERROR(__xludf.DUMMYFUNCTION("""COMPUTED_VALUE"""),"")</f>
        <v/>
      </c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 t="str">
        <f>IFERROR(__xludf.DUMMYFUNCTION("""COMPUTED_VALUE"""),"")</f>
        <v/>
      </c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 t="str">
        <f>IFERROR(__xludf.DUMMYFUNCTION("""COMPUTED_VALUE"""),"")</f>
        <v/>
      </c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 t="str">
        <f>IFERROR(__xludf.DUMMYFUNCTION("""COMPUTED_VALUE"""),"")</f>
        <v/>
      </c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 t="str">
        <f>IFERROR(__xludf.DUMMYFUNCTION("""COMPUTED_VALUE"""),"")</f>
        <v/>
      </c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 t="str">
        <f>IFERROR(__xludf.DUMMYFUNCTION("""COMPUTED_VALUE"""),"")</f>
        <v/>
      </c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 t="str">
        <f>IFERROR(__xludf.DUMMYFUNCTION("""COMPUTED_VALUE"""),"")</f>
        <v/>
      </c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 t="str">
        <f>IFERROR(__xludf.DUMMYFUNCTION("""COMPUTED_VALUE"""),"")</f>
        <v/>
      </c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 t="str">
        <f>IFERROR(__xludf.DUMMYFUNCTION("""COMPUTED_VALUE"""),"")</f>
        <v/>
      </c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 t="str">
        <f>IFERROR(__xludf.DUMMYFUNCTION("""COMPUTED_VALUE"""),"")</f>
        <v/>
      </c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 t="str">
        <f>IFERROR(__xludf.DUMMYFUNCTION("""COMPUTED_VALUE"""),"")</f>
        <v/>
      </c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 t="str">
        <f>IFERROR(__xludf.DUMMYFUNCTION("""COMPUTED_VALUE"""),"")</f>
        <v/>
      </c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 t="str">
        <f>IFERROR(__xludf.DUMMYFUNCTION("""COMPUTED_VALUE"""),"")</f>
        <v/>
      </c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 t="str">
        <f>IFERROR(__xludf.DUMMYFUNCTION("""COMPUTED_VALUE"""),"")</f>
        <v/>
      </c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 t="str">
        <f>IFERROR(__xludf.DUMMYFUNCTION("""COMPUTED_VALUE"""),"")</f>
        <v/>
      </c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 t="str">
        <f>IFERROR(__xludf.DUMMYFUNCTION("""COMPUTED_VALUE"""),"")</f>
        <v/>
      </c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 t="str">
        <f>IFERROR(__xludf.DUMMYFUNCTION("""COMPUTED_VALUE"""),"")</f>
        <v/>
      </c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 t="str">
        <f>IFERROR(__xludf.DUMMYFUNCTION("""COMPUTED_VALUE"""),"")</f>
        <v/>
      </c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 t="str">
        <f>IFERROR(__xludf.DUMMYFUNCTION("""COMPUTED_VALUE"""),"")</f>
        <v/>
      </c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 t="str">
        <f>IFERROR(__xludf.DUMMYFUNCTION("""COMPUTED_VALUE"""),"")</f>
        <v/>
      </c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 t="str">
        <f>IFERROR(__xludf.DUMMYFUNCTION("""COMPUTED_VALUE"""),"")</f>
        <v/>
      </c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 t="str">
        <f>IFERROR(__xludf.DUMMYFUNCTION("""COMPUTED_VALUE"""),"")</f>
        <v/>
      </c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 t="str">
        <f>IFERROR(__xludf.DUMMYFUNCTION("""COMPUTED_VALUE"""),"")</f>
        <v/>
      </c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 t="str">
        <f>IFERROR(__xludf.DUMMYFUNCTION("""COMPUTED_VALUE"""),"")</f>
        <v/>
      </c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 t="str">
        <f>IFERROR(__xludf.DUMMYFUNCTION("""COMPUTED_VALUE"""),"")</f>
        <v/>
      </c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 t="str">
        <f>IFERROR(__xludf.DUMMYFUNCTION("""COMPUTED_VALUE"""),"")</f>
        <v/>
      </c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 t="str">
        <f>IFERROR(__xludf.DUMMYFUNCTION("""COMPUTED_VALUE"""),"")</f>
        <v/>
      </c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 t="str">
        <f>IFERROR(__xludf.DUMMYFUNCTION("""COMPUTED_VALUE"""),"")</f>
        <v/>
      </c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 t="str">
        <f>IFERROR(__xludf.DUMMYFUNCTION("""COMPUTED_VALUE"""),"")</f>
        <v/>
      </c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 t="str">
        <f>IFERROR(__xludf.DUMMYFUNCTION("""COMPUTED_VALUE"""),"")</f>
        <v/>
      </c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 t="str">
        <f>IFERROR(__xludf.DUMMYFUNCTION("""COMPUTED_VALUE"""),"")</f>
        <v/>
      </c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 t="str">
        <f>IFERROR(__xludf.DUMMYFUNCTION("""COMPUTED_VALUE"""),"")</f>
        <v/>
      </c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 t="str">
        <f>IFERROR(__xludf.DUMMYFUNCTION("""COMPUTED_VALUE"""),"")</f>
        <v/>
      </c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 t="str">
        <f>IFERROR(__xludf.DUMMYFUNCTION("""COMPUTED_VALUE"""),"")</f>
        <v/>
      </c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 t="str">
        <f>IFERROR(__xludf.DUMMYFUNCTION("""COMPUTED_VALUE"""),"")</f>
        <v/>
      </c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 t="str">
        <f>IFERROR(__xludf.DUMMYFUNCTION("""COMPUTED_VALUE"""),"")</f>
        <v/>
      </c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 t="str">
        <f>IFERROR(__xludf.DUMMYFUNCTION("""COMPUTED_VALUE"""),"")</f>
        <v/>
      </c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 t="str">
        <f>IFERROR(__xludf.DUMMYFUNCTION("""COMPUTED_VALUE"""),"")</f>
        <v/>
      </c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 t="str">
        <f>IFERROR(__xludf.DUMMYFUNCTION("""COMPUTED_VALUE"""),"")</f>
        <v/>
      </c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 t="str">
        <f>IFERROR(__xludf.DUMMYFUNCTION("""COMPUTED_VALUE"""),"")</f>
        <v/>
      </c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 t="str">
        <f>IFERROR(__xludf.DUMMYFUNCTION("""COMPUTED_VALUE"""),"")</f>
        <v/>
      </c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 t="str">
        <f>IFERROR(__xludf.DUMMYFUNCTION("""COMPUTED_VALUE"""),"")</f>
        <v/>
      </c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 t="str">
        <f>IFERROR(__xludf.DUMMYFUNCTION("""COMPUTED_VALUE"""),"")</f>
        <v/>
      </c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 t="str">
        <f>IFERROR(__xludf.DUMMYFUNCTION("""COMPUTED_VALUE"""),"")</f>
        <v/>
      </c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 t="str">
        <f>IFERROR(__xludf.DUMMYFUNCTION("""COMPUTED_VALUE"""),"")</f>
        <v/>
      </c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 t="str">
        <f>IFERROR(__xludf.DUMMYFUNCTION("""COMPUTED_VALUE"""),"")</f>
        <v/>
      </c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 t="str">
        <f>IFERROR(__xludf.DUMMYFUNCTION("""COMPUTED_VALUE"""),"")</f>
        <v/>
      </c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 t="str">
        <f>IFERROR(__xludf.DUMMYFUNCTION("""COMPUTED_VALUE"""),"")</f>
        <v/>
      </c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 t="str">
        <f>IFERROR(__xludf.DUMMYFUNCTION("""COMPUTED_VALUE"""),"")</f>
        <v/>
      </c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 t="str">
        <f>IFERROR(__xludf.DUMMYFUNCTION("""COMPUTED_VALUE"""),"")</f>
        <v/>
      </c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 t="str">
        <f>IFERROR(__xludf.DUMMYFUNCTION("""COMPUTED_VALUE"""),"")</f>
        <v/>
      </c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 t="str">
        <f>IFERROR(__xludf.DUMMYFUNCTION("""COMPUTED_VALUE"""),"")</f>
        <v/>
      </c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 t="str">
        <f>IFERROR(__xludf.DUMMYFUNCTION("""COMPUTED_VALUE"""),"")</f>
        <v/>
      </c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 t="str">
        <f>IFERROR(__xludf.DUMMYFUNCTION("""COMPUTED_VALUE"""),"")</f>
        <v/>
      </c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 t="str">
        <f>IFERROR(__xludf.DUMMYFUNCTION("""COMPUTED_VALUE"""),"")</f>
        <v/>
      </c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 t="str">
        <f>IFERROR(__xludf.DUMMYFUNCTION("""COMPUTED_VALUE"""),"")</f>
        <v/>
      </c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 t="str">
        <f>IFERROR(__xludf.DUMMYFUNCTION("""COMPUTED_VALUE"""),"")</f>
        <v/>
      </c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 t="str">
        <f>IFERROR(__xludf.DUMMYFUNCTION("""COMPUTED_VALUE"""),"")</f>
        <v/>
      </c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 t="str">
        <f>IFERROR(__xludf.DUMMYFUNCTION("""COMPUTED_VALUE"""),"")</f>
        <v/>
      </c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 t="str">
        <f>IFERROR(__xludf.DUMMYFUNCTION("""COMPUTED_VALUE"""),"")</f>
        <v/>
      </c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 t="str">
        <f>IFERROR(__xludf.DUMMYFUNCTION("""COMPUTED_VALUE"""),"")</f>
        <v/>
      </c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 t="str">
        <f>IFERROR(__xludf.DUMMYFUNCTION("""COMPUTED_VALUE"""),"")</f>
        <v/>
      </c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 t="str">
        <f>IFERROR(__xludf.DUMMYFUNCTION("""COMPUTED_VALUE"""),"")</f>
        <v/>
      </c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 t="str">
        <f>IFERROR(__xludf.DUMMYFUNCTION("""COMPUTED_VALUE"""),"")</f>
        <v/>
      </c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 t="str">
        <f>IFERROR(__xludf.DUMMYFUNCTION("""COMPUTED_VALUE"""),"")</f>
        <v/>
      </c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 t="str">
        <f>IFERROR(__xludf.DUMMYFUNCTION("""COMPUTED_VALUE"""),"")</f>
        <v/>
      </c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 t="str">
        <f>IFERROR(__xludf.DUMMYFUNCTION("""COMPUTED_VALUE"""),"")</f>
        <v/>
      </c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 t="str">
        <f>IFERROR(__xludf.DUMMYFUNCTION("""COMPUTED_VALUE"""),"")</f>
        <v/>
      </c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 t="str">
        <f>IFERROR(__xludf.DUMMYFUNCTION("""COMPUTED_VALUE"""),"")</f>
        <v/>
      </c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 t="str">
        <f>IFERROR(__xludf.DUMMYFUNCTION("""COMPUTED_VALUE"""),"")</f>
        <v/>
      </c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 t="str">
        <f>IFERROR(__xludf.DUMMYFUNCTION("""COMPUTED_VALUE"""),"")</f>
        <v/>
      </c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 t="str">
        <f>IFERROR(__xludf.DUMMYFUNCTION("""COMPUTED_VALUE"""),"")</f>
        <v/>
      </c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 t="str">
        <f>IFERROR(__xludf.DUMMYFUNCTION("""COMPUTED_VALUE"""),"")</f>
        <v/>
      </c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 t="str">
        <f>IFERROR(__xludf.DUMMYFUNCTION("""COMPUTED_VALUE"""),"")</f>
        <v/>
      </c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 t="str">
        <f>IFERROR(__xludf.DUMMYFUNCTION("""COMPUTED_VALUE"""),"")</f>
        <v/>
      </c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 t="str">
        <f>IFERROR(__xludf.DUMMYFUNCTION("""COMPUTED_VALUE"""),"")</f>
        <v/>
      </c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 t="str">
        <f>IFERROR(__xludf.DUMMYFUNCTION("""COMPUTED_VALUE"""),"")</f>
        <v/>
      </c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 t="str">
        <f>IFERROR(__xludf.DUMMYFUNCTION("""COMPUTED_VALUE"""),"")</f>
        <v/>
      </c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 t="str">
        <f>IFERROR(__xludf.DUMMYFUNCTION("""COMPUTED_VALUE"""),"")</f>
        <v/>
      </c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 t="str">
        <f>IFERROR(__xludf.DUMMYFUNCTION("""COMPUTED_VALUE"""),"")</f>
        <v/>
      </c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str">
        <f>IFERROR(__xludf.DUMMYFUNCTION("""COMPUTED_VALUE"""),"")</f>
        <v/>
      </c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 t="str">
        <f>IFERROR(__xludf.DUMMYFUNCTION("""COMPUTED_VALUE"""),"")</f>
        <v/>
      </c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 t="str">
        <f>IFERROR(__xludf.DUMMYFUNCTION("""COMPUTED_VALUE"""),"")</f>
        <v/>
      </c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 t="str">
        <f>IFERROR(__xludf.DUMMYFUNCTION("""COMPUTED_VALUE"""),"")</f>
        <v/>
      </c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 t="str">
        <f>IFERROR(__xludf.DUMMYFUNCTION("""COMPUTED_VALUE"""),"")</f>
        <v/>
      </c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 t="str">
        <f>IFERROR(__xludf.DUMMYFUNCTION("""COMPUTED_VALUE"""),"")</f>
        <v/>
      </c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 t="str">
        <f>IFERROR(__xludf.DUMMYFUNCTION("""COMPUTED_VALUE"""),"")</f>
        <v/>
      </c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 t="str">
        <f>IFERROR(__xludf.DUMMYFUNCTION("""COMPUTED_VALUE"""),"")</f>
        <v/>
      </c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 t="str">
        <f>IFERROR(__xludf.DUMMYFUNCTION("""COMPUTED_VALUE"""),"")</f>
        <v/>
      </c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 t="str">
        <f>IFERROR(__xludf.DUMMYFUNCTION("""COMPUTED_VALUE"""),"")</f>
        <v/>
      </c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 t="str">
        <f>IFERROR(__xludf.DUMMYFUNCTION("""COMPUTED_VALUE"""),"")</f>
        <v/>
      </c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 t="str">
        <f>IFERROR(__xludf.DUMMYFUNCTION("""COMPUTED_VALUE"""),"")</f>
        <v/>
      </c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 t="str">
        <f>IFERROR(__xludf.DUMMYFUNCTION("""COMPUTED_VALUE"""),"")</f>
        <v/>
      </c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 t="str">
        <f>IFERROR(__xludf.DUMMYFUNCTION("""COMPUTED_VALUE"""),"")</f>
        <v/>
      </c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 t="str">
        <f>IFERROR(__xludf.DUMMYFUNCTION("""COMPUTED_VALUE"""),"")</f>
        <v/>
      </c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 t="str">
        <f>IFERROR(__xludf.DUMMYFUNCTION("""COMPUTED_VALUE"""),"")</f>
        <v/>
      </c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 t="str">
        <f>IFERROR(__xludf.DUMMYFUNCTION("""COMPUTED_VALUE"""),"")</f>
        <v/>
      </c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 t="str">
        <f>IFERROR(__xludf.DUMMYFUNCTION("""COMPUTED_VALUE"""),"")</f>
        <v/>
      </c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 t="str">
        <f>IFERROR(__xludf.DUMMYFUNCTION("""COMPUTED_VALUE"""),"")</f>
        <v/>
      </c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 t="str">
        <f>IFERROR(__xludf.DUMMYFUNCTION("""COMPUTED_VALUE"""),"")</f>
        <v/>
      </c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 t="str">
        <f>IFERROR(__xludf.DUMMYFUNCTION("""COMPUTED_VALUE"""),"")</f>
        <v/>
      </c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 t="str">
        <f>IFERROR(__xludf.DUMMYFUNCTION("""COMPUTED_VALUE"""),"")</f>
        <v/>
      </c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 t="str">
        <f>IFERROR(__xludf.DUMMYFUNCTION("""COMPUTED_VALUE"""),"")</f>
        <v/>
      </c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 t="str">
        <f>IFERROR(__xludf.DUMMYFUNCTION("""COMPUTED_VALUE"""),"")</f>
        <v/>
      </c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 t="str">
        <f>IFERROR(__xludf.DUMMYFUNCTION("""COMPUTED_VALUE"""),"")</f>
        <v/>
      </c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 t="str">
        <f>IFERROR(__xludf.DUMMYFUNCTION("""COMPUTED_VALUE"""),"")</f>
        <v/>
      </c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str">
        <f>IFERROR(__xludf.DUMMYFUNCTION("""COMPUTED_VALUE"""),"")</f>
        <v/>
      </c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 t="str">
        <f>IFERROR(__xludf.DUMMYFUNCTION("""COMPUTED_VALUE"""),"")</f>
        <v/>
      </c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 t="str">
        <f>IFERROR(__xludf.DUMMYFUNCTION("""COMPUTED_VALUE"""),"")</f>
        <v/>
      </c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 t="str">
        <f>IFERROR(__xludf.DUMMYFUNCTION("""COMPUTED_VALUE"""),"")</f>
        <v/>
      </c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 t="str">
        <f>IFERROR(__xludf.DUMMYFUNCTION("""COMPUTED_VALUE"""),"")</f>
        <v/>
      </c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 t="str">
        <f>IFERROR(__xludf.DUMMYFUNCTION("""COMPUTED_VALUE"""),"")</f>
        <v/>
      </c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 t="str">
        <f>IFERROR(__xludf.DUMMYFUNCTION("""COMPUTED_VALUE"""),"")</f>
        <v/>
      </c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 t="str">
        <f>IFERROR(__xludf.DUMMYFUNCTION("""COMPUTED_VALUE"""),"")</f>
        <v/>
      </c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 t="str">
        <f>IFERROR(__xludf.DUMMYFUNCTION("""COMPUTED_VALUE"""),"")</f>
        <v/>
      </c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 t="str">
        <f>IFERROR(__xludf.DUMMYFUNCTION("""COMPUTED_VALUE"""),"")</f>
        <v/>
      </c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 t="str">
        <f>IFERROR(__xludf.DUMMYFUNCTION("""COMPUTED_VALUE"""),"")</f>
        <v/>
      </c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 t="str">
        <f>IFERROR(__xludf.DUMMYFUNCTION("""COMPUTED_VALUE"""),"")</f>
        <v/>
      </c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 t="str">
        <f>IFERROR(__xludf.DUMMYFUNCTION("""COMPUTED_VALUE"""),"")</f>
        <v/>
      </c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 t="str">
        <f>IFERROR(__xludf.DUMMYFUNCTION("""COMPUTED_VALUE"""),"")</f>
        <v/>
      </c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 t="str">
        <f>IFERROR(__xludf.DUMMYFUNCTION("""COMPUTED_VALUE"""),"")</f>
        <v/>
      </c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 t="str">
        <f>IFERROR(__xludf.DUMMYFUNCTION("""COMPUTED_VALUE"""),"")</f>
        <v/>
      </c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 t="str">
        <f>IFERROR(__xludf.DUMMYFUNCTION("""COMPUTED_VALUE"""),"")</f>
        <v/>
      </c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 t="str">
        <f>IFERROR(__xludf.DUMMYFUNCTION("""COMPUTED_VALUE"""),"")</f>
        <v/>
      </c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 t="str">
        <f>IFERROR(__xludf.DUMMYFUNCTION("""COMPUTED_VALUE"""),"")</f>
        <v/>
      </c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 t="str">
        <f>IFERROR(__xludf.DUMMYFUNCTION("""COMPUTED_VALUE"""),"")</f>
        <v/>
      </c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 t="str">
        <f>IFERROR(__xludf.DUMMYFUNCTION("""COMPUTED_VALUE"""),"")</f>
        <v/>
      </c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 t="str">
        <f>IFERROR(__xludf.DUMMYFUNCTION("""COMPUTED_VALUE"""),"")</f>
        <v/>
      </c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 t="str">
        <f>IFERROR(__xludf.DUMMYFUNCTION("""COMPUTED_VALUE"""),"")</f>
        <v/>
      </c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 t="str">
        <f>IFERROR(__xludf.DUMMYFUNCTION("""COMPUTED_VALUE"""),"")</f>
        <v/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 t="str">
        <f>IFERROR(__xludf.DUMMYFUNCTION("""COMPUTED_VALUE"""),"")</f>
        <v/>
      </c>
    </row>
  </sheetData>
  <drawing r:id="rId1"/>
</worksheet>
</file>