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Temp\20231022_KT0913_Digital_Radio\"/>
    </mc:Choice>
  </mc:AlternateContent>
  <xr:revisionPtr revIDLastSave="0" documentId="13_ncr:1_{6D96101B-5433-487B-8083-378BE6A6EA88}" xr6:coauthVersionLast="47" xr6:coauthVersionMax="47" xr10:uidLastSave="{00000000-0000-0000-0000-000000000000}"/>
  <bookViews>
    <workbookView xWindow="2820" yWindow="1500" windowWidth="23640" windowHeight="12975" tabRatio="500" xr2:uid="{00000000-000D-0000-FFFF-FFFF00000000}"/>
  </bookViews>
  <sheets>
    <sheet name="CPU" sheetId="1" r:id="rId1"/>
    <sheet name="Oscillator Control" sheetId="12" r:id="rId2"/>
    <sheet name="参考資料" sheetId="4" r:id="rId3"/>
    <sheet name="KT0913_REG" sheetId="26" r:id="rId4"/>
    <sheet name="組み立て資料" sheetId="24" r:id="rId5"/>
    <sheet name="Amp" sheetId="9" state="hidden" r:id="rId6"/>
  </sheets>
  <externalReferences>
    <externalReference r:id="rId7"/>
    <externalReference r:id="rId8"/>
    <externalReference r:id="rId9"/>
  </externalReferences>
  <definedNames>
    <definedName name="a" localSheetId="1">#REF!</definedName>
    <definedName name="a">#REF!</definedName>
    <definedName name="aa" localSheetId="1">[1]!テーマ構成№セットT</definedName>
    <definedName name="aa">[1]!テーマ構成№セットT</definedName>
    <definedName name="data10" localSheetId="1">#REF!</definedName>
    <definedName name="data10">#REF!</definedName>
    <definedName name="data4" localSheetId="1">#REF!</definedName>
    <definedName name="data4">#REF!</definedName>
    <definedName name="data84">[2]発注書!$E$40</definedName>
    <definedName name="dflt2">[2]ﾕｰｻﾞｰ設定!$F$23</definedName>
    <definedName name="dflt3">[2]ﾕｰｻﾞｰ設定!$F$24</definedName>
    <definedName name="dflt4">[2]ﾕｰｻﾞｰ設定!$G$49</definedName>
    <definedName name="dflt5">[2]ﾕｰｻﾞｰ設定!$F$27</definedName>
    <definedName name="dflt6">[2]ﾕｰｻﾞｰ設定!$F$28</definedName>
    <definedName name="dflt7">[2]ﾕｰｻﾞｰ設定!$G$50</definedName>
    <definedName name="Excel_BuiltIn__FilterDatabase" localSheetId="0">CPU!#REF!</definedName>
    <definedName name="V490_OnOK" localSheetId="1">[3]!V490_OnOK</definedName>
    <definedName name="V490_OnOK">[3]!V490_OnOK</definedName>
    <definedName name="WRK_ITKB0020R" localSheetId="1">#REF!</definedName>
    <definedName name="WRK_ITKB0020R">#REF!</definedName>
    <definedName name="z" localSheetId="1">[1]!テーマ構成№セットL</definedName>
    <definedName name="z">[1]!テーマ構成№セットL</definedName>
    <definedName name="zz" localSheetId="1">#REF!</definedName>
    <definedName name="zz">#REF!</definedName>
    <definedName name="テーマ構成№セットL" localSheetId="1">[1]!テーマ構成№セットL</definedName>
    <definedName name="テーマ構成№セットL">[1]!テーマ構成№セットL</definedName>
    <definedName name="テーマ構成№セットM" localSheetId="1">[1]!テーマ構成№セットM</definedName>
    <definedName name="テーマ構成№セットM">[1]!テーマ構成№セットM</definedName>
    <definedName name="テーマ構成№セットN" localSheetId="1">[1]!テーマ構成№セットN</definedName>
    <definedName name="テーマ構成№セットN">[1]!テーマ構成№セットN</definedName>
    <definedName name="テーマ構成№セットO" localSheetId="1">[1]!テーマ構成№セットO</definedName>
    <definedName name="テーマ構成№セットO">[1]!テーマ構成№セットO</definedName>
    <definedName name="テーマ構成№セットP" localSheetId="1">[1]!テーマ構成№セットP</definedName>
    <definedName name="テーマ構成№セットP">[1]!テーマ構成№セットP</definedName>
    <definedName name="テーマ構成№セットQ" localSheetId="1">[1]!テーマ構成№セットQ</definedName>
    <definedName name="テーマ構成№セットQ">[1]!テーマ構成№セットQ</definedName>
    <definedName name="テーマ構成№セットR" localSheetId="1">[1]!テーマ構成№セットR</definedName>
    <definedName name="テーマ構成№セットR">[1]!テーマ構成№セットR</definedName>
    <definedName name="テーマ構成№セットS" localSheetId="1">[1]!テーマ構成№セットS</definedName>
    <definedName name="テーマ構成№セットS">[1]!テーマ構成№セットS</definedName>
    <definedName name="テーマ構成№セットT" localSheetId="1">[1]!テーマ構成№セットT</definedName>
    <definedName name="テーマ構成№セットT">[1]!テーマ構成№セットT</definedName>
    <definedName name="テーマ構成№セットU" localSheetId="1">[1]!テーマ構成№セットU</definedName>
    <definedName name="テーマ構成№セットU">[1]!テーマ構成№セットU</definedName>
    <definedName name="テーマ構成№セットV" localSheetId="1">[1]!テーマ構成№セットV</definedName>
    <definedName name="テーマ構成№セットV">[1]!テーマ構成№セットV</definedName>
    <definedName name="テーマ構成№セットW" localSheetId="1">[1]!テーマ構成№セットW</definedName>
    <definedName name="テーマ構成№セットW">[1]!テーマ構成№セットW</definedName>
    <definedName name="テーマ名削除L6" localSheetId="1">[1]!テーマ名削除L6</definedName>
    <definedName name="テーマ名削除L6">[1]!テーマ名削除L6</definedName>
    <definedName name="テーマ名削除M6" localSheetId="1">[1]!テーマ名削除M6</definedName>
    <definedName name="テーマ名削除M6">[1]!テーマ名削除M6</definedName>
    <definedName name="テーマ名削除N6" localSheetId="1">[1]!テーマ名削除N6</definedName>
    <definedName name="テーマ名削除N6">[1]!テーマ名削除N6</definedName>
    <definedName name="テーマ名削除O6" localSheetId="1">[1]!テーマ名削除O6</definedName>
    <definedName name="テーマ名削除O6">[1]!テーマ名削除O6</definedName>
    <definedName name="テーマ名削除P6" localSheetId="1">[1]!テーマ名削除P6</definedName>
    <definedName name="テーマ名削除P6">[1]!テーマ名削除P6</definedName>
    <definedName name="テーマ名削除Q6" localSheetId="1">[1]!テーマ名削除Q6</definedName>
    <definedName name="テーマ名削除Q6">[1]!テーマ名削除Q6</definedName>
    <definedName name="テーマ名削除R6" localSheetId="1">[1]!テーマ名削除R6</definedName>
    <definedName name="テーマ名削除R6">[1]!テーマ名削除R6</definedName>
    <definedName name="テーマ名削除S6" localSheetId="1">[1]!テーマ名削除S6</definedName>
    <definedName name="テーマ名削除S6">[1]!テーマ名削除S6</definedName>
    <definedName name="テーマ名削除T5" localSheetId="1">[1]!テーマ名削除T5</definedName>
    <definedName name="テーマ名削除T5">[1]!テーマ名削除T5</definedName>
    <definedName name="テーマ名削除U6" localSheetId="1">[1]!テーマ名削除U6</definedName>
    <definedName name="テーマ名削除U6">[1]!テーマ名削除U6</definedName>
    <definedName name="テーマ名削除V6" localSheetId="1">[1]!テーマ名削除V6</definedName>
    <definedName name="テーマ名削除V6">[1]!テーマ名削除V6</definedName>
    <definedName name="テーマ名削除W6" localSheetId="1">[1]!テーマ名削除W6</definedName>
    <definedName name="テーマ名削除W6">[1]!テーマ名削除W6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18" i="26" l="1"/>
  <c r="N218" i="26"/>
  <c r="M218" i="26"/>
  <c r="L218" i="26"/>
  <c r="O217" i="26"/>
  <c r="N217" i="26"/>
  <c r="M217" i="26"/>
  <c r="L217" i="26"/>
  <c r="O209" i="26"/>
  <c r="N209" i="26"/>
  <c r="M209" i="26"/>
  <c r="L209" i="26"/>
  <c r="O208" i="26"/>
  <c r="N208" i="26"/>
  <c r="M208" i="26"/>
  <c r="L208" i="26"/>
  <c r="O199" i="26"/>
  <c r="N199" i="26"/>
  <c r="M199" i="26"/>
  <c r="L199" i="26"/>
  <c r="O198" i="26"/>
  <c r="N198" i="26"/>
  <c r="M198" i="26"/>
  <c r="L198" i="26"/>
  <c r="O181" i="26"/>
  <c r="N181" i="26"/>
  <c r="M181" i="26"/>
  <c r="L181" i="26"/>
  <c r="O180" i="26"/>
  <c r="N180" i="26"/>
  <c r="M180" i="26"/>
  <c r="L180" i="26"/>
  <c r="O151" i="26"/>
  <c r="N151" i="26"/>
  <c r="M151" i="26"/>
  <c r="L151" i="26"/>
  <c r="O150" i="26"/>
  <c r="N150" i="26"/>
  <c r="M150" i="26"/>
  <c r="L150" i="26"/>
  <c r="O130" i="26"/>
  <c r="N130" i="26"/>
  <c r="M130" i="26"/>
  <c r="L130" i="26"/>
  <c r="O129" i="26"/>
  <c r="N129" i="26"/>
  <c r="M129" i="26"/>
  <c r="L129" i="26"/>
  <c r="O113" i="26"/>
  <c r="N113" i="26"/>
  <c r="M113" i="26"/>
  <c r="L113" i="26"/>
  <c r="O112" i="26"/>
  <c r="N112" i="26"/>
  <c r="M112" i="26"/>
  <c r="L112" i="26"/>
  <c r="O91" i="26"/>
  <c r="N91" i="26"/>
  <c r="M91" i="26"/>
  <c r="L91" i="26"/>
  <c r="O90" i="26"/>
  <c r="N90" i="26"/>
  <c r="M90" i="26"/>
  <c r="L90" i="26"/>
  <c r="O79" i="26"/>
  <c r="N79" i="26"/>
  <c r="M79" i="26"/>
  <c r="L79" i="26"/>
  <c r="O78" i="26"/>
  <c r="N78" i="26"/>
  <c r="M78" i="26"/>
  <c r="L78" i="26"/>
  <c r="O52" i="26"/>
  <c r="N52" i="26"/>
  <c r="M52" i="26"/>
  <c r="L52" i="26"/>
  <c r="O51" i="26"/>
  <c r="N51" i="26"/>
  <c r="M51" i="26"/>
  <c r="L51" i="26"/>
  <c r="I46" i="26"/>
  <c r="O41" i="26"/>
  <c r="N41" i="26"/>
  <c r="M41" i="26"/>
  <c r="L41" i="26"/>
  <c r="O40" i="26"/>
  <c r="N40" i="26"/>
  <c r="M40" i="26"/>
  <c r="L40" i="26"/>
  <c r="O6" i="26"/>
  <c r="N6" i="26"/>
  <c r="M6" i="26"/>
  <c r="L6" i="26"/>
  <c r="O5" i="26"/>
  <c r="N5" i="26"/>
  <c r="M5" i="26"/>
  <c r="L5" i="26"/>
  <c r="AB18" i="1" l="1"/>
  <c r="R12" i="1"/>
  <c r="S12" i="1"/>
  <c r="T12" i="1"/>
  <c r="U12" i="1"/>
  <c r="Q13" i="1"/>
  <c r="Q14" i="1"/>
  <c r="Q15" i="1"/>
  <c r="Q16" i="1"/>
  <c r="Q17" i="1"/>
  <c r="Q18" i="1"/>
  <c r="Q12" i="1"/>
  <c r="M12" i="1"/>
  <c r="M15" i="1"/>
  <c r="AC18" i="1" l="1"/>
  <c r="AD18" i="1"/>
  <c r="AE18" i="1"/>
  <c r="AF18" i="1"/>
  <c r="AG18" i="1"/>
  <c r="AH18" i="1"/>
  <c r="AI18" i="1"/>
  <c r="AJ18" i="1"/>
  <c r="AC12" i="1"/>
  <c r="AD12" i="1"/>
  <c r="AE12" i="1"/>
  <c r="AF12" i="1"/>
  <c r="AG12" i="1"/>
  <c r="AH12" i="1"/>
  <c r="AI12" i="1"/>
  <c r="AJ12" i="1"/>
  <c r="AC13" i="1"/>
  <c r="AD13" i="1"/>
  <c r="AE13" i="1"/>
  <c r="AF13" i="1"/>
  <c r="AG13" i="1"/>
  <c r="AH13" i="1"/>
  <c r="AI13" i="1"/>
  <c r="AJ13" i="1"/>
  <c r="AC14" i="1"/>
  <c r="AD14" i="1"/>
  <c r="AE14" i="1"/>
  <c r="AF14" i="1"/>
  <c r="AG14" i="1"/>
  <c r="AH14" i="1"/>
  <c r="AI14" i="1"/>
  <c r="AJ14" i="1"/>
  <c r="AC15" i="1"/>
  <c r="AD15" i="1"/>
  <c r="AE15" i="1"/>
  <c r="AF15" i="1"/>
  <c r="AG15" i="1"/>
  <c r="AH15" i="1"/>
  <c r="AI15" i="1"/>
  <c r="AJ15" i="1"/>
  <c r="AC16" i="1"/>
  <c r="AD16" i="1"/>
  <c r="AE16" i="1"/>
  <c r="AF16" i="1"/>
  <c r="AG16" i="1"/>
  <c r="AH16" i="1"/>
  <c r="AI16" i="1"/>
  <c r="AJ16" i="1"/>
  <c r="AC17" i="1"/>
  <c r="AD17" i="1"/>
  <c r="AE17" i="1"/>
  <c r="AF17" i="1"/>
  <c r="AG17" i="1"/>
  <c r="AH17" i="1"/>
  <c r="AI17" i="1"/>
  <c r="AJ17" i="1"/>
  <c r="AB17" i="1"/>
  <c r="AB16" i="1"/>
  <c r="AB15" i="1"/>
  <c r="AB14" i="1"/>
  <c r="AB13" i="1"/>
  <c r="AB12" i="1"/>
  <c r="S18" i="1"/>
  <c r="M13" i="1"/>
  <c r="M14" i="1"/>
  <c r="M16" i="1"/>
  <c r="M17" i="1"/>
  <c r="M18" i="1"/>
  <c r="X18" i="1" l="1"/>
  <c r="W18" i="1"/>
  <c r="V18" i="1"/>
  <c r="U18" i="1"/>
  <c r="T18" i="1"/>
  <c r="R18" i="1"/>
  <c r="X17" i="1"/>
  <c r="W17" i="1"/>
  <c r="V17" i="1"/>
  <c r="U17" i="1"/>
  <c r="T17" i="1"/>
  <c r="S17" i="1"/>
  <c r="R17" i="1"/>
  <c r="X16" i="1"/>
  <c r="W16" i="1"/>
  <c r="V16" i="1"/>
  <c r="U16" i="1"/>
  <c r="T16" i="1"/>
  <c r="S16" i="1"/>
  <c r="R16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12" i="1"/>
  <c r="W12" i="1"/>
  <c r="V12" i="1"/>
  <c r="R206" i="9" l="1"/>
  <c r="R209" i="9" s="1"/>
  <c r="R198" i="9"/>
  <c r="T198" i="9" s="1"/>
  <c r="U163" i="9"/>
  <c r="W163" i="9" s="1"/>
  <c r="U161" i="9"/>
  <c r="U157" i="9"/>
  <c r="U158" i="9" s="1"/>
  <c r="V143" i="9"/>
  <c r="V145" i="9" s="1"/>
  <c r="V133" i="9"/>
  <c r="V135" i="9" s="1"/>
  <c r="Q54" i="9"/>
  <c r="Q55" i="9" s="1"/>
  <c r="V48" i="9"/>
  <c r="X48" i="9" s="1"/>
  <c r="V37" i="9"/>
  <c r="Y37" i="9" s="1"/>
  <c r="V27" i="9"/>
  <c r="V30" i="9" s="1"/>
  <c r="V20" i="9"/>
  <c r="Y20" i="9" s="1"/>
  <c r="V12" i="9"/>
  <c r="V11" i="9"/>
  <c r="V15" i="9" s="1"/>
  <c r="M25" i="1"/>
  <c r="M24" i="1"/>
  <c r="M23" i="1"/>
  <c r="M22" i="1"/>
  <c r="M21" i="1"/>
  <c r="M20" i="1"/>
  <c r="M19" i="1"/>
  <c r="U23" i="9" l="1"/>
  <c r="X37" i="9"/>
  <c r="U198" i="9"/>
  <c r="V136" i="9"/>
  <c r="V21" i="9"/>
  <c r="Y48" i="9"/>
  <c r="R201" i="9"/>
  <c r="V51" i="9"/>
  <c r="V164" i="9"/>
  <c r="Y15" i="9"/>
  <c r="X15" i="9"/>
  <c r="W15" i="9"/>
  <c r="Y135" i="9"/>
  <c r="X135" i="9"/>
  <c r="W135" i="9"/>
  <c r="Y145" i="9"/>
  <c r="X145" i="9"/>
  <c r="W145" i="9"/>
  <c r="V146" i="9"/>
  <c r="V40" i="9"/>
  <c r="T206" i="9"/>
  <c r="X20" i="9"/>
  <c r="Y27" i="9"/>
  <c r="W136" i="9"/>
  <c r="U206" i="9"/>
  <c r="X27" i="9"/>
  <c r="X136" i="9" l="1"/>
  <c r="Y136" i="9"/>
  <c r="Y146" i="9"/>
  <c r="X146" i="9"/>
  <c r="W14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0" authorId="0" shapeId="0" xr:uid="{00000000-0006-0000-0B00-000001000000}">
      <text>
        <r>
          <rPr>
            <b/>
            <sz val="9"/>
            <color rgb="FF000000"/>
            <rFont val="ＭＳ Ｐゴシック"/>
            <family val="3"/>
            <charset val="128"/>
          </rPr>
          <t>周波数を設定</t>
        </r>
      </text>
    </comment>
    <comment ref="V14" authorId="0" shapeId="0" xr:uid="{00000000-0006-0000-0B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W20" authorId="0" shapeId="0" xr:uid="{00000000-0006-0000-0B00-000003000000}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W27" authorId="0" shapeId="0" xr:uid="{00000000-0006-0000-0B00-000004000000}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V28" authorId="0" shapeId="0" xr:uid="{00000000-0006-0000-0B00-000005000000}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W37" authorId="0" shapeId="0" xr:uid="{00000000-0006-0000-0B00-000006000000}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V38" authorId="0" shapeId="0" xr:uid="{00000000-0006-0000-0B00-000007000000}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W48" authorId="0" shapeId="0" xr:uid="{00000000-0006-0000-0B00-000008000000}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V49" authorId="0" shapeId="0" xr:uid="{00000000-0006-0000-0B00-000009000000}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S198" authorId="0" shapeId="0" xr:uid="{00000000-0006-0000-0B00-00000A000000}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R199" authorId="0" shapeId="0" xr:uid="{00000000-0006-0000-0B00-00000B000000}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S206" authorId="0" shapeId="0" xr:uid="{00000000-0006-0000-0B00-00000C000000}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R207" authorId="0" shapeId="0" xr:uid="{00000000-0006-0000-0B00-00000D000000}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</commentList>
</comments>
</file>

<file path=xl/sharedStrings.xml><?xml version="1.0" encoding="utf-8"?>
<sst xmlns="http://schemas.openxmlformats.org/spreadsheetml/2006/main" count="585" uniqueCount="328">
  <si>
    <t>CPU</t>
  </si>
  <si>
    <t>(ICSP)</t>
  </si>
  <si>
    <t>PIN数</t>
  </si>
  <si>
    <t>Vpp/MCLR</t>
  </si>
  <si>
    <t>CLOCK(Mhz)</t>
  </si>
  <si>
    <t xml:space="preserve">CPU Frequency (or SYS_FREQ or FCY) </t>
  </si>
  <si>
    <t>PBCLK(Mhz)</t>
  </si>
  <si>
    <t>Peripheral Frequency</t>
  </si>
  <si>
    <t>GND</t>
  </si>
  <si>
    <t>PGM_Memory(bytes)</t>
  </si>
  <si>
    <t>prgD</t>
  </si>
  <si>
    <t>RAM(bytes)</t>
  </si>
  <si>
    <t>prgC</t>
  </si>
  <si>
    <t>EEPROM(bytes)</t>
  </si>
  <si>
    <t>-</t>
  </si>
  <si>
    <t>ICD</t>
  </si>
  <si>
    <t>MCLR</t>
  </si>
  <si>
    <t>I/O</t>
  </si>
  <si>
    <t>CHECK</t>
  </si>
  <si>
    <t>※人の可聴周波数　＝ 20Hz～20KHz</t>
  </si>
  <si>
    <t>fc(Hz)</t>
  </si>
  <si>
    <t>1/(2πRC）</t>
  </si>
  <si>
    <t>RC</t>
  </si>
  <si>
    <t>1/(2πｆｃ）</t>
  </si>
  <si>
    <t>wo</t>
  </si>
  <si>
    <t>2πｆｃ</t>
  </si>
  <si>
    <t>R</t>
  </si>
  <si>
    <t>マイクロ</t>
  </si>
  <si>
    <t>ナノ</t>
  </si>
  <si>
    <t>ピコ</t>
  </si>
  <si>
    <t>C</t>
  </si>
  <si>
    <t>Vo/Vi</t>
  </si>
  <si>
    <t>★設定値</t>
  </si>
  <si>
    <t>8us</t>
  </si>
  <si>
    <t>■ボルテージフォロワ</t>
  </si>
  <si>
    <t>ｆｃ(Hz)</t>
  </si>
  <si>
    <t>Q</t>
  </si>
  <si>
    <t>R1=R2=R</t>
  </si>
  <si>
    <t>C1</t>
  </si>
  <si>
    <t>2Q/(woR)</t>
  </si>
  <si>
    <t>C2</t>
  </si>
  <si>
    <t>1/(2QwoR)</t>
  </si>
  <si>
    <t>■ゲインあり</t>
  </si>
  <si>
    <t>R4</t>
  </si>
  <si>
    <t>R3</t>
  </si>
  <si>
    <t>K</t>
  </si>
  <si>
    <t>fc</t>
  </si>
  <si>
    <t>Hz</t>
  </si>
  <si>
    <t>C1=C2=C</t>
  </si>
  <si>
    <t>1/(woC)</t>
  </si>
  <si>
    <t>微積分型バンドパスフィルタ</t>
  </si>
  <si>
    <t>ハイパス</t>
  </si>
  <si>
    <t>カットオフ</t>
  </si>
  <si>
    <t>fL(Hz)</t>
  </si>
  <si>
    <t>1/(2πC1R1）</t>
  </si>
  <si>
    <t>ローパス</t>
  </si>
  <si>
    <t>fH(Hz)</t>
  </si>
  <si>
    <t>1/(2πC2R2）</t>
  </si>
  <si>
    <t>~MCLR</t>
    <phoneticPr fontId="6"/>
  </si>
  <si>
    <t xml:space="preserve"> </t>
  </si>
  <si>
    <t>VPP</t>
  </si>
  <si>
    <t>■参考資料</t>
    <rPh sb="3" eb="5">
      <t>シリョウ</t>
    </rPh>
    <phoneticPr fontId="6"/>
  </si>
  <si>
    <t>SW3</t>
    <phoneticPr fontId="6"/>
  </si>
  <si>
    <t>Moniter LED</t>
    <phoneticPr fontId="6"/>
  </si>
  <si>
    <t>-</t>
    <phoneticPr fontId="6"/>
  </si>
  <si>
    <t>Enter</t>
    <phoneticPr fontId="6"/>
  </si>
  <si>
    <t>Up</t>
    <phoneticPr fontId="6"/>
  </si>
  <si>
    <t>Piezo Speaker</t>
    <phoneticPr fontId="6"/>
  </si>
  <si>
    <t>VFD heater H-bridge</t>
    <phoneticPr fontId="6"/>
  </si>
  <si>
    <t>I</t>
    <phoneticPr fontId="6"/>
  </si>
  <si>
    <t>O</t>
    <phoneticPr fontId="6"/>
  </si>
  <si>
    <t>-</t>
    <phoneticPr fontId="6"/>
  </si>
  <si>
    <t>I/O</t>
    <phoneticPr fontId="6"/>
  </si>
  <si>
    <t>28K</t>
    <phoneticPr fontId="6"/>
  </si>
  <si>
    <t>PinNo</t>
    <phoneticPr fontId="6"/>
  </si>
  <si>
    <t>io01</t>
    <phoneticPr fontId="6"/>
  </si>
  <si>
    <t>io02</t>
  </si>
  <si>
    <t>io03</t>
  </si>
  <si>
    <t>io04</t>
  </si>
  <si>
    <t>io05</t>
  </si>
  <si>
    <t>io06</t>
  </si>
  <si>
    <t>io07</t>
  </si>
  <si>
    <t>io08</t>
  </si>
  <si>
    <t>io09</t>
  </si>
  <si>
    <t>Use Application</t>
    <phoneticPr fontId="6"/>
  </si>
  <si>
    <t>VDD</t>
    <phoneticPr fontId="6"/>
  </si>
  <si>
    <t>RA5</t>
    <phoneticPr fontId="6"/>
  </si>
  <si>
    <t>RA4</t>
    <phoneticPr fontId="6"/>
  </si>
  <si>
    <t>RA3</t>
    <phoneticPr fontId="6"/>
  </si>
  <si>
    <t>RC5</t>
    <phoneticPr fontId="6"/>
  </si>
  <si>
    <t>RC4</t>
    <phoneticPr fontId="6"/>
  </si>
  <si>
    <t>RC3</t>
    <phoneticPr fontId="6"/>
  </si>
  <si>
    <t>RC2</t>
    <phoneticPr fontId="6"/>
  </si>
  <si>
    <t>RC1</t>
    <phoneticPr fontId="6"/>
  </si>
  <si>
    <t>RC0</t>
    <phoneticPr fontId="6"/>
  </si>
  <si>
    <t>RA2</t>
    <phoneticPr fontId="6"/>
  </si>
  <si>
    <t>RA1</t>
    <phoneticPr fontId="6"/>
  </si>
  <si>
    <t>ISCPCLK</t>
    <phoneticPr fontId="6"/>
  </si>
  <si>
    <t>RA0</t>
    <phoneticPr fontId="6"/>
  </si>
  <si>
    <t>ISCPDAT</t>
    <phoneticPr fontId="6"/>
  </si>
  <si>
    <t>VSS</t>
    <phoneticPr fontId="6"/>
  </si>
  <si>
    <t>GND</t>
    <phoneticPr fontId="6"/>
  </si>
  <si>
    <t>+3.3V</t>
    <phoneticPr fontId="6"/>
  </si>
  <si>
    <t>MCLR</t>
    <phoneticPr fontId="6"/>
  </si>
  <si>
    <t>SCL</t>
    <phoneticPr fontId="6"/>
  </si>
  <si>
    <t>-</t>
    <phoneticPr fontId="6"/>
  </si>
  <si>
    <t>ISCPCLK</t>
    <phoneticPr fontId="6"/>
  </si>
  <si>
    <t>VDD</t>
    <phoneticPr fontId="6"/>
  </si>
  <si>
    <t xml:space="preserve"> </t>
    <phoneticPr fontId="6"/>
  </si>
  <si>
    <t>ICSP</t>
    <phoneticPr fontId="6"/>
  </si>
  <si>
    <t>ICSP</t>
    <phoneticPr fontId="6"/>
  </si>
  <si>
    <t>PIC16F18326</t>
    <phoneticPr fontId="6"/>
  </si>
  <si>
    <t>1. 全体の流れ</t>
  </si>
  <si>
    <t>1.1. まず裏面のICチップをハンダ付けします。</t>
  </si>
  <si>
    <t>1.1.1. KT0913 ICをハンダ付けします。</t>
  </si>
  <si>
    <t>1.2. 裏面のチップ部品をハンダ付けします。</t>
  </si>
  <si>
    <t>1.2.2. RESETスイッチをハンダ付けします。</t>
  </si>
  <si>
    <t>1.2.3. チップ抵抗10kΩをハンダ付けします。</t>
  </si>
  <si>
    <t>1.2.4. チップコンデンサ1μFをハンダ付けします。</t>
  </si>
  <si>
    <t>1.3. 表面のリード部品をハンダ付けします。</t>
  </si>
  <si>
    <t>1.4. 下記の部品は裏表どちらでもつける事ができます。　高さがありますので、入れるケースによって裏表どちらかにつけてください。</t>
  </si>
  <si>
    <t>※オススメは裏面になります。</t>
  </si>
  <si>
    <t>1.1.2. アンプIC(NJU72060/NJU7089)をハンダ付けします。</t>
    <phoneticPr fontId="6"/>
  </si>
  <si>
    <t>1.1.4. Pch-MOSFET(SSM3J332R)を2個ハンダ付けします。</t>
    <phoneticPr fontId="6"/>
  </si>
  <si>
    <t>1.1.3. レギュレータIC(NJW4184U3/NJM2866F33)をハンダ付けします。</t>
    <phoneticPr fontId="6"/>
  </si>
  <si>
    <t>1.2.1. チップダイオードをハンダ付けします。</t>
    <phoneticPr fontId="6"/>
  </si>
  <si>
    <t>1.3.1. アンプのパッドをハンダ付けします。</t>
    <phoneticPr fontId="6"/>
  </si>
  <si>
    <t>1.3.2. クリスタルをハンダ付けします。</t>
    <phoneticPr fontId="6"/>
  </si>
  <si>
    <t>1.3.3. 抵抗をハンダ付けします。</t>
    <phoneticPr fontId="6"/>
  </si>
  <si>
    <t>1.3.4. コンデンサをハンダ付けします。</t>
    <phoneticPr fontId="6"/>
  </si>
  <si>
    <t>1.3.5. マイクロインダクターをハンダ付けします。</t>
    <phoneticPr fontId="6"/>
  </si>
  <si>
    <t>1.3.6. PICをハンダ付けします。</t>
    <phoneticPr fontId="6"/>
  </si>
  <si>
    <t>1.3.7. LCDディスプレイをハンダ付けします。</t>
    <phoneticPr fontId="6"/>
  </si>
  <si>
    <t>1.3.8. スイッチをハンダ付けします。</t>
    <phoneticPr fontId="6"/>
  </si>
  <si>
    <t>1.4.1. イヤホンジャック</t>
    <phoneticPr fontId="6"/>
  </si>
  <si>
    <t>1.4.2. 電源・スピーカ ターミナル</t>
    <phoneticPr fontId="6"/>
  </si>
  <si>
    <t>1.4.3. ICSP用の6ピンヘッダー ・・・PICをプログラミングしないのであれば、付ける必要はありません。</t>
    <phoneticPr fontId="6"/>
  </si>
  <si>
    <t>1.4.4. ANT SELECT用の3ピンヘッダー ・・・イヤホンをアンテナ線として使用しないのであれば、付ける必要はありません。</t>
    <phoneticPr fontId="6"/>
  </si>
  <si>
    <t>ANT-SELECT</t>
    <phoneticPr fontId="6"/>
  </si>
  <si>
    <t>1.4.5. ANT にアンテナ線をハンダ付けしてください。アンテナ線は、1～2mの長さです。</t>
    <rPh sb="16" eb="17">
      <t>セン</t>
    </rPh>
    <rPh sb="21" eb="22">
      <t>ヅ</t>
    </rPh>
    <rPh sb="34" eb="35">
      <t>セン</t>
    </rPh>
    <rPh sb="42" eb="43">
      <t>ナガ</t>
    </rPh>
    <phoneticPr fontId="6"/>
  </si>
  <si>
    <t>0x16</t>
    <phoneticPr fontId="9"/>
  </si>
  <si>
    <t>AMSYSCFG</t>
    <phoneticPr fontId="9"/>
  </si>
  <si>
    <t>AM_FM</t>
    <phoneticPr fontId="9"/>
  </si>
  <si>
    <t>USERBAND</t>
    <phoneticPr fontId="9"/>
  </si>
  <si>
    <t>Reserved</t>
    <phoneticPr fontId="9"/>
  </si>
  <si>
    <t>RCLK_EN</t>
    <phoneticPr fontId="9"/>
  </si>
  <si>
    <t>REFCLK</t>
    <phoneticPr fontId="9"/>
  </si>
  <si>
    <t>AU_GAIN</t>
    <phoneticPr fontId="9"/>
  </si>
  <si>
    <t>AMAFCD</t>
    <phoneticPr fontId="9"/>
  </si>
  <si>
    <t>AM/FM Mode Control</t>
    <phoneticPr fontId="9"/>
  </si>
  <si>
    <t>0=FM</t>
    <phoneticPr fontId="9"/>
  </si>
  <si>
    <t>1=AM</t>
    <phoneticPr fontId="9"/>
  </si>
  <si>
    <t>User Definition Band Enable</t>
    <phoneticPr fontId="9"/>
  </si>
  <si>
    <t>0=Use Internal defined band</t>
    <phoneticPr fontId="9"/>
  </si>
  <si>
    <t>1=Use user-defined band which is specified in USER_START_CHAN, USER_GUARD, USER_CHAN_NUM</t>
    <phoneticPr fontId="9"/>
  </si>
  <si>
    <t>Reference Clock Enable</t>
    <phoneticPr fontId="9"/>
  </si>
  <si>
    <t>0=Crystal</t>
    <phoneticPr fontId="9"/>
  </si>
  <si>
    <t>1=Reference clock</t>
    <phoneticPr fontId="9"/>
  </si>
  <si>
    <t>Reference Clock Selection</t>
    <phoneticPr fontId="9"/>
  </si>
  <si>
    <t>0000=32.768kHz</t>
    <phoneticPr fontId="9"/>
  </si>
  <si>
    <t>0101=15.2MHz</t>
    <phoneticPr fontId="9"/>
  </si>
  <si>
    <t>0001=6.5MHz</t>
    <phoneticPr fontId="9"/>
  </si>
  <si>
    <t>0110=19.2MHz</t>
    <phoneticPr fontId="9"/>
  </si>
  <si>
    <t>0010=7.6MHz</t>
    <phoneticPr fontId="9"/>
  </si>
  <si>
    <t>0111=24MHz</t>
    <phoneticPr fontId="9"/>
  </si>
  <si>
    <t>0011=12MHz</t>
    <phoneticPr fontId="9"/>
  </si>
  <si>
    <t>1000=26MHz</t>
    <phoneticPr fontId="9"/>
  </si>
  <si>
    <t>0100=13MHz</t>
    <phoneticPr fontId="9"/>
  </si>
  <si>
    <t>1001=38kHz</t>
    <phoneticPr fontId="9"/>
  </si>
  <si>
    <t>Audio Gain Selection</t>
    <phoneticPr fontId="9"/>
  </si>
  <si>
    <t>01=6dB</t>
    <phoneticPr fontId="9"/>
  </si>
  <si>
    <t>00=3dB</t>
    <phoneticPr fontId="9"/>
  </si>
  <si>
    <t>11=0dB</t>
    <phoneticPr fontId="9"/>
  </si>
  <si>
    <t>10=-3dB</t>
    <phoneticPr fontId="9"/>
  </si>
  <si>
    <t>AFC Disable Control in AM mode</t>
    <phoneticPr fontId="9"/>
  </si>
  <si>
    <t>0=enable</t>
    <phoneticPr fontId="9"/>
  </si>
  <si>
    <t>1=Disable</t>
    <phoneticPr fontId="9"/>
  </si>
  <si>
    <t>0x03</t>
    <phoneticPr fontId="9"/>
  </si>
  <si>
    <t>TUNE</t>
    <phoneticPr fontId="9"/>
  </si>
  <si>
    <t>FMTUNE</t>
    <phoneticPr fontId="9"/>
  </si>
  <si>
    <t>FMCHAN[11:8]</t>
    <phoneticPr fontId="9"/>
  </si>
  <si>
    <t>FMCHAN[7:0]</t>
    <phoneticPr fontId="9"/>
  </si>
  <si>
    <t>1=開始</t>
    <rPh sb="2" eb="4">
      <t>カイシ</t>
    </rPh>
    <phoneticPr fontId="9"/>
  </si>
  <si>
    <t>0=通常</t>
    <rPh sb="2" eb="4">
      <t>ツウジョウ</t>
    </rPh>
    <phoneticPr fontId="9"/>
  </si>
  <si>
    <t>FMCHAN[11:0]</t>
    <phoneticPr fontId="9"/>
  </si>
  <si>
    <t>FM周波数設定</t>
    <rPh sb="2" eb="5">
      <t>シュウハスウ</t>
    </rPh>
    <rPh sb="5" eb="7">
      <t>セッテイ</t>
    </rPh>
    <phoneticPr fontId="9"/>
  </si>
  <si>
    <t>設定値=Freq/0.05 (MHz)</t>
    <rPh sb="0" eb="3">
      <t>セッテイチ</t>
    </rPh>
    <phoneticPr fontId="9"/>
  </si>
  <si>
    <t>0x04</t>
    <phoneticPr fontId="9"/>
  </si>
  <si>
    <t>VOLUME</t>
    <phoneticPr fontId="9"/>
  </si>
  <si>
    <t>FMDSMUTE</t>
    <phoneticPr fontId="9"/>
  </si>
  <si>
    <t>AMDSMUTE</t>
    <phoneticPr fontId="9"/>
  </si>
  <si>
    <t>DMUTE</t>
    <phoneticPr fontId="9"/>
  </si>
  <si>
    <t>BASS</t>
    <phoneticPr fontId="9"/>
  </si>
  <si>
    <t>POP</t>
    <phoneticPr fontId="9"/>
  </si>
  <si>
    <t>FM Softmute Enable/Disable</t>
    <phoneticPr fontId="9"/>
  </si>
  <si>
    <t>1=disable</t>
    <phoneticPr fontId="9"/>
  </si>
  <si>
    <t>AM Softmute Enable/Disable</t>
    <phoneticPr fontId="9"/>
  </si>
  <si>
    <t>Mute Enable/Disable</t>
    <phoneticPr fontId="9"/>
  </si>
  <si>
    <t>Bass Boost Effect Mode Selection</t>
    <phoneticPr fontId="9"/>
  </si>
  <si>
    <t>00=Disable</t>
    <phoneticPr fontId="9"/>
  </si>
  <si>
    <t>01=Low</t>
    <phoneticPr fontId="9"/>
  </si>
  <si>
    <t>10=Med</t>
    <phoneticPr fontId="9"/>
  </si>
  <si>
    <t>11=High</t>
    <phoneticPr fontId="9"/>
  </si>
  <si>
    <t>Audio DAC Anti-pop Configuration</t>
    <phoneticPr fontId="9"/>
  </si>
  <si>
    <t>00=100uF AC-cupling capacitor</t>
    <phoneticPr fontId="9"/>
  </si>
  <si>
    <t>01=600uF AC-cupling capacitor</t>
    <phoneticPr fontId="9"/>
  </si>
  <si>
    <t>10=20uF AC-cupling capacitor</t>
    <phoneticPr fontId="9"/>
  </si>
  <si>
    <t>11=10uF AC-cupling capacitor</t>
    <phoneticPr fontId="9"/>
  </si>
  <si>
    <t>0x0A</t>
    <phoneticPr fontId="9"/>
  </si>
  <si>
    <t>LOCFGA</t>
    <phoneticPr fontId="9"/>
  </si>
  <si>
    <t>FMAFCD</t>
    <phoneticPr fontId="9"/>
  </si>
  <si>
    <t>AFC Disable Control bit</t>
    <phoneticPr fontId="9"/>
  </si>
  <si>
    <t>0=AFC enable</t>
    <phoneticPr fontId="9"/>
  </si>
  <si>
    <t>1=AFC disable</t>
    <phoneticPr fontId="9"/>
  </si>
  <si>
    <t>0x05</t>
    <phoneticPr fontId="9"/>
  </si>
  <si>
    <t>DSPCFGA</t>
    <phoneticPr fontId="9"/>
  </si>
  <si>
    <t>MONO</t>
    <phoneticPr fontId="9"/>
  </si>
  <si>
    <t>DE</t>
    <phoneticPr fontId="9"/>
  </si>
  <si>
    <t>BLNDADJ</t>
    <phoneticPr fontId="9"/>
  </si>
  <si>
    <t>DBLND</t>
    <phoneticPr fontId="9"/>
  </si>
  <si>
    <t>Mono Select</t>
    <phoneticPr fontId="9"/>
  </si>
  <si>
    <t>0=Stereo</t>
    <phoneticPr fontId="9"/>
  </si>
  <si>
    <t>1=Foce mono</t>
    <phoneticPr fontId="9"/>
  </si>
  <si>
    <t>De-emphasis Time Constant Selection</t>
    <phoneticPr fontId="9"/>
  </si>
  <si>
    <t>0=75us</t>
    <phoneticPr fontId="9"/>
  </si>
  <si>
    <t>1=50uS</t>
    <phoneticPr fontId="9"/>
  </si>
  <si>
    <t>Stereo/Mono Blend Level Adjustment</t>
    <phoneticPr fontId="9"/>
  </si>
  <si>
    <t>00=High</t>
    <phoneticPr fontId="9"/>
  </si>
  <si>
    <t>01=Highest</t>
    <phoneticPr fontId="9"/>
  </si>
  <si>
    <t>10=Lowest</t>
    <phoneticPr fontId="9"/>
  </si>
  <si>
    <t>11=Low</t>
    <phoneticPr fontId="9"/>
  </si>
  <si>
    <t>Blend Enable/Disable</t>
    <phoneticPr fontId="9"/>
  </si>
  <si>
    <t>0x22</t>
    <phoneticPr fontId="9"/>
  </si>
  <si>
    <t>AMDSP</t>
    <phoneticPr fontId="9"/>
  </si>
  <si>
    <t>AM_BW</t>
    <phoneticPr fontId="9"/>
  </si>
  <si>
    <t>INV_LEFT_AUDIO</t>
  </si>
  <si>
    <t>AM Channel BandWidth Selection</t>
    <phoneticPr fontId="9"/>
  </si>
  <si>
    <t>00=2kHz</t>
    <phoneticPr fontId="9"/>
  </si>
  <si>
    <t>01=2kHz</t>
    <phoneticPr fontId="9"/>
  </si>
  <si>
    <t>10=4kHz</t>
    <phoneticPr fontId="9"/>
  </si>
  <si>
    <t>11=6kHz</t>
    <phoneticPr fontId="9"/>
  </si>
  <si>
    <t>INV_LEFT_AUDIO</t>
    <phoneticPr fontId="9"/>
  </si>
  <si>
    <t>Left channel inverse control.</t>
    <phoneticPr fontId="9"/>
  </si>
  <si>
    <t>0=Normal operation</t>
    <phoneticPr fontId="9"/>
  </si>
  <si>
    <t>1=Inversing the left channel audio signal.</t>
    <phoneticPr fontId="9"/>
  </si>
  <si>
    <t>0x0F</t>
    <phoneticPr fontId="9"/>
  </si>
  <si>
    <t>RXCFG</t>
    <phoneticPr fontId="9"/>
  </si>
  <si>
    <t>STDBY</t>
    <phoneticPr fontId="9"/>
  </si>
  <si>
    <t>Standby Mode Enable</t>
    <phoneticPr fontId="9"/>
  </si>
  <si>
    <t>0=Disable</t>
    <phoneticPr fontId="9"/>
  </si>
  <si>
    <t>1=Enable</t>
    <phoneticPr fontId="9"/>
  </si>
  <si>
    <t>Volume Control</t>
    <phoneticPr fontId="9"/>
  </si>
  <si>
    <t>1 1111 = 0dB</t>
    <phoneticPr fontId="9"/>
  </si>
  <si>
    <t>1 1110 = -2dB</t>
    <phoneticPr fontId="9"/>
  </si>
  <si>
    <t>1 1101 = -4dB</t>
    <phoneticPr fontId="9"/>
  </si>
  <si>
    <t>…</t>
    <phoneticPr fontId="9"/>
  </si>
  <si>
    <t>0 0010 = -58dB</t>
    <phoneticPr fontId="9"/>
  </si>
  <si>
    <t>0 0001 = -60dB</t>
    <phoneticPr fontId="9"/>
  </si>
  <si>
    <t>0 0000 = Mute</t>
    <phoneticPr fontId="9"/>
  </si>
  <si>
    <t>0x12</t>
    <phoneticPr fontId="9"/>
  </si>
  <si>
    <t>STATUSA</t>
    <phoneticPr fontId="9"/>
  </si>
  <si>
    <t>XTAL_OK</t>
    <phoneticPr fontId="9"/>
  </si>
  <si>
    <t>STC</t>
    <phoneticPr fontId="9"/>
  </si>
  <si>
    <t>PLL_LOCK</t>
    <phoneticPr fontId="9"/>
  </si>
  <si>
    <t>LO_LOCK</t>
    <phoneticPr fontId="9"/>
  </si>
  <si>
    <t>ST</t>
    <phoneticPr fontId="9"/>
  </si>
  <si>
    <t>FMRSSI</t>
    <phoneticPr fontId="9"/>
  </si>
  <si>
    <t>Crystal ready indicator</t>
    <phoneticPr fontId="9"/>
  </si>
  <si>
    <t>0=Not ready</t>
    <phoneticPr fontId="9"/>
  </si>
  <si>
    <t>1=Crystal is ok</t>
    <phoneticPr fontId="9"/>
  </si>
  <si>
    <t>Seek/Tune Complete</t>
    <phoneticPr fontId="9"/>
  </si>
  <si>
    <t>0=Not Complete</t>
    <phoneticPr fontId="9"/>
  </si>
  <si>
    <t>1=Complete</t>
    <phoneticPr fontId="9"/>
  </si>
  <si>
    <t>Every time the Seek/tune process begins,</t>
    <phoneticPr fontId="9"/>
  </si>
  <si>
    <t>the STC bit will clear to zero by hardware.</t>
    <phoneticPr fontId="9"/>
  </si>
  <si>
    <t>System PLL Ready Indicator</t>
    <phoneticPr fontId="9"/>
  </si>
  <si>
    <t>1=System PLL ready</t>
    <phoneticPr fontId="9"/>
  </si>
  <si>
    <t>LO Synthersizer Ready Indicator</t>
    <phoneticPr fontId="9"/>
  </si>
  <si>
    <t>1=ready</t>
    <phoneticPr fontId="9"/>
  </si>
  <si>
    <t>Stereo Indicator</t>
    <phoneticPr fontId="9"/>
  </si>
  <si>
    <t>11=Stereo state</t>
    <phoneticPr fontId="9"/>
  </si>
  <si>
    <t>Other=Mono state</t>
    <phoneticPr fontId="9"/>
  </si>
  <si>
    <t>FM RSSI Value Indicator</t>
    <phoneticPr fontId="9"/>
  </si>
  <si>
    <t>RSSI starts from -100dBm and step is 3dB, namely</t>
    <phoneticPr fontId="9"/>
  </si>
  <si>
    <t>RSSI(dBm) = -100 + FMRSSI&lt;4:0&gt;*3dB</t>
    <phoneticPr fontId="9"/>
  </si>
  <si>
    <t>0x02</t>
    <phoneticPr fontId="9"/>
  </si>
  <si>
    <t>SEEK</t>
    <phoneticPr fontId="9"/>
  </si>
  <si>
    <t>FMSPACE</t>
    <phoneticPr fontId="9"/>
  </si>
  <si>
    <t>DMUTER</t>
    <phoneticPr fontId="9"/>
  </si>
  <si>
    <t>DMUTEL</t>
    <phoneticPr fontId="9"/>
  </si>
  <si>
    <t>FM Channel Spaceing</t>
    <phoneticPr fontId="9"/>
  </si>
  <si>
    <t>00=200Khz</t>
    <phoneticPr fontId="9"/>
  </si>
  <si>
    <t>01=100Khz</t>
    <phoneticPr fontId="9"/>
  </si>
  <si>
    <t>10=50Khz</t>
    <phoneticPr fontId="9"/>
  </si>
  <si>
    <t>Right Channel Mute Control</t>
    <phoneticPr fontId="9"/>
  </si>
  <si>
    <t>0=Right mute enable</t>
    <phoneticPr fontId="9"/>
  </si>
  <si>
    <t>1=Right mute disable</t>
    <phoneticPr fontId="9"/>
  </si>
  <si>
    <t>Left Channel Mute Control</t>
    <phoneticPr fontId="9"/>
  </si>
  <si>
    <t>0=Left mute enable</t>
    <phoneticPr fontId="9"/>
  </si>
  <si>
    <t>1=Left mute disable</t>
    <phoneticPr fontId="9"/>
  </si>
  <si>
    <t>AFC Disable Control</t>
    <phoneticPr fontId="9"/>
  </si>
  <si>
    <t>0x13</t>
    <phoneticPr fontId="9"/>
  </si>
  <si>
    <t>STATUSB</t>
    <phoneticPr fontId="9"/>
  </si>
  <si>
    <t>RDCHAN</t>
    <phoneticPr fontId="9"/>
  </si>
  <si>
    <t>Current Channel Indicator</t>
    <phoneticPr fontId="9"/>
  </si>
  <si>
    <t>STATUSC</t>
    <phoneticPr fontId="9"/>
  </si>
  <si>
    <t>PWSTATUS</t>
    <phoneticPr fontId="9"/>
  </si>
  <si>
    <t>CHIPRDY</t>
    <phoneticPr fontId="9"/>
  </si>
  <si>
    <t>FMSNR&gt;&gt;</t>
    <phoneticPr fontId="9"/>
  </si>
  <si>
    <t>&gt;&gt;FMSNR</t>
    <phoneticPr fontId="9"/>
  </si>
  <si>
    <t>Power Status Indicator</t>
    <phoneticPr fontId="9"/>
  </si>
  <si>
    <t>0=power not ready</t>
    <phoneticPr fontId="9"/>
  </si>
  <si>
    <t>1=power ready</t>
    <phoneticPr fontId="9"/>
  </si>
  <si>
    <t>Chip Ready Indicator</t>
    <phoneticPr fontId="9"/>
  </si>
  <si>
    <t>0=Chip is not ready</t>
    <phoneticPr fontId="9"/>
  </si>
  <si>
    <t>1=Chip is ready, calibration donew.</t>
    <phoneticPr fontId="9"/>
  </si>
  <si>
    <t>FMSNR</t>
    <phoneticPr fontId="9"/>
  </si>
  <si>
    <t>Channel SNR value is FM mode</t>
    <phoneticPr fontId="9"/>
  </si>
  <si>
    <t>0000000=Minimum SNR</t>
    <phoneticPr fontId="9"/>
  </si>
  <si>
    <t>1111111=Maximum SNR</t>
    <phoneticPr fontId="9"/>
  </si>
  <si>
    <t>https://www.infraexpert.com/study/wireless22.html</t>
  </si>
  <si>
    <t>SW1</t>
    <phoneticPr fontId="6"/>
  </si>
  <si>
    <t>SDA</t>
  </si>
  <si>
    <t>SW2</t>
    <phoneticPr fontId="6"/>
  </si>
  <si>
    <t>NC</t>
    <phoneticPr fontId="6"/>
  </si>
  <si>
    <t>POWER_BackLight</t>
    <phoneticPr fontId="6"/>
  </si>
  <si>
    <t>POWER_RADIO_LCD</t>
    <phoneticPr fontId="6"/>
  </si>
  <si>
    <t>POWER_AMP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</si>
</sst>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#,##0.000000_ "/>
    <numFmt numFmtId="178" formatCode="#,##0.000_ "/>
    <numFmt numFmtId="179" formatCode="#,##0.0000_ "/>
  </numFmts>
  <fonts count="16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rgb="FF0000FF"/>
      <name val="ＭＳ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76" fontId="0" fillId="0" borderId="0" xfId="0" applyNumberFormat="1"/>
    <xf numFmtId="176" fontId="0" fillId="3" borderId="0" xfId="0" applyNumberFormat="1" applyFill="1"/>
    <xf numFmtId="176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177" fontId="0" fillId="0" borderId="21" xfId="0" applyNumberFormat="1" applyBorder="1"/>
    <xf numFmtId="0" fontId="0" fillId="0" borderId="22" xfId="0" applyBorder="1"/>
    <xf numFmtId="0" fontId="0" fillId="0" borderId="23" xfId="0" applyBorder="1"/>
    <xf numFmtId="178" fontId="0" fillId="3" borderId="17" xfId="0" applyNumberForma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78" fontId="0" fillId="4" borderId="17" xfId="0" applyNumberFormat="1" applyFill="1" applyBorder="1"/>
    <xf numFmtId="176" fontId="0" fillId="4" borderId="24" xfId="0" applyNumberFormat="1" applyFill="1" applyBorder="1"/>
    <xf numFmtId="176" fontId="0" fillId="0" borderId="24" xfId="0" applyNumberFormat="1" applyBorder="1"/>
    <xf numFmtId="179" fontId="0" fillId="4" borderId="17" xfId="0" applyNumberFormat="1" applyFill="1" applyBorder="1"/>
    <xf numFmtId="177" fontId="0" fillId="0" borderId="0" xfId="0" applyNumberFormat="1"/>
    <xf numFmtId="178" fontId="0" fillId="3" borderId="0" xfId="0" applyNumberFormat="1" applyFill="1"/>
    <xf numFmtId="176" fontId="0" fillId="3" borderId="24" xfId="0" applyNumberFormat="1" applyFill="1" applyBorder="1"/>
    <xf numFmtId="0" fontId="2" fillId="0" borderId="1" xfId="0" applyFont="1" applyBorder="1" applyAlignment="1">
      <alignment horizontal="left" vertical="center"/>
    </xf>
    <xf numFmtId="0" fontId="7" fillId="0" borderId="0" xfId="1" applyFont="1" applyBorder="1" applyProtection="1"/>
    <xf numFmtId="0" fontId="2" fillId="0" borderId="0" xfId="0" applyFont="1" applyAlignment="1">
      <alignment horizontal="left" vertical="top"/>
    </xf>
    <xf numFmtId="0" fontId="2" fillId="0" borderId="0" xfId="0" applyFont="1"/>
    <xf numFmtId="49" fontId="0" fillId="5" borderId="0" xfId="0" applyNumberFormat="1" applyFill="1"/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0" borderId="25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8" xfId="0" quotePrefix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/>
    <xf numFmtId="49" fontId="2" fillId="0" borderId="25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1" fillId="5" borderId="0" xfId="2" applyFill="1">
      <alignment vertical="center"/>
    </xf>
    <xf numFmtId="49" fontId="1" fillId="6" borderId="4" xfId="2" applyNumberFormat="1" applyFill="1" applyBorder="1" applyAlignment="1">
      <alignment horizontal="center" vertical="center"/>
    </xf>
    <xf numFmtId="49" fontId="1" fillId="6" borderId="4" xfId="2" applyNumberFormat="1" applyFill="1" applyBorder="1" applyAlignment="1">
      <alignment horizontal="left" vertical="center"/>
    </xf>
    <xf numFmtId="49" fontId="1" fillId="6" borderId="4" xfId="2" applyNumberFormat="1" applyFill="1" applyBorder="1" applyAlignment="1">
      <alignment horizontal="centerContinuous" vertical="center"/>
    </xf>
    <xf numFmtId="0" fontId="10" fillId="5" borderId="4" xfId="2" applyFont="1" applyFill="1" applyBorder="1" applyAlignment="1">
      <alignment horizontal="center" vertical="center"/>
    </xf>
    <xf numFmtId="0" fontId="1" fillId="5" borderId="4" xfId="2" applyFill="1" applyBorder="1" applyAlignment="1">
      <alignment horizontal="center" vertical="center"/>
    </xf>
    <xf numFmtId="0" fontId="11" fillId="5" borderId="4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0" fontId="12" fillId="5" borderId="0" xfId="2" applyFont="1" applyFill="1">
      <alignment vertical="center"/>
    </xf>
    <xf numFmtId="49" fontId="12" fillId="6" borderId="4" xfId="2" applyNumberFormat="1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0" fontId="10" fillId="5" borderId="0" xfId="2" applyFont="1" applyFill="1">
      <alignment vertical="center"/>
    </xf>
    <xf numFmtId="0" fontId="14" fillId="5" borderId="0" xfId="2" applyFont="1" applyFill="1">
      <alignment vertical="center"/>
    </xf>
    <xf numFmtId="0" fontId="8" fillId="5" borderId="0" xfId="2" applyFont="1" applyFill="1">
      <alignment vertical="center"/>
    </xf>
    <xf numFmtId="0" fontId="15" fillId="5" borderId="0" xfId="3" applyFill="1">
      <alignment vertical="center"/>
    </xf>
    <xf numFmtId="0" fontId="2" fillId="0" borderId="15" xfId="0" quotePrefix="1" applyFont="1" applyBorder="1" applyAlignment="1">
      <alignment horizontal="center" vertical="center"/>
    </xf>
  </cellXfs>
  <cellStyles count="4">
    <cellStyle name="ハイパーリンク" xfId="1" builtinId="8"/>
    <cellStyle name="ハイパーリンク 2" xfId="3" xr:uid="{70DFE7BA-DC24-4B29-A882-945219605EDC}"/>
    <cellStyle name="標準" xfId="0" builtinId="0"/>
    <cellStyle name="標準 2" xfId="2" xr:uid="{24401073-A0E3-4042-8650-3662C0854279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numFmt numFmtId="30" formatCode="@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solid">
          <fgColor rgb="FFBFBFBF"/>
          <bgColor rgb="FF99CC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111264</xdr:colOff>
      <xdr:row>34</xdr:row>
      <xdr:rowOff>41657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E9CBEB8-C718-9186-151A-51CC693A2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336176"/>
          <a:ext cx="10364646" cy="5420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42333</xdr:colOff>
      <xdr:row>36</xdr:row>
      <xdr:rowOff>52916</xdr:rowOff>
    </xdr:from>
    <xdr:to>
      <xdr:col>18</xdr:col>
      <xdr:colOff>366727</xdr:colOff>
      <xdr:row>67</xdr:row>
      <xdr:rowOff>166906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0FEC3F-B11B-A05E-03EC-DA1BB4BC3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6148916"/>
          <a:ext cx="11479227" cy="53633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18</xdr:col>
      <xdr:colOff>486342</xdr:colOff>
      <xdr:row>34</xdr:row>
      <xdr:rowOff>87552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6E9EDB1-F385-429B-5E40-59698CFD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7" y="338667"/>
          <a:ext cx="11641175" cy="55062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9</xdr:col>
      <xdr:colOff>190201</xdr:colOff>
      <xdr:row>87</xdr:row>
      <xdr:rowOff>32109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AB0D52E-7A0C-05D5-0391-418159240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167" y="12192000"/>
          <a:ext cx="5439534" cy="25721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18</xdr:col>
      <xdr:colOff>352973</xdr:colOff>
      <xdr:row>123</xdr:row>
      <xdr:rowOff>30393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09688F6-3584-D68B-D3C6-B4FF65F19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167" y="15409333"/>
          <a:ext cx="11507806" cy="5449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18</xdr:col>
      <xdr:colOff>314868</xdr:colOff>
      <xdr:row>167</xdr:row>
      <xdr:rowOff>158729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84CE05D-5105-6492-5355-EE2FA6962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6167" y="20997333"/>
          <a:ext cx="11469701" cy="7440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18</xdr:col>
      <xdr:colOff>314868</xdr:colOff>
      <xdr:row>201</xdr:row>
      <xdr:rowOff>20867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64696C6-CB84-8ED7-F6B2-6CF3D8DBE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6167" y="28617333"/>
          <a:ext cx="11469701" cy="54395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118855</xdr:colOff>
      <xdr:row>18</xdr:row>
      <xdr:rowOff>64190</xdr:rowOff>
    </xdr:from>
    <xdr:to>
      <xdr:col>8</xdr:col>
      <xdr:colOff>638671</xdr:colOff>
      <xdr:row>49</xdr:row>
      <xdr:rowOff>154360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1891" y="914636"/>
          <a:ext cx="3945900" cy="5362938"/>
        </a:xfrm>
        <a:prstGeom prst="rect">
          <a:avLst/>
        </a:prstGeom>
      </xdr:spPr>
    </xdr:pic>
    <xdr:clientData/>
  </xdr:twoCellAnchor>
  <xdr:twoCellAnchor>
    <xdr:from>
      <xdr:col>1</xdr:col>
      <xdr:colOff>149087</xdr:colOff>
      <xdr:row>21</xdr:row>
      <xdr:rowOff>24848</xdr:rowOff>
    </xdr:from>
    <xdr:to>
      <xdr:col>3</xdr:col>
      <xdr:colOff>140806</xdr:colOff>
      <xdr:row>24</xdr:row>
      <xdr:rowOff>41413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413856" y="1373002"/>
          <a:ext cx="1369181" cy="522123"/>
        </a:xfrm>
        <a:prstGeom prst="borderCallout1">
          <a:avLst>
            <a:gd name="adj1" fmla="val 50942"/>
            <a:gd name="adj2" fmla="val 99581"/>
            <a:gd name="adj3" fmla="val 87944"/>
            <a:gd name="adj4" fmla="val 182043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1.1.1.</a:t>
          </a:r>
          <a:r>
            <a:rPr kumimoji="1" lang="ja-JP" altLang="en-US" sz="1100">
              <a:solidFill>
                <a:sysClr val="windowText" lastClr="000000"/>
              </a:solidFill>
            </a:rPr>
            <a:t>ラジオ</a:t>
          </a:r>
          <a:r>
            <a:rPr kumimoji="1" lang="en-US" altLang="ja-JP" sz="1100">
              <a:solidFill>
                <a:sysClr val="windowText" lastClr="000000"/>
              </a:solidFill>
            </a:rPr>
            <a:t>IC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en-US" altLang="ja-JP" sz="1100">
              <a:solidFill>
                <a:sysClr val="windowText" lastClr="000000"/>
              </a:solidFill>
            </a:rPr>
            <a:t>KT0913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579779</xdr:colOff>
      <xdr:row>21</xdr:row>
      <xdr:rowOff>165651</xdr:rowOff>
    </xdr:from>
    <xdr:to>
      <xdr:col>6</xdr:col>
      <xdr:colOff>91105</xdr:colOff>
      <xdr:row>26</xdr:row>
      <xdr:rowOff>115956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891627" y="1557129"/>
          <a:ext cx="886239" cy="819979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276636</xdr:colOff>
      <xdr:row>39</xdr:row>
      <xdr:rowOff>152399</xdr:rowOff>
    </xdr:from>
    <xdr:to>
      <xdr:col>5</xdr:col>
      <xdr:colOff>475419</xdr:colOff>
      <xdr:row>44</xdr:row>
      <xdr:rowOff>102704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588484" y="4674703"/>
          <a:ext cx="886239" cy="819979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629477</xdr:colOff>
      <xdr:row>40</xdr:row>
      <xdr:rowOff>165653</xdr:rowOff>
    </xdr:from>
    <xdr:to>
      <xdr:col>3</xdr:col>
      <xdr:colOff>127553</xdr:colOff>
      <xdr:row>44</xdr:row>
      <xdr:rowOff>36445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205515" y="4715672"/>
          <a:ext cx="1564269" cy="544869"/>
        </a:xfrm>
        <a:prstGeom prst="borderCallout1">
          <a:avLst>
            <a:gd name="adj1" fmla="val 50942"/>
            <a:gd name="adj2" fmla="val 99581"/>
            <a:gd name="adj3" fmla="val 40218"/>
            <a:gd name="adj4" fmla="val 153453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1.1.2. </a:t>
          </a:r>
          <a:r>
            <a:rPr kumimoji="1" lang="ja-JP" altLang="en-US" sz="1100">
              <a:solidFill>
                <a:sysClr val="windowText" lastClr="000000"/>
              </a:solidFill>
            </a:rPr>
            <a:t>アンプ</a:t>
          </a:r>
          <a:r>
            <a:rPr kumimoji="1" lang="en-US" altLang="ja-JP" sz="1100">
              <a:solidFill>
                <a:sysClr val="windowText" lastClr="000000"/>
              </a:solidFill>
            </a:rPr>
            <a:t>IC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en-US" altLang="ja-JP" sz="1100">
              <a:solidFill>
                <a:sysClr val="windowText" lastClr="000000"/>
              </a:solidFill>
            </a:rPr>
            <a:t>NJU72060/NJU7089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176005</xdr:colOff>
      <xdr:row>27</xdr:row>
      <xdr:rowOff>39689</xdr:rowOff>
    </xdr:from>
    <xdr:to>
      <xdr:col>8</xdr:col>
      <xdr:colOff>134940</xdr:colOff>
      <xdr:row>30</xdr:row>
      <xdr:rowOff>126309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2463255" y="2484439"/>
          <a:ext cx="641560" cy="610495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552923</xdr:colOff>
      <xdr:row>43</xdr:row>
      <xdr:rowOff>17464</xdr:rowOff>
    </xdr:from>
    <xdr:to>
      <xdr:col>8</xdr:col>
      <xdr:colOff>511858</xdr:colOff>
      <xdr:row>46</xdr:row>
      <xdr:rowOff>104084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2921816" y="5120143"/>
          <a:ext cx="646096" cy="596887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619814</xdr:colOff>
      <xdr:row>29</xdr:row>
      <xdr:rowOff>90763</xdr:rowOff>
    </xdr:from>
    <xdr:to>
      <xdr:col>10</xdr:col>
      <xdr:colOff>611533</xdr:colOff>
      <xdr:row>32</xdr:row>
      <xdr:rowOff>107328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3589689" y="2884763"/>
          <a:ext cx="1356969" cy="540440"/>
        </a:xfrm>
        <a:prstGeom prst="borderCallout1">
          <a:avLst>
            <a:gd name="adj1" fmla="val 43598"/>
            <a:gd name="adj2" fmla="val 726"/>
            <a:gd name="adj3" fmla="val 5529"/>
            <a:gd name="adj4" fmla="val -39004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1.1.4. Pch-MOSFET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en-US" altLang="ja-JP" sz="1100">
              <a:solidFill>
                <a:sysClr val="windowText" lastClr="000000"/>
              </a:solidFill>
            </a:rPr>
            <a:t>SSM3J332R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649922</xdr:colOff>
      <xdr:row>39</xdr:row>
      <xdr:rowOff>169864</xdr:rowOff>
    </xdr:from>
    <xdr:to>
      <xdr:col>7</xdr:col>
      <xdr:colOff>605941</xdr:colOff>
      <xdr:row>43</xdr:row>
      <xdr:rowOff>86394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2381223" y="4718537"/>
          <a:ext cx="646096" cy="616326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43736</xdr:colOff>
      <xdr:row>49</xdr:row>
      <xdr:rowOff>158681</xdr:rowOff>
    </xdr:from>
    <xdr:to>
      <xdr:col>6</xdr:col>
      <xdr:colOff>376707</xdr:colOff>
      <xdr:row>53</xdr:row>
      <xdr:rowOff>34333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0321989" y="6281895"/>
          <a:ext cx="1703404" cy="556009"/>
        </a:xfrm>
        <a:prstGeom prst="borderCallout1">
          <a:avLst>
            <a:gd name="adj1" fmla="val 2870"/>
            <a:gd name="adj2" fmla="val 99858"/>
            <a:gd name="adj3" fmla="val -200813"/>
            <a:gd name="adj4" fmla="val 129545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1.1.3. </a:t>
          </a:r>
          <a:r>
            <a:rPr kumimoji="1" lang="ja-JP" altLang="en-US" sz="1100">
              <a:solidFill>
                <a:sysClr val="windowText" lastClr="000000"/>
              </a:solidFill>
            </a:rPr>
            <a:t>レギュレータ</a:t>
          </a:r>
          <a:r>
            <a:rPr kumimoji="1" lang="en-US" altLang="ja-JP" sz="1100">
              <a:solidFill>
                <a:sysClr val="windowText" lastClr="000000"/>
              </a:solidFill>
            </a:rPr>
            <a:t>IC</a:t>
          </a: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NJW4184U3/NJM2866F33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262424</xdr:colOff>
      <xdr:row>31</xdr:row>
      <xdr:rowOff>11571</xdr:rowOff>
    </xdr:from>
    <xdr:to>
      <xdr:col>8</xdr:col>
      <xdr:colOff>619814</xdr:colOff>
      <xdr:row>43</xdr:row>
      <xdr:rowOff>68036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stCxn id="13" idx="2"/>
        </xdr:cNvCxnSpPr>
      </xdr:nvCxnSpPr>
      <xdr:spPr>
        <a:xfrm flipH="1">
          <a:off x="13373878" y="3160653"/>
          <a:ext cx="357390" cy="2155852"/>
        </a:xfrm>
        <a:prstGeom prst="line">
          <a:avLst/>
        </a:prstGeom>
        <a:ln w="25400">
          <a:solidFill>
            <a:srgbClr val="FF0000"/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583162</xdr:colOff>
      <xdr:row>39</xdr:row>
      <xdr:rowOff>68036</xdr:rowOff>
    </xdr:from>
    <xdr:to>
      <xdr:col>8</xdr:col>
      <xdr:colOff>267282</xdr:colOff>
      <xdr:row>42</xdr:row>
      <xdr:rowOff>43738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2917065" y="4490357"/>
          <a:ext cx="369337" cy="485970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650066</xdr:colOff>
      <xdr:row>39</xdr:row>
      <xdr:rowOff>108136</xdr:rowOff>
    </xdr:from>
    <xdr:to>
      <xdr:col>11</xdr:col>
      <xdr:colOff>306161</xdr:colOff>
      <xdr:row>42</xdr:row>
      <xdr:rowOff>124701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669186" y="4530457"/>
          <a:ext cx="1711745" cy="526833"/>
        </a:xfrm>
        <a:prstGeom prst="borderCallout1">
          <a:avLst>
            <a:gd name="adj1" fmla="val 50056"/>
            <a:gd name="adj2" fmla="val 369"/>
            <a:gd name="adj3" fmla="val 40582"/>
            <a:gd name="adj4" fmla="val -22980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1.2.1. </a:t>
          </a:r>
          <a:r>
            <a:rPr kumimoji="1" lang="ja-JP" altLang="en-US" sz="1100">
              <a:solidFill>
                <a:sysClr val="windowText" lastClr="000000"/>
              </a:solidFill>
            </a:rPr>
            <a:t>チップダイオード</a:t>
          </a:r>
        </a:p>
      </xdr:txBody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8</xdr:col>
      <xdr:colOff>454270</xdr:colOff>
      <xdr:row>100</xdr:row>
      <xdr:rowOff>49566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192" y="11627827"/>
          <a:ext cx="3897924" cy="5273662"/>
        </a:xfrm>
        <a:prstGeom prst="rect">
          <a:avLst/>
        </a:prstGeom>
      </xdr:spPr>
    </xdr:pic>
    <xdr:clientData/>
  </xdr:twoCellAnchor>
  <xdr:twoCellAnchor>
    <xdr:from>
      <xdr:col>6</xdr:col>
      <xdr:colOff>227134</xdr:colOff>
      <xdr:row>91</xdr:row>
      <xdr:rowOff>124558</xdr:rowOff>
    </xdr:from>
    <xdr:to>
      <xdr:col>7</xdr:col>
      <xdr:colOff>7327</xdr:colOff>
      <xdr:row>93</xdr:row>
      <xdr:rowOff>131885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359519" y="14617212"/>
          <a:ext cx="468923" cy="344365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36633</xdr:colOff>
      <xdr:row>100</xdr:row>
      <xdr:rowOff>51288</xdr:rowOff>
    </xdr:from>
    <xdr:to>
      <xdr:col>9</xdr:col>
      <xdr:colOff>223439</xdr:colOff>
      <xdr:row>102</xdr:row>
      <xdr:rowOff>96527</xdr:rowOff>
    </xdr:to>
    <xdr:sp macro="" textlink="">
      <xdr:nvSpPr>
        <xdr:cNvPr id="21" name="吹き出し: 線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4857748" y="16903211"/>
          <a:ext cx="1564268" cy="382278"/>
        </a:xfrm>
        <a:prstGeom prst="borderCallout1">
          <a:avLst>
            <a:gd name="adj1" fmla="val 1681"/>
            <a:gd name="adj2" fmla="val 282"/>
            <a:gd name="adj3" fmla="val -291735"/>
            <a:gd name="adj4" fmla="val -17510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1.3.1. </a:t>
          </a:r>
          <a:r>
            <a:rPr kumimoji="1" lang="ja-JP" altLang="en-US" sz="1100">
              <a:solidFill>
                <a:sysClr val="windowText" lastClr="000000"/>
              </a:solidFill>
            </a:rPr>
            <a:t>アンプのパッド</a:t>
          </a:r>
        </a:p>
      </xdr:txBody>
    </xdr:sp>
    <xdr:clientData/>
  </xdr:twoCellAnchor>
  <xdr:twoCellAnchor>
    <xdr:from>
      <xdr:col>8</xdr:col>
      <xdr:colOff>460132</xdr:colOff>
      <xdr:row>71</xdr:row>
      <xdr:rowOff>123093</xdr:rowOff>
    </xdr:from>
    <xdr:to>
      <xdr:col>10</xdr:col>
      <xdr:colOff>586154</xdr:colOff>
      <xdr:row>73</xdr:row>
      <xdr:rowOff>168331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5969978" y="12087958"/>
          <a:ext cx="1503484" cy="382277"/>
        </a:xfrm>
        <a:prstGeom prst="borderCallout1">
          <a:avLst>
            <a:gd name="adj1" fmla="val 55347"/>
            <a:gd name="adj2" fmla="val 282"/>
            <a:gd name="adj3" fmla="val 24514"/>
            <a:gd name="adj4" fmla="val -69216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1.3.2. </a:t>
          </a:r>
          <a:r>
            <a:rPr kumimoji="1" lang="ja-JP" altLang="en-US" sz="1100">
              <a:solidFill>
                <a:sysClr val="windowText" lastClr="000000"/>
              </a:solidFill>
            </a:rPr>
            <a:t>クリスタル</a:t>
          </a:r>
        </a:p>
      </xdr:txBody>
    </xdr:sp>
    <xdr:clientData/>
  </xdr:twoCellAnchor>
  <xdr:twoCellAnchor>
    <xdr:from>
      <xdr:col>6</xdr:col>
      <xdr:colOff>197827</xdr:colOff>
      <xdr:row>71</xdr:row>
      <xdr:rowOff>87923</xdr:rowOff>
    </xdr:from>
    <xdr:to>
      <xdr:col>7</xdr:col>
      <xdr:colOff>109904</xdr:colOff>
      <xdr:row>73</xdr:row>
      <xdr:rowOff>0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4330212" y="11210192"/>
          <a:ext cx="600807" cy="249116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451339</xdr:colOff>
      <xdr:row>69</xdr:row>
      <xdr:rowOff>48358</xdr:rowOff>
    </xdr:from>
    <xdr:to>
      <xdr:col>10</xdr:col>
      <xdr:colOff>593481</xdr:colOff>
      <xdr:row>71</xdr:row>
      <xdr:rowOff>93597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961185" y="10833589"/>
          <a:ext cx="1519604" cy="382277"/>
        </a:xfrm>
        <a:prstGeom prst="borderCallout1">
          <a:avLst>
            <a:gd name="adj1" fmla="val 55347"/>
            <a:gd name="adj2" fmla="val 282"/>
            <a:gd name="adj3" fmla="val 68597"/>
            <a:gd name="adj4" fmla="val -70082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1.3.3. </a:t>
          </a:r>
          <a:r>
            <a:rPr kumimoji="1" lang="ja-JP" altLang="en-US" sz="1100">
              <a:solidFill>
                <a:sysClr val="windowText" lastClr="000000"/>
              </a:solidFill>
            </a:rPr>
            <a:t>抵抗 </a:t>
          </a:r>
          <a:r>
            <a:rPr kumimoji="1" lang="en-US" altLang="ja-JP" sz="1100">
              <a:solidFill>
                <a:sysClr val="windowText" lastClr="000000"/>
              </a:solidFill>
            </a:rPr>
            <a:t>R7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33KΩ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167054</xdr:colOff>
      <xdr:row>70</xdr:row>
      <xdr:rowOff>21981</xdr:rowOff>
    </xdr:from>
    <xdr:to>
      <xdr:col>7</xdr:col>
      <xdr:colOff>79131</xdr:colOff>
      <xdr:row>71</xdr:row>
      <xdr:rowOff>79132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4299439" y="10975731"/>
          <a:ext cx="600807" cy="225670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490904</xdr:colOff>
      <xdr:row>69</xdr:row>
      <xdr:rowOff>17585</xdr:rowOff>
    </xdr:from>
    <xdr:to>
      <xdr:col>2</xdr:col>
      <xdr:colOff>672612</xdr:colOff>
      <xdr:row>71</xdr:row>
      <xdr:rowOff>62824</xdr:rowOff>
    </xdr:to>
    <xdr:sp macro="" textlink="">
      <xdr:nvSpPr>
        <xdr:cNvPr id="26" name="吹き出し: 線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90904" y="11645412"/>
          <a:ext cx="1559170" cy="382277"/>
        </a:xfrm>
        <a:prstGeom prst="borderCallout1">
          <a:avLst>
            <a:gd name="adj1" fmla="val 53430"/>
            <a:gd name="adj2" fmla="val 99647"/>
            <a:gd name="adj3" fmla="val 87763"/>
            <a:gd name="adj4" fmla="val 163358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1.3.3. </a:t>
          </a:r>
          <a:r>
            <a:rPr kumimoji="1" lang="ja-JP" altLang="en-US" sz="1100">
              <a:solidFill>
                <a:sysClr val="windowText" lastClr="000000"/>
              </a:solidFill>
            </a:rPr>
            <a:t>抵抗 </a:t>
          </a:r>
          <a:r>
            <a:rPr kumimoji="1" lang="en-US" altLang="ja-JP" sz="1100">
              <a:solidFill>
                <a:sysClr val="windowText" lastClr="000000"/>
              </a:solidFill>
            </a:rPr>
            <a:t>R9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100KΩ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304800</xdr:colOff>
      <xdr:row>70</xdr:row>
      <xdr:rowOff>65942</xdr:rowOff>
    </xdr:from>
    <xdr:to>
      <xdr:col>5</xdr:col>
      <xdr:colOff>216876</xdr:colOff>
      <xdr:row>71</xdr:row>
      <xdr:rowOff>131885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3059723" y="11862288"/>
          <a:ext cx="600807" cy="234462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131885</xdr:colOff>
      <xdr:row>92</xdr:row>
      <xdr:rowOff>36633</xdr:rowOff>
    </xdr:from>
    <xdr:to>
      <xdr:col>7</xdr:col>
      <xdr:colOff>586154</xdr:colOff>
      <xdr:row>96</xdr:row>
      <xdr:rowOff>146537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4953000" y="14697806"/>
          <a:ext cx="454269" cy="783981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458666</xdr:colOff>
      <xdr:row>94</xdr:row>
      <xdr:rowOff>99647</xdr:rowOff>
    </xdr:from>
    <xdr:to>
      <xdr:col>10</xdr:col>
      <xdr:colOff>600808</xdr:colOff>
      <xdr:row>96</xdr:row>
      <xdr:rowOff>144886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968512" y="15940455"/>
          <a:ext cx="1519604" cy="382277"/>
        </a:xfrm>
        <a:prstGeom prst="borderCallout1">
          <a:avLst>
            <a:gd name="adj1" fmla="val 55347"/>
            <a:gd name="adj2" fmla="val 282"/>
            <a:gd name="adj3" fmla="val 18764"/>
            <a:gd name="adj4" fmla="val -37777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1.3.3. </a:t>
          </a:r>
          <a:r>
            <a:rPr kumimoji="1" lang="ja-JP" altLang="en-US" sz="1100">
              <a:solidFill>
                <a:sysClr val="windowText" lastClr="000000"/>
              </a:solidFill>
            </a:rPr>
            <a:t>抵抗 </a:t>
          </a:r>
          <a:r>
            <a:rPr kumimoji="1" lang="en-US" altLang="ja-JP" sz="1100">
              <a:solidFill>
                <a:sysClr val="windowText" lastClr="000000"/>
              </a:solidFill>
            </a:rPr>
            <a:t>R3R4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33KΩ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171451</xdr:colOff>
      <xdr:row>71</xdr:row>
      <xdr:rowOff>123092</xdr:rowOff>
    </xdr:from>
    <xdr:to>
      <xdr:col>5</xdr:col>
      <xdr:colOff>278423</xdr:colOff>
      <xdr:row>73</xdr:row>
      <xdr:rowOff>20515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926374" y="12087957"/>
          <a:ext cx="795703" cy="234462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219808</xdr:colOff>
      <xdr:row>69</xdr:row>
      <xdr:rowOff>153865</xdr:rowOff>
    </xdr:from>
    <xdr:to>
      <xdr:col>6</xdr:col>
      <xdr:colOff>146538</xdr:colOff>
      <xdr:row>72</xdr:row>
      <xdr:rowOff>165588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3663462" y="11781692"/>
          <a:ext cx="615461" cy="517281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490904</xdr:colOff>
      <xdr:row>73</xdr:row>
      <xdr:rowOff>126023</xdr:rowOff>
    </xdr:from>
    <xdr:to>
      <xdr:col>2</xdr:col>
      <xdr:colOff>671146</xdr:colOff>
      <xdr:row>76</xdr:row>
      <xdr:rowOff>131884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90904" y="12427927"/>
          <a:ext cx="1557704" cy="511419"/>
        </a:xfrm>
        <a:prstGeom prst="borderCallout1">
          <a:avLst>
            <a:gd name="adj1" fmla="val 53430"/>
            <a:gd name="adj2" fmla="val 99647"/>
            <a:gd name="adj3" fmla="val -29716"/>
            <a:gd name="adj4" fmla="val 161089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1.3.4. </a:t>
          </a:r>
          <a:r>
            <a:rPr kumimoji="1" lang="ja-JP" altLang="en-US" sz="1100">
              <a:solidFill>
                <a:sysClr val="windowText" lastClr="000000"/>
              </a:solidFill>
            </a:rPr>
            <a:t>コンデンサ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C13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100">
              <a:solidFill>
                <a:sysClr val="windowText" lastClr="000000"/>
              </a:solidFill>
            </a:rPr>
            <a:t>C14 C15 15pF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671146</xdr:colOff>
      <xdr:row>72</xdr:row>
      <xdr:rowOff>165588</xdr:rowOff>
    </xdr:from>
    <xdr:to>
      <xdr:col>5</xdr:col>
      <xdr:colOff>527539</xdr:colOff>
      <xdr:row>75</xdr:row>
      <xdr:rowOff>44695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>
          <a:stCxn id="33" idx="0"/>
          <a:endCxn id="32" idx="4"/>
        </xdr:cNvCxnSpPr>
      </xdr:nvCxnSpPr>
      <xdr:spPr>
        <a:xfrm flipV="1">
          <a:off x="2048608" y="12298973"/>
          <a:ext cx="1922585" cy="384664"/>
        </a:xfrm>
        <a:prstGeom prst="line">
          <a:avLst/>
        </a:prstGeom>
        <a:ln w="25400">
          <a:solidFill>
            <a:srgbClr val="FF0000"/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452806</xdr:colOff>
      <xdr:row>87</xdr:row>
      <xdr:rowOff>153865</xdr:rowOff>
    </xdr:from>
    <xdr:to>
      <xdr:col>11</xdr:col>
      <xdr:colOff>322385</xdr:colOff>
      <xdr:row>93</xdr:row>
      <xdr:rowOff>21981</xdr:rowOff>
    </xdr:to>
    <xdr:sp macro="" textlink="">
      <xdr:nvSpPr>
        <xdr:cNvPr id="38" name="吹き出し: 線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5962652" y="14815038"/>
          <a:ext cx="1935771" cy="879231"/>
        </a:xfrm>
        <a:prstGeom prst="borderCallout1">
          <a:avLst>
            <a:gd name="adj1" fmla="val 49597"/>
            <a:gd name="adj2" fmla="val 282"/>
            <a:gd name="adj3" fmla="val -17652"/>
            <a:gd name="adj4" fmla="val -66363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1.3.5. </a:t>
          </a:r>
          <a:r>
            <a:rPr kumimoji="1" lang="ja-JP" altLang="en-US" sz="1100">
              <a:solidFill>
                <a:sysClr val="windowText" lastClr="000000"/>
              </a:solidFill>
            </a:rPr>
            <a:t>マイクロインダクター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en-US" altLang="ja-JP" sz="1100">
              <a:solidFill>
                <a:sysClr val="windowText" lastClr="000000"/>
              </a:solidFill>
            </a:rPr>
            <a:t>L1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L2 100μH(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小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  <a:br>
            <a:rPr kumimoji="1" lang="en-US" altLang="ja-JP" sz="1100" baseline="0">
              <a:solidFill>
                <a:sysClr val="windowText" lastClr="000000"/>
              </a:solidFill>
            </a:rPr>
          </a:br>
          <a:r>
            <a:rPr kumimoji="1" lang="en-US" altLang="ja-JP" sz="1100" baseline="0">
              <a:solidFill>
                <a:sysClr val="windowText" lastClr="000000"/>
              </a:solidFill>
            </a:rPr>
            <a:t>L3 100μH(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大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586154</xdr:colOff>
      <xdr:row>84</xdr:row>
      <xdr:rowOff>43961</xdr:rowOff>
    </xdr:from>
    <xdr:to>
      <xdr:col>6</xdr:col>
      <xdr:colOff>564173</xdr:colOff>
      <xdr:row>90</xdr:row>
      <xdr:rowOff>21980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4029808" y="14199576"/>
          <a:ext cx="666750" cy="989135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366346</xdr:colOff>
      <xdr:row>89</xdr:row>
      <xdr:rowOff>130628</xdr:rowOff>
    </xdr:from>
    <xdr:to>
      <xdr:col>4</xdr:col>
      <xdr:colOff>42496</xdr:colOff>
      <xdr:row>94</xdr:row>
      <xdr:rowOff>131882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2423746" y="15631885"/>
          <a:ext cx="361950" cy="872111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357554</xdr:colOff>
      <xdr:row>84</xdr:row>
      <xdr:rowOff>109904</xdr:rowOff>
    </xdr:from>
    <xdr:to>
      <xdr:col>4</xdr:col>
      <xdr:colOff>33704</xdr:colOff>
      <xdr:row>89</xdr:row>
      <xdr:rowOff>38100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2414954" y="14740304"/>
          <a:ext cx="361950" cy="799053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490904</xdr:colOff>
      <xdr:row>84</xdr:row>
      <xdr:rowOff>111370</xdr:rowOff>
    </xdr:from>
    <xdr:to>
      <xdr:col>2</xdr:col>
      <xdr:colOff>678473</xdr:colOff>
      <xdr:row>86</xdr:row>
      <xdr:rowOff>156608</xdr:rowOff>
    </xdr:to>
    <xdr:sp macro="" textlink="">
      <xdr:nvSpPr>
        <xdr:cNvPr id="42" name="吹き出し: 線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490904" y="14266985"/>
          <a:ext cx="1565031" cy="382277"/>
        </a:xfrm>
        <a:prstGeom prst="borderCallout1">
          <a:avLst>
            <a:gd name="adj1" fmla="val 53430"/>
            <a:gd name="adj2" fmla="val 99647"/>
            <a:gd name="adj3" fmla="val 91596"/>
            <a:gd name="adj4" fmla="val 123905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1.3.3. </a:t>
          </a:r>
          <a:r>
            <a:rPr kumimoji="1" lang="ja-JP" altLang="en-US" sz="1100">
              <a:solidFill>
                <a:sysClr val="windowText" lastClr="000000"/>
              </a:solidFill>
            </a:rPr>
            <a:t>抵抗 </a:t>
          </a:r>
          <a:r>
            <a:rPr kumimoji="1" lang="en-US" altLang="ja-JP" sz="1100">
              <a:solidFill>
                <a:sysClr val="windowText" lastClr="000000"/>
              </a:solidFill>
            </a:rPr>
            <a:t>R8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100Ω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42496</xdr:colOff>
      <xdr:row>90</xdr:row>
      <xdr:rowOff>87923</xdr:rowOff>
    </xdr:from>
    <xdr:to>
      <xdr:col>8</xdr:col>
      <xdr:colOff>452806</xdr:colOff>
      <xdr:row>92</xdr:row>
      <xdr:rowOff>44170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>
          <a:stCxn id="40" idx="6"/>
          <a:endCxn id="38" idx="2"/>
        </xdr:cNvCxnSpPr>
      </xdr:nvCxnSpPr>
      <xdr:spPr>
        <a:xfrm flipV="1">
          <a:off x="2785696" y="15763352"/>
          <a:ext cx="3153510" cy="304589"/>
        </a:xfrm>
        <a:prstGeom prst="line">
          <a:avLst/>
        </a:prstGeom>
        <a:ln w="25400">
          <a:solidFill>
            <a:srgbClr val="FF0000"/>
          </a:solidFill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483577</xdr:colOff>
      <xdr:row>89</xdr:row>
      <xdr:rowOff>29307</xdr:rowOff>
    </xdr:from>
    <xdr:to>
      <xdr:col>2</xdr:col>
      <xdr:colOff>685037</xdr:colOff>
      <xdr:row>91</xdr:row>
      <xdr:rowOff>74547</xdr:rowOff>
    </xdr:to>
    <xdr:sp macro="" textlink="">
      <xdr:nvSpPr>
        <xdr:cNvPr id="49" name="吹き出し: 線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83577" y="15027519"/>
          <a:ext cx="1578922" cy="382278"/>
        </a:xfrm>
        <a:prstGeom prst="borderCallout1">
          <a:avLst>
            <a:gd name="adj1" fmla="val 53430"/>
            <a:gd name="adj2" fmla="val 100049"/>
            <a:gd name="adj3" fmla="val 1512"/>
            <a:gd name="adj4" fmla="val 148293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1.3.6. PIC16F18326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42496</xdr:colOff>
      <xdr:row>84</xdr:row>
      <xdr:rowOff>20515</xdr:rowOff>
    </xdr:from>
    <xdr:to>
      <xdr:col>4</xdr:col>
      <xdr:colOff>520212</xdr:colOff>
      <xdr:row>91</xdr:row>
      <xdr:rowOff>139212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2797419" y="14176130"/>
          <a:ext cx="477716" cy="1298332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451338</xdr:colOff>
      <xdr:row>76</xdr:row>
      <xdr:rowOff>63011</xdr:rowOff>
    </xdr:from>
    <xdr:to>
      <xdr:col>11</xdr:col>
      <xdr:colOff>285749</xdr:colOff>
      <xdr:row>78</xdr:row>
      <xdr:rowOff>108250</xdr:rowOff>
    </xdr:to>
    <xdr:sp macro="" textlink="">
      <xdr:nvSpPr>
        <xdr:cNvPr id="52" name="吹き出し: 線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5961184" y="12870473"/>
          <a:ext cx="1900603" cy="382277"/>
        </a:xfrm>
        <a:prstGeom prst="borderCallout1">
          <a:avLst>
            <a:gd name="adj1" fmla="val 55347"/>
            <a:gd name="adj2" fmla="val 282"/>
            <a:gd name="adj3" fmla="val 39847"/>
            <a:gd name="adj4" fmla="val -46478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1.3.7. LCD</a:t>
          </a:r>
          <a:r>
            <a:rPr kumimoji="1" lang="ja-JP" altLang="en-US" sz="1100">
              <a:solidFill>
                <a:sysClr val="windowText" lastClr="000000"/>
              </a:solidFill>
            </a:rPr>
            <a:t>ディスプレイ</a:t>
          </a:r>
        </a:p>
      </xdr:txBody>
    </xdr:sp>
    <xdr:clientData/>
  </xdr:twoCellAnchor>
  <xdr:twoCellAnchor>
    <xdr:from>
      <xdr:col>5</xdr:col>
      <xdr:colOff>41030</xdr:colOff>
      <xdr:row>83</xdr:row>
      <xdr:rowOff>84992</xdr:rowOff>
    </xdr:from>
    <xdr:to>
      <xdr:col>6</xdr:col>
      <xdr:colOff>14652</xdr:colOff>
      <xdr:row>98</xdr:row>
      <xdr:rowOff>153865</xdr:rowOff>
    </xdr:to>
    <xdr:sp macro="" textlink="">
      <xdr:nvSpPr>
        <xdr:cNvPr id="53" name="楕円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3484684" y="14072088"/>
          <a:ext cx="662353" cy="2596662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263770</xdr:colOff>
      <xdr:row>100</xdr:row>
      <xdr:rowOff>58615</xdr:rowOff>
    </xdr:from>
    <xdr:to>
      <xdr:col>5</xdr:col>
      <xdr:colOff>47596</xdr:colOff>
      <xdr:row>102</xdr:row>
      <xdr:rowOff>103854</xdr:rowOff>
    </xdr:to>
    <xdr:sp macro="" textlink="">
      <xdr:nvSpPr>
        <xdr:cNvPr id="55" name="吹き出し: 線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2329962" y="16910538"/>
          <a:ext cx="1161288" cy="382278"/>
        </a:xfrm>
        <a:prstGeom prst="borderCallout1">
          <a:avLst>
            <a:gd name="adj1" fmla="val -2152"/>
            <a:gd name="adj2" fmla="val 99581"/>
            <a:gd name="adj3" fmla="val -78986"/>
            <a:gd name="adj4" fmla="val 119567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>
              <a:solidFill>
                <a:sysClr val="windowText" lastClr="000000"/>
              </a:solidFill>
            </a:rPr>
            <a:t>1.3.8. </a:t>
          </a:r>
          <a:r>
            <a:rPr lang="ja-JP" altLang="en-US">
              <a:solidFill>
                <a:sysClr val="windowText" lastClr="000000"/>
              </a:solidFill>
            </a:rPr>
            <a:t>スイッチ</a:t>
          </a:r>
        </a:p>
      </xdr:txBody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8</xdr:col>
      <xdr:colOff>454270</xdr:colOff>
      <xdr:row>147</xdr:row>
      <xdr:rowOff>49566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192" y="19379712"/>
          <a:ext cx="3897924" cy="5273662"/>
        </a:xfrm>
        <a:prstGeom prst="rect">
          <a:avLst/>
        </a:prstGeom>
      </xdr:spPr>
    </xdr:pic>
    <xdr:clientData/>
  </xdr:twoCellAnchor>
  <xdr:twoCellAnchor>
    <xdr:from>
      <xdr:col>6</xdr:col>
      <xdr:colOff>468923</xdr:colOff>
      <xdr:row>131</xdr:row>
      <xdr:rowOff>87924</xdr:rowOff>
    </xdr:from>
    <xdr:to>
      <xdr:col>8</xdr:col>
      <xdr:colOff>446941</xdr:colOff>
      <xdr:row>136</xdr:row>
      <xdr:rowOff>95250</xdr:rowOff>
    </xdr:to>
    <xdr:sp macro="" textlink="">
      <xdr:nvSpPr>
        <xdr:cNvPr id="58" name="楕円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601308" y="21995424"/>
          <a:ext cx="1355479" cy="849922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444012</xdr:colOff>
      <xdr:row>129</xdr:row>
      <xdr:rowOff>41033</xdr:rowOff>
    </xdr:from>
    <xdr:to>
      <xdr:col>11</xdr:col>
      <xdr:colOff>175846</xdr:colOff>
      <xdr:row>131</xdr:row>
      <xdr:rowOff>86272</xdr:rowOff>
    </xdr:to>
    <xdr:sp macro="" textlink="">
      <xdr:nvSpPr>
        <xdr:cNvPr id="59" name="吹き出し: 線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5953858" y="21611495"/>
          <a:ext cx="1798026" cy="382277"/>
        </a:xfrm>
        <a:prstGeom prst="borderCallout1">
          <a:avLst>
            <a:gd name="adj1" fmla="val 55347"/>
            <a:gd name="adj2" fmla="val 282"/>
            <a:gd name="adj3" fmla="val 122262"/>
            <a:gd name="adj4" fmla="val -15772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1.4.1. </a:t>
          </a:r>
          <a:r>
            <a:rPr kumimoji="1" lang="ja-JP" altLang="en-US" sz="1100">
              <a:solidFill>
                <a:sysClr val="windowText" lastClr="000000"/>
              </a:solidFill>
            </a:rPr>
            <a:t>イヤホンジャック</a:t>
          </a:r>
        </a:p>
      </xdr:txBody>
    </xdr:sp>
    <xdr:clientData/>
  </xdr:twoCellAnchor>
  <xdr:twoCellAnchor>
    <xdr:from>
      <xdr:col>8</xdr:col>
      <xdr:colOff>435219</xdr:colOff>
      <xdr:row>140</xdr:row>
      <xdr:rowOff>95250</xdr:rowOff>
    </xdr:from>
    <xdr:to>
      <xdr:col>11</xdr:col>
      <xdr:colOff>167053</xdr:colOff>
      <xdr:row>144</xdr:row>
      <xdr:rowOff>7326</xdr:rowOff>
    </xdr:to>
    <xdr:sp macro="" textlink="">
      <xdr:nvSpPr>
        <xdr:cNvPr id="60" name="吹き出し: 線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945065" y="23687942"/>
          <a:ext cx="1798026" cy="586153"/>
        </a:xfrm>
        <a:prstGeom prst="borderCallout1">
          <a:avLst>
            <a:gd name="adj1" fmla="val 50347"/>
            <a:gd name="adj2" fmla="val -126"/>
            <a:gd name="adj3" fmla="val 96762"/>
            <a:gd name="adj4" fmla="val -47148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1.4.2. </a:t>
          </a:r>
          <a:r>
            <a:rPr kumimoji="1" lang="ja-JP" altLang="en-US" sz="1100">
              <a:solidFill>
                <a:sysClr val="windowText" lastClr="000000"/>
              </a:solidFill>
            </a:rPr>
            <a:t>電源・スピーカ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 ターミナル</a:t>
          </a:r>
        </a:p>
      </xdr:txBody>
    </xdr:sp>
    <xdr:clientData/>
  </xdr:twoCellAnchor>
  <xdr:twoCellAnchor>
    <xdr:from>
      <xdr:col>3</xdr:col>
      <xdr:colOff>408843</xdr:colOff>
      <xdr:row>142</xdr:row>
      <xdr:rowOff>35170</xdr:rowOff>
    </xdr:from>
    <xdr:to>
      <xdr:col>7</xdr:col>
      <xdr:colOff>359020</xdr:colOff>
      <xdr:row>147</xdr:row>
      <xdr:rowOff>42496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2475035" y="23796382"/>
          <a:ext cx="2705100" cy="849922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27844</xdr:colOff>
      <xdr:row>134</xdr:row>
      <xdr:rowOff>5862</xdr:rowOff>
    </xdr:from>
    <xdr:to>
      <xdr:col>3</xdr:col>
      <xdr:colOff>446942</xdr:colOff>
      <xdr:row>141</xdr:row>
      <xdr:rowOff>124558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2094036" y="22418920"/>
          <a:ext cx="419098" cy="1298330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490904</xdr:colOff>
      <xdr:row>140</xdr:row>
      <xdr:rowOff>124559</xdr:rowOff>
    </xdr:from>
    <xdr:to>
      <xdr:col>3</xdr:col>
      <xdr:colOff>3634</xdr:colOff>
      <xdr:row>144</xdr:row>
      <xdr:rowOff>51288</xdr:rowOff>
    </xdr:to>
    <xdr:sp macro="" textlink="">
      <xdr:nvSpPr>
        <xdr:cNvPr id="63" name="吹き出し: 線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490904" y="23548732"/>
          <a:ext cx="1578922" cy="600806"/>
        </a:xfrm>
        <a:prstGeom prst="borderCallout1">
          <a:avLst>
            <a:gd name="adj1" fmla="val 53430"/>
            <a:gd name="adj2" fmla="val 100049"/>
            <a:gd name="adj3" fmla="val 11095"/>
            <a:gd name="adj4" fmla="val 108385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1.4.3. ICSP</a:t>
          </a:r>
          <a:r>
            <a:rPr kumimoji="1" lang="ja-JP" altLang="en-US" sz="1100">
              <a:solidFill>
                <a:sysClr val="windowText" lastClr="000000"/>
              </a:solidFill>
            </a:rPr>
            <a:t>用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ピンヘッダー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42496</xdr:colOff>
      <xdr:row>136</xdr:row>
      <xdr:rowOff>102576</xdr:rowOff>
    </xdr:from>
    <xdr:to>
      <xdr:col>8</xdr:col>
      <xdr:colOff>20514</xdr:colOff>
      <xdr:row>138</xdr:row>
      <xdr:rowOff>146538</xdr:rowOff>
    </xdr:to>
    <xdr:sp macro="" textlink="">
      <xdr:nvSpPr>
        <xdr:cNvPr id="64" name="楕円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4174881" y="22852672"/>
          <a:ext cx="1355479" cy="381001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457200</xdr:colOff>
      <xdr:row>135</xdr:row>
      <xdr:rowOff>124558</xdr:rowOff>
    </xdr:from>
    <xdr:to>
      <xdr:col>11</xdr:col>
      <xdr:colOff>189034</xdr:colOff>
      <xdr:row>139</xdr:row>
      <xdr:rowOff>77480</xdr:rowOff>
    </xdr:to>
    <xdr:sp macro="" textlink="">
      <xdr:nvSpPr>
        <xdr:cNvPr id="65" name="吹き出し: 線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5967046" y="22706135"/>
          <a:ext cx="1798026" cy="626999"/>
        </a:xfrm>
        <a:prstGeom prst="borderCallout1">
          <a:avLst>
            <a:gd name="adj1" fmla="val 55347"/>
            <a:gd name="adj2" fmla="val 282"/>
            <a:gd name="adj3" fmla="val 55179"/>
            <a:gd name="adj4" fmla="val -23922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1.4.4. ANT SELECT</a:t>
          </a:r>
          <a:r>
            <a:rPr kumimoji="1" lang="ja-JP" altLang="en-US" sz="1100">
              <a:solidFill>
                <a:sysClr val="windowText" lastClr="000000"/>
              </a:solidFill>
            </a:rPr>
            <a:t>用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ピンヘッダー</a:t>
          </a:r>
        </a:p>
      </xdr:txBody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8</xdr:col>
      <xdr:colOff>454270</xdr:colOff>
      <xdr:row>183</xdr:row>
      <xdr:rowOff>49566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192" y="25614923"/>
          <a:ext cx="3897924" cy="5273662"/>
        </a:xfrm>
        <a:prstGeom prst="rect">
          <a:avLst/>
        </a:prstGeom>
      </xdr:spPr>
    </xdr:pic>
    <xdr:clientData/>
  </xdr:twoCellAnchor>
  <xdr:twoCellAnchor>
    <xdr:from>
      <xdr:col>5</xdr:col>
      <xdr:colOff>666752</xdr:colOff>
      <xdr:row>172</xdr:row>
      <xdr:rowOff>5013</xdr:rowOff>
    </xdr:from>
    <xdr:to>
      <xdr:col>8</xdr:col>
      <xdr:colOff>105278</xdr:colOff>
      <xdr:row>175</xdr:row>
      <xdr:rowOff>25066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4100765" y="29321960"/>
          <a:ext cx="1498934" cy="531395"/>
        </a:xfrm>
        <a:prstGeom prst="ellipse">
          <a:avLst/>
        </a:prstGeom>
        <a:noFill/>
        <a:ln w="381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502275</xdr:colOff>
      <xdr:row>116</xdr:row>
      <xdr:rowOff>45983</xdr:rowOff>
    </xdr:from>
    <xdr:to>
      <xdr:col>4</xdr:col>
      <xdr:colOff>321880</xdr:colOff>
      <xdr:row>119</xdr:row>
      <xdr:rowOff>59122</xdr:rowOff>
    </xdr:to>
    <xdr:sp macro="" textlink="">
      <xdr:nvSpPr>
        <xdr:cNvPr id="69" name="楕円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2551792" y="19857983"/>
          <a:ext cx="502778" cy="525518"/>
        </a:xfrm>
        <a:prstGeom prst="ellipse">
          <a:avLst/>
        </a:prstGeom>
        <a:noFill/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484335</xdr:colOff>
      <xdr:row>119</xdr:row>
      <xdr:rowOff>143509</xdr:rowOff>
    </xdr:from>
    <xdr:to>
      <xdr:col>2</xdr:col>
      <xdr:colOff>680237</xdr:colOff>
      <xdr:row>123</xdr:row>
      <xdr:rowOff>70238</xdr:rowOff>
    </xdr:to>
    <xdr:sp macro="" textlink="">
      <xdr:nvSpPr>
        <xdr:cNvPr id="70" name="吹き出し: 線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484335" y="20467888"/>
          <a:ext cx="1562247" cy="609902"/>
        </a:xfrm>
        <a:prstGeom prst="borderCallout1">
          <a:avLst>
            <a:gd name="adj1" fmla="val 53430"/>
            <a:gd name="adj2" fmla="val 100049"/>
            <a:gd name="adj3" fmla="val -28756"/>
            <a:gd name="adj4" fmla="val 135716"/>
          </a:avLst>
        </a:prstGeom>
        <a:solidFill>
          <a:schemeClr val="bg1"/>
        </a:solidFill>
        <a:ln w="25400">
          <a:solidFill>
            <a:srgbClr val="FF0000"/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1.4.5. ANT </a:t>
          </a:r>
          <a:r>
            <a:rPr kumimoji="1" lang="ja-JP" altLang="en-US" sz="1100">
              <a:solidFill>
                <a:sysClr val="windowText" lastClr="000000"/>
              </a:solidFill>
            </a:rPr>
            <a:t>にアンテナ線をハンダ付け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167</xdr:row>
      <xdr:rowOff>142920</xdr:rowOff>
    </xdr:from>
    <xdr:to>
      <xdr:col>13</xdr:col>
      <xdr:colOff>259560</xdr:colOff>
      <xdr:row>216</xdr:row>
      <xdr:rowOff>30960</xdr:rowOff>
    </xdr:to>
    <xdr:pic>
      <xdr:nvPicPr>
        <xdr:cNvPr id="120" name="Picture 2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1920" y="28774800"/>
          <a:ext cx="7483320" cy="8289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19</xdr:col>
      <xdr:colOff>66600</xdr:colOff>
      <xdr:row>101</xdr:row>
      <xdr:rowOff>0</xdr:rowOff>
    </xdr:from>
    <xdr:to>
      <xdr:col>22</xdr:col>
      <xdr:colOff>126000</xdr:colOff>
      <xdr:row>125</xdr:row>
      <xdr:rowOff>11880</xdr:rowOff>
    </xdr:to>
    <xdr:pic>
      <xdr:nvPicPr>
        <xdr:cNvPr id="121" name="Picture 11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230640" y="17316360"/>
          <a:ext cx="2355480" cy="4126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17</xdr:col>
      <xdr:colOff>364320</xdr:colOff>
      <xdr:row>147</xdr:row>
      <xdr:rowOff>164160</xdr:rowOff>
    </xdr:to>
    <xdr:pic>
      <xdr:nvPicPr>
        <xdr:cNvPr id="122" name="Picture 36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01920" y="17316360"/>
          <a:ext cx="10398600" cy="8050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12</xdr:col>
      <xdr:colOff>40320</xdr:colOff>
      <xdr:row>97</xdr:row>
      <xdr:rowOff>135720</xdr:rowOff>
    </xdr:to>
    <xdr:pic>
      <xdr:nvPicPr>
        <xdr:cNvPr id="123" name="Picture 69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01920" y="8915400"/>
          <a:ext cx="6662160" cy="7850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17</xdr:col>
      <xdr:colOff>897840</xdr:colOff>
      <xdr:row>46</xdr:row>
      <xdr:rowOff>30960</xdr:rowOff>
    </xdr:to>
    <xdr:pic>
      <xdr:nvPicPr>
        <xdr:cNvPr id="124" name="Picture 70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01920" y="1199880"/>
          <a:ext cx="10932120" cy="6717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17</xdr:col>
      <xdr:colOff>857160</xdr:colOff>
      <xdr:row>136</xdr:row>
      <xdr:rowOff>85680</xdr:rowOff>
    </xdr:from>
    <xdr:to>
      <xdr:col>25</xdr:col>
      <xdr:colOff>373680</xdr:colOff>
      <xdr:row>148</xdr:row>
      <xdr:rowOff>97560</xdr:rowOff>
    </xdr:to>
    <xdr:sp macro="" textlink="">
      <xdr:nvSpPr>
        <xdr:cNvPr id="125" name="CustomShape 1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1493360" y="23402880"/>
          <a:ext cx="5199480" cy="2069280"/>
        </a:xfrm>
        <a:prstGeom prst="ellipse">
          <a:avLst/>
        </a:prstGeom>
        <a:noFill/>
        <a:ln w="19080">
          <a:solidFill>
            <a:srgbClr val="0070C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28440</xdr:colOff>
      <xdr:row>30</xdr:row>
      <xdr:rowOff>142920</xdr:rowOff>
    </xdr:from>
    <xdr:to>
      <xdr:col>25</xdr:col>
      <xdr:colOff>154440</xdr:colOff>
      <xdr:row>43</xdr:row>
      <xdr:rowOff>11880</xdr:rowOff>
    </xdr:to>
    <xdr:sp macro="" textlink="">
      <xdr:nvSpPr>
        <xdr:cNvPr id="126" name="CustomShape 1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/>
      </xdr:nvSpPr>
      <xdr:spPr>
        <a:xfrm>
          <a:off x="11590200" y="5286240"/>
          <a:ext cx="4883400" cy="2097720"/>
        </a:xfrm>
        <a:prstGeom prst="ellipse">
          <a:avLst/>
        </a:prstGeom>
        <a:noFill/>
        <a:ln w="19080">
          <a:solidFill>
            <a:srgbClr val="0070C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42" name="shapetype_202" hidden="1">
          <a:extLst>
            <a:ext uri="{FF2B5EF4-FFF2-40B4-BE49-F238E27FC236}">
              <a16:creationId xmlns:a16="http://schemas.microsoft.com/office/drawing/2014/main" id="{00000000-0008-0000-0400-00001A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40" name="shapetype_202" hidden="1">
          <a:extLst>
            <a:ext uri="{FF2B5EF4-FFF2-40B4-BE49-F238E27FC236}">
              <a16:creationId xmlns:a16="http://schemas.microsoft.com/office/drawing/2014/main" id="{00000000-0008-0000-0400-000018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8" name="shapetype_202" hidden="1">
          <a:extLst>
            <a:ext uri="{FF2B5EF4-FFF2-40B4-BE49-F238E27FC236}">
              <a16:creationId xmlns:a16="http://schemas.microsoft.com/office/drawing/2014/main" id="{00000000-0008-0000-0400-000016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6" name="shapetype_202" hidden="1">
          <a:extLst>
            <a:ext uri="{FF2B5EF4-FFF2-40B4-BE49-F238E27FC236}">
              <a16:creationId xmlns:a16="http://schemas.microsoft.com/office/drawing/2014/main" id="{00000000-0008-0000-0400-000014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4" name="shapetype_202" hidden="1">
          <a:extLst>
            <a:ext uri="{FF2B5EF4-FFF2-40B4-BE49-F238E27FC236}">
              <a16:creationId xmlns:a16="http://schemas.microsoft.com/office/drawing/2014/main" id="{00000000-0008-0000-0400-00001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2" name="shapetype_202" hidden="1">
          <a:extLst>
            <a:ext uri="{FF2B5EF4-FFF2-40B4-BE49-F238E27FC236}">
              <a16:creationId xmlns:a16="http://schemas.microsoft.com/office/drawing/2014/main" id="{00000000-0008-0000-0400-000010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0" name="shapetype_202" hidden="1">
          <a:extLst>
            <a:ext uri="{FF2B5EF4-FFF2-40B4-BE49-F238E27FC236}">
              <a16:creationId xmlns:a16="http://schemas.microsoft.com/office/drawing/2014/main" id="{00000000-0008-0000-0400-00000E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8" name="shapetype_202" hidden="1">
          <a:extLst>
            <a:ext uri="{FF2B5EF4-FFF2-40B4-BE49-F238E27FC236}">
              <a16:creationId xmlns:a16="http://schemas.microsoft.com/office/drawing/2014/main" id="{00000000-0008-0000-0400-00000C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6" name="shapetype_202" hidden="1">
          <a:extLst>
            <a:ext uri="{FF2B5EF4-FFF2-40B4-BE49-F238E27FC236}">
              <a16:creationId xmlns:a16="http://schemas.microsoft.com/office/drawing/2014/main" id="{00000000-0008-0000-0400-00000A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4" name="shapetype_202" hidden="1">
          <a:extLst>
            <a:ext uri="{FF2B5EF4-FFF2-40B4-BE49-F238E27FC236}">
              <a16:creationId xmlns:a16="http://schemas.microsoft.com/office/drawing/2014/main" id="{00000000-0008-0000-0400-000008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2" name="shapetype_202" hidden="1">
          <a:extLst>
            <a:ext uri="{FF2B5EF4-FFF2-40B4-BE49-F238E27FC236}">
              <a16:creationId xmlns:a16="http://schemas.microsoft.com/office/drawing/2014/main" id="{00000000-0008-0000-0400-000006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0" name="shapetype_202" hidden="1">
          <a:extLst>
            <a:ext uri="{FF2B5EF4-FFF2-40B4-BE49-F238E27FC236}">
              <a16:creationId xmlns:a16="http://schemas.microsoft.com/office/drawing/2014/main" id="{00000000-0008-0000-0400-000004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18" name="shapetype_202" hidden="1">
          <a:extLst>
            <a:ext uri="{FF2B5EF4-FFF2-40B4-BE49-F238E27FC236}">
              <a16:creationId xmlns:a16="http://schemas.microsoft.com/office/drawing/2014/main" id="{00000000-0008-0000-04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ra01\Google%20&#12489;&#12521;&#12452;&#12502;\PIC32MX\20191206_PIC32MX_USB_Driver_Sample\&#12458;&#12522;&#12531;&#12497;&#12473;\&#26989;&#21209;&#35352;&#37682;&#34920;\PGM\YUMIYUM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330;&#27880;&#26360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zeus\&#20877;&#27083;&#31689;\TSK&#35336;&#30011;\explan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UMIYUMI"/>
    </sheetNames>
    <definedNames>
      <definedName name="テーマ構成№セットL"/>
      <definedName name="テーマ構成№セットM"/>
      <definedName name="テーマ構成№セットN"/>
      <definedName name="テーマ構成№セットO"/>
      <definedName name="テーマ構成№セットP"/>
      <definedName name="テーマ構成№セットQ"/>
      <definedName name="テーマ構成№セットR"/>
      <definedName name="テーマ構成№セットS"/>
      <definedName name="テーマ構成№セットT"/>
      <definedName name="テーマ構成№セットU"/>
      <definedName name="テーマ構成№セットV"/>
      <definedName name="テーマ構成№セットW"/>
      <definedName name="テーマ名削除L6"/>
      <definedName name="テーマ名削除M6"/>
      <definedName name="テーマ名削除N6"/>
      <definedName name="テーマ名削除O6"/>
      <definedName name="テーマ名削除P6"/>
      <definedName name="テーマ名削除Q6"/>
      <definedName name="テーマ名削除R6"/>
      <definedName name="テーマ名削除S6"/>
      <definedName name="テーマ名削除T5"/>
      <definedName name="テーマ名削除U6"/>
      <definedName name="テーマ名削除V6"/>
      <definedName name="テーマ名削除W6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ﾕｰｻﾞｰ設定"/>
      <sheetName val="発注書"/>
      <sheetName val="AutoOpen Stub Data"/>
    </sheetNames>
    <sheetDataSet>
      <sheetData sheetId="0">
        <row r="23">
          <cell r="F23" t="str">
            <v>消費税</v>
          </cell>
        </row>
        <row r="24">
          <cell r="F24">
            <v>0.03</v>
          </cell>
        </row>
        <row r="49">
          <cell r="G49" t="b">
            <v>0</v>
          </cell>
        </row>
        <row r="50">
          <cell r="G50" t="b">
            <v>0</v>
          </cell>
        </row>
      </sheetData>
      <sheetData sheetId="1">
        <row r="40">
          <cell r="E40">
            <v>4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lanation"/>
    </sheetNames>
    <definedNames>
      <definedName name="V490_OnOK"/>
    </defined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E76F7-B49A-4856-808B-A255840DF428}" name="_IOPIN" displayName="_IOPIN" ref="A11:M25" totalsRowShown="0" headerRowDxfId="16" headerRowBorderDxfId="15" tableBorderDxfId="14" totalsRowBorderDxfId="13">
  <autoFilter ref="A11:M25" xr:uid="{C43E76F7-B49A-4856-808B-A255840DF428}"/>
  <tableColumns count="13">
    <tableColumn id="1" xr3:uid="{CB650D5D-5928-4558-8A1A-8F1301EC2545}" name="PinNo" dataDxfId="12"/>
    <tableColumn id="2" xr3:uid="{1C685C84-C68C-4BE2-A1EF-FAB622924D5B}" name="io01" dataDxfId="11"/>
    <tableColumn id="3" xr3:uid="{435D0C73-5003-4F20-8E7E-1E61B2C3ECC6}" name="io02" dataDxfId="10"/>
    <tableColumn id="4" xr3:uid="{23925584-C730-4BA9-9AC4-E8393B5570E2}" name="io03" dataDxfId="9"/>
    <tableColumn id="5" xr3:uid="{6AEB8EBB-5F03-4ED4-8EF2-36D27BA7B28A}" name="io04" dataDxfId="8"/>
    <tableColumn id="6" xr3:uid="{A6C524C0-8D75-494E-8D38-0D39BDF0403D}" name="io05" dataDxfId="7"/>
    <tableColumn id="7" xr3:uid="{0EF81322-9A32-450F-8DE8-E5B7531DC8E3}" name="io06" dataDxfId="6"/>
    <tableColumn id="8" xr3:uid="{0D9C46E8-97F4-4468-97A9-8468E83903B2}" name="io07" dataDxfId="5"/>
    <tableColumn id="9" xr3:uid="{D7293CAD-0B19-4632-A432-1A94EA8C2BD2}" name="io08" dataDxfId="4"/>
    <tableColumn id="10" xr3:uid="{BB88D61F-45A1-42FE-AC8D-E8D06AE645DE}" name="io09" dataDxfId="3"/>
    <tableColumn id="11" xr3:uid="{8D4EAAD8-73B5-464E-BE1F-FD2CCAC12E36}" name="I/O" dataDxfId="2"/>
    <tableColumn id="12" xr3:uid="{6588F7AF-978D-48A2-96E2-96DBD6F3E5AC}" name="Use Application" dataDxfId="1"/>
    <tableColumn id="13" xr3:uid="{F95FE035-5C46-4F45-B427-3F4BFA79B11B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5400">
          <a:solidFill>
            <a:srgbClr val="FF0000"/>
          </a:solidFill>
          <a:bevel/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 w="med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fraexpert.com/study/wireless22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C25"/>
  <sheetViews>
    <sheetView tabSelected="1" zoomScaleNormal="100" workbookViewId="0">
      <selection activeCell="G7" sqref="G7"/>
    </sheetView>
  </sheetViews>
  <sheetFormatPr defaultRowHeight="13.5" x14ac:dyDescent="0.15"/>
  <cols>
    <col min="1" max="1" width="8.375" style="1" customWidth="1"/>
    <col min="2" max="2" width="7.875" style="1" customWidth="1"/>
    <col min="3" max="10" width="7.25" style="1" customWidth="1"/>
    <col min="11" max="11" width="6.125" style="1" customWidth="1"/>
    <col min="12" max="12" width="23" style="1" customWidth="1"/>
    <col min="13" max="13" width="8.375" style="1" customWidth="1"/>
    <col min="14" max="15" width="5.5" style="1" customWidth="1"/>
    <col min="16" max="16" width="7.625" style="1" customWidth="1"/>
    <col min="17" max="17" width="5.5" style="1" customWidth="1"/>
    <col min="18" max="19" width="5" style="1" customWidth="1"/>
    <col min="20" max="24" width="1.625" style="1" customWidth="1"/>
    <col min="25" max="25" width="4" style="1" customWidth="1"/>
    <col min="26" max="26" width="8.875" style="1" customWidth="1"/>
    <col min="27" max="27" width="4.375" style="1" customWidth="1"/>
    <col min="28" max="28" width="4.75" style="1" customWidth="1"/>
    <col min="29" max="29" width="8.5" style="1" bestFit="1" customWidth="1"/>
    <col min="30" max="30" width="3" style="1" customWidth="1"/>
    <col min="31" max="36" width="1.5" style="1" customWidth="1"/>
    <col min="37" max="1017" width="8.875" style="1" customWidth="1"/>
    <col min="1018" max="16384" width="9" style="45"/>
  </cols>
  <sheetData>
    <row r="1" spans="1:1017" x14ac:dyDescent="0.15">
      <c r="A1" s="2"/>
      <c r="B1" s="3"/>
      <c r="C1" s="4" t="s">
        <v>0</v>
      </c>
      <c r="D1" s="42" t="s">
        <v>111</v>
      </c>
      <c r="E1" s="5"/>
      <c r="F1" s="43"/>
      <c r="K1" s="44" t="s">
        <v>1</v>
      </c>
      <c r="L1" s="44"/>
    </row>
    <row r="2" spans="1:1017" x14ac:dyDescent="0.15">
      <c r="A2" s="2"/>
      <c r="B2" s="3"/>
      <c r="C2" s="4" t="s">
        <v>2</v>
      </c>
      <c r="D2" s="5">
        <v>14</v>
      </c>
      <c r="E2" s="5"/>
      <c r="F2" s="43"/>
      <c r="K2" s="6">
        <v>1</v>
      </c>
      <c r="L2" s="7" t="s">
        <v>3</v>
      </c>
    </row>
    <row r="3" spans="1:1017" x14ac:dyDescent="0.15">
      <c r="A3" s="2"/>
      <c r="B3" s="3"/>
      <c r="C3" s="4" t="s">
        <v>4</v>
      </c>
      <c r="D3" s="5">
        <v>32</v>
      </c>
      <c r="E3" s="5">
        <v>8</v>
      </c>
      <c r="F3" s="7" t="s">
        <v>5</v>
      </c>
      <c r="K3" s="8">
        <v>2</v>
      </c>
      <c r="L3" s="7" t="s">
        <v>107</v>
      </c>
    </row>
    <row r="4" spans="1:1017" x14ac:dyDescent="0.15">
      <c r="A4" s="2"/>
      <c r="B4" s="3"/>
      <c r="C4" s="4" t="s">
        <v>6</v>
      </c>
      <c r="D4" s="5">
        <v>32</v>
      </c>
      <c r="E4" s="5">
        <v>8</v>
      </c>
      <c r="F4" s="7" t="s">
        <v>7</v>
      </c>
      <c r="K4" s="8">
        <v>3</v>
      </c>
      <c r="L4" s="7" t="s">
        <v>8</v>
      </c>
    </row>
    <row r="5" spans="1:1017" x14ac:dyDescent="0.15">
      <c r="A5" s="2"/>
      <c r="B5" s="3"/>
      <c r="C5" s="4" t="s">
        <v>9</v>
      </c>
      <c r="D5" s="5" t="s">
        <v>73</v>
      </c>
      <c r="E5" s="5"/>
      <c r="F5" s="7"/>
      <c r="K5" s="8">
        <v>4</v>
      </c>
      <c r="L5" s="7" t="s">
        <v>10</v>
      </c>
    </row>
    <row r="6" spans="1:1017" x14ac:dyDescent="0.15">
      <c r="A6" s="2"/>
      <c r="B6" s="3"/>
      <c r="C6" s="4" t="s">
        <v>11</v>
      </c>
      <c r="D6" s="5">
        <v>2048</v>
      </c>
      <c r="E6" s="5"/>
      <c r="F6" s="7"/>
      <c r="K6" s="8">
        <v>5</v>
      </c>
      <c r="L6" s="7" t="s">
        <v>12</v>
      </c>
    </row>
    <row r="7" spans="1:1017" x14ac:dyDescent="0.15">
      <c r="A7" s="2"/>
      <c r="B7" s="3"/>
      <c r="C7" s="4" t="s">
        <v>13</v>
      </c>
      <c r="D7" s="5">
        <v>256</v>
      </c>
      <c r="E7" s="5"/>
      <c r="F7" s="7"/>
      <c r="K7" s="9">
        <v>6</v>
      </c>
      <c r="L7" s="7" t="s">
        <v>15</v>
      </c>
    </row>
    <row r="11" spans="1:1017" ht="14.25" thickBot="1" x14ac:dyDescent="0.2">
      <c r="A11" s="51" t="s">
        <v>74</v>
      </c>
      <c r="B11" s="52" t="s">
        <v>75</v>
      </c>
      <c r="C11" s="52" t="s">
        <v>76</v>
      </c>
      <c r="D11" s="52" t="s">
        <v>77</v>
      </c>
      <c r="E11" s="52" t="s">
        <v>78</v>
      </c>
      <c r="F11" s="52" t="s">
        <v>79</v>
      </c>
      <c r="G11" s="52" t="s">
        <v>80</v>
      </c>
      <c r="H11" s="52" t="s">
        <v>81</v>
      </c>
      <c r="I11" s="52" t="s">
        <v>82</v>
      </c>
      <c r="J11" s="52" t="s">
        <v>83</v>
      </c>
      <c r="K11" s="53" t="s">
        <v>17</v>
      </c>
      <c r="L11" s="54" t="s">
        <v>84</v>
      </c>
      <c r="M11" s="54" t="s">
        <v>18</v>
      </c>
      <c r="AMC11" s="45"/>
    </row>
    <row r="12" spans="1:1017" x14ac:dyDescent="0.15">
      <c r="A12" s="50">
        <v>1</v>
      </c>
      <c r="B12" s="59" t="s">
        <v>85</v>
      </c>
      <c r="C12" s="60" t="s">
        <v>108</v>
      </c>
      <c r="D12" s="60" t="s">
        <v>59</v>
      </c>
      <c r="E12" s="60" t="s">
        <v>59</v>
      </c>
      <c r="F12" s="60" t="s">
        <v>59</v>
      </c>
      <c r="G12" s="60" t="s">
        <v>59</v>
      </c>
      <c r="H12" s="60" t="s">
        <v>59</v>
      </c>
      <c r="I12" s="60" t="s">
        <v>59</v>
      </c>
      <c r="J12" s="60" t="s">
        <v>59</v>
      </c>
      <c r="K12" s="5" t="s">
        <v>14</v>
      </c>
      <c r="L12" s="57" t="s">
        <v>102</v>
      </c>
      <c r="M12" s="42" t="str">
        <f t="shared" ref="M12:M18" si="0">P12</f>
        <v>+3.3V</v>
      </c>
      <c r="P12" s="58" t="s">
        <v>102</v>
      </c>
      <c r="Q12" s="1" t="str">
        <f>_IOPIN[[#This Row],[io01]]</f>
        <v>VDD</v>
      </c>
      <c r="R12" s="1" t="str">
        <f>_IOPIN[[#This Row],[io02]]</f>
        <v xml:space="preserve"> </v>
      </c>
      <c r="S12" s="1" t="str">
        <f>_IOPIN[[#This Row],[io03]]</f>
        <v xml:space="preserve"> </v>
      </c>
      <c r="T12" s="1" t="str">
        <f>_IOPIN[[#This Row],[io04]]</f>
        <v xml:space="preserve"> </v>
      </c>
      <c r="U12" s="1" t="str">
        <f>_IOPIN[[#This Row],[io05]]</f>
        <v xml:space="preserve"> </v>
      </c>
      <c r="V12" s="1" t="str">
        <f t="shared" ref="V12:X18" si="1">G12</f>
        <v xml:space="preserve"> </v>
      </c>
      <c r="W12" s="1" t="str">
        <f t="shared" si="1"/>
        <v xml:space="preserve"> </v>
      </c>
      <c r="X12" s="1" t="str">
        <f t="shared" si="1"/>
        <v xml:space="preserve"> </v>
      </c>
      <c r="Y12" s="10">
        <v>1</v>
      </c>
      <c r="Z12" s="11"/>
      <c r="AA12" s="12">
        <v>14</v>
      </c>
      <c r="AB12" s="1" t="str">
        <f t="shared" ref="AB12:AJ12" si="2">B25</f>
        <v>VSS</v>
      </c>
      <c r="AC12" s="1" t="str">
        <f t="shared" si="2"/>
        <v xml:space="preserve"> </v>
      </c>
      <c r="AD12" s="1" t="str">
        <f t="shared" si="2"/>
        <v xml:space="preserve"> </v>
      </c>
      <c r="AE12" s="1" t="str">
        <f t="shared" si="2"/>
        <v xml:space="preserve"> </v>
      </c>
      <c r="AF12" s="1" t="str">
        <f t="shared" si="2"/>
        <v xml:space="preserve"> </v>
      </c>
      <c r="AG12" s="1" t="str">
        <f t="shared" si="2"/>
        <v xml:space="preserve"> </v>
      </c>
      <c r="AH12" s="1" t="str">
        <f t="shared" si="2"/>
        <v xml:space="preserve"> </v>
      </c>
      <c r="AI12" s="1" t="str">
        <f t="shared" si="2"/>
        <v xml:space="preserve"> </v>
      </c>
      <c r="AJ12" s="1" t="str">
        <f t="shared" si="2"/>
        <v xml:space="preserve"> </v>
      </c>
      <c r="AK12" s="58" t="s">
        <v>101</v>
      </c>
      <c r="AMC12" s="45"/>
    </row>
    <row r="13" spans="1:1017" x14ac:dyDescent="0.15">
      <c r="A13" s="50">
        <v>2</v>
      </c>
      <c r="B13" s="59" t="s">
        <v>86</v>
      </c>
      <c r="C13" s="60" t="s">
        <v>108</v>
      </c>
      <c r="D13" s="60" t="s">
        <v>59</v>
      </c>
      <c r="E13" s="60" t="s">
        <v>59</v>
      </c>
      <c r="F13" s="60" t="s">
        <v>59</v>
      </c>
      <c r="G13" s="60" t="s">
        <v>59</v>
      </c>
      <c r="H13" s="60" t="s">
        <v>59</v>
      </c>
      <c r="I13" s="60" t="s">
        <v>59</v>
      </c>
      <c r="J13" s="60" t="s">
        <v>59</v>
      </c>
      <c r="K13" s="5" t="s">
        <v>64</v>
      </c>
      <c r="L13" s="42"/>
      <c r="M13" s="42" t="str">
        <f t="shared" si="0"/>
        <v>SW1</v>
      </c>
      <c r="P13" s="13" t="s">
        <v>321</v>
      </c>
      <c r="Q13" s="1" t="str">
        <f>_IOPIN[[#This Row],[io01]]</f>
        <v>RA5</v>
      </c>
      <c r="R13" s="1" t="str">
        <f t="shared" ref="R13:U18" si="3">C13</f>
        <v xml:space="preserve"> </v>
      </c>
      <c r="S13" s="1" t="str">
        <f t="shared" si="3"/>
        <v xml:space="preserve"> </v>
      </c>
      <c r="T13" s="1" t="str">
        <f t="shared" si="3"/>
        <v xml:space="preserve"> </v>
      </c>
      <c r="U13" s="1" t="str">
        <f t="shared" si="3"/>
        <v xml:space="preserve"> </v>
      </c>
      <c r="V13" s="1" t="str">
        <f t="shared" si="1"/>
        <v xml:space="preserve"> </v>
      </c>
      <c r="W13" s="1" t="str">
        <f t="shared" si="1"/>
        <v xml:space="preserve"> </v>
      </c>
      <c r="X13" s="1" t="str">
        <f t="shared" si="1"/>
        <v xml:space="preserve"> </v>
      </c>
      <c r="Y13" s="14">
        <v>2</v>
      </c>
      <c r="AA13" s="15">
        <v>13</v>
      </c>
      <c r="AB13" s="1" t="str">
        <f t="shared" ref="AB13:AJ13" si="4">B24</f>
        <v>RA0</v>
      </c>
      <c r="AC13" s="1" t="str">
        <f t="shared" si="4"/>
        <v>ISCPDAT</v>
      </c>
      <c r="AD13" s="1" t="str">
        <f t="shared" si="4"/>
        <v xml:space="preserve"> </v>
      </c>
      <c r="AE13" s="1" t="str">
        <f t="shared" si="4"/>
        <v xml:space="preserve"> </v>
      </c>
      <c r="AF13" s="1" t="str">
        <f t="shared" si="4"/>
        <v xml:space="preserve"> </v>
      </c>
      <c r="AG13" s="1" t="str">
        <f t="shared" si="4"/>
        <v xml:space="preserve"> </v>
      </c>
      <c r="AH13" s="1" t="str">
        <f t="shared" si="4"/>
        <v xml:space="preserve"> </v>
      </c>
      <c r="AI13" s="1" t="str">
        <f t="shared" si="4"/>
        <v xml:space="preserve"> </v>
      </c>
      <c r="AJ13" s="1" t="str">
        <f t="shared" si="4"/>
        <v xml:space="preserve"> </v>
      </c>
      <c r="AK13" s="13" t="s">
        <v>99</v>
      </c>
      <c r="AMC13" s="45"/>
    </row>
    <row r="14" spans="1:1017" x14ac:dyDescent="0.15">
      <c r="A14" s="50">
        <v>3</v>
      </c>
      <c r="B14" s="59" t="s">
        <v>87</v>
      </c>
      <c r="C14" s="60" t="s">
        <v>108</v>
      </c>
      <c r="D14" s="60" t="s">
        <v>59</v>
      </c>
      <c r="E14" s="60" t="s">
        <v>59</v>
      </c>
      <c r="F14" s="60" t="s">
        <v>59</v>
      </c>
      <c r="G14" s="60" t="s">
        <v>59</v>
      </c>
      <c r="H14" s="60" t="s">
        <v>59</v>
      </c>
      <c r="I14" s="60" t="s">
        <v>59</v>
      </c>
      <c r="J14" s="60" t="s">
        <v>59</v>
      </c>
      <c r="K14" s="5" t="s">
        <v>70</v>
      </c>
      <c r="L14" s="42" t="s">
        <v>63</v>
      </c>
      <c r="M14" s="42" t="str">
        <f t="shared" si="0"/>
        <v>POWER_AMP</v>
      </c>
      <c r="P14" s="13" t="s">
        <v>327</v>
      </c>
      <c r="Q14" s="1" t="str">
        <f>_IOPIN[[#This Row],[io01]]</f>
        <v>RA4</v>
      </c>
      <c r="R14" s="1" t="str">
        <f t="shared" si="3"/>
        <v xml:space="preserve"> </v>
      </c>
      <c r="S14" s="1" t="str">
        <f t="shared" si="3"/>
        <v xml:space="preserve"> </v>
      </c>
      <c r="T14" s="1" t="str">
        <f t="shared" si="3"/>
        <v xml:space="preserve"> </v>
      </c>
      <c r="U14" s="1" t="str">
        <f t="shared" si="3"/>
        <v xml:space="preserve"> </v>
      </c>
      <c r="V14" s="1" t="str">
        <f t="shared" si="1"/>
        <v xml:space="preserve"> </v>
      </c>
      <c r="W14" s="1" t="str">
        <f t="shared" si="1"/>
        <v xml:space="preserve"> </v>
      </c>
      <c r="X14" s="1" t="str">
        <f t="shared" si="1"/>
        <v xml:space="preserve"> </v>
      </c>
      <c r="Y14" s="14">
        <v>3</v>
      </c>
      <c r="AA14" s="15">
        <v>12</v>
      </c>
      <c r="AB14" s="1" t="str">
        <f t="shared" ref="AB14:AJ14" si="5">B23</f>
        <v>RA1</v>
      </c>
      <c r="AC14" s="1" t="str">
        <f t="shared" si="5"/>
        <v>ISCPCLK</v>
      </c>
      <c r="AD14" s="1" t="str">
        <f t="shared" si="5"/>
        <v xml:space="preserve"> </v>
      </c>
      <c r="AE14" s="1" t="str">
        <f t="shared" si="5"/>
        <v xml:space="preserve"> </v>
      </c>
      <c r="AF14" s="1" t="str">
        <f t="shared" si="5"/>
        <v xml:space="preserve"> </v>
      </c>
      <c r="AG14" s="1" t="str">
        <f t="shared" si="5"/>
        <v xml:space="preserve"> </v>
      </c>
      <c r="AH14" s="1" t="str">
        <f t="shared" si="5"/>
        <v xml:space="preserve"> </v>
      </c>
      <c r="AI14" s="1" t="str">
        <f t="shared" si="5"/>
        <v xml:space="preserve"> </v>
      </c>
      <c r="AJ14" s="1" t="str">
        <f t="shared" si="5"/>
        <v xml:space="preserve"> </v>
      </c>
      <c r="AK14" s="49" t="s">
        <v>106</v>
      </c>
      <c r="AMC14" s="45"/>
    </row>
    <row r="15" spans="1:1017" x14ac:dyDescent="0.15">
      <c r="A15" s="50">
        <v>4</v>
      </c>
      <c r="B15" s="59" t="s">
        <v>58</v>
      </c>
      <c r="C15" s="60" t="s">
        <v>60</v>
      </c>
      <c r="D15" s="60" t="s">
        <v>88</v>
      </c>
      <c r="E15" s="60" t="s">
        <v>59</v>
      </c>
      <c r="F15" s="60" t="s">
        <v>59</v>
      </c>
      <c r="G15" s="60" t="s">
        <v>59</v>
      </c>
      <c r="H15" s="60" t="s">
        <v>59</v>
      </c>
      <c r="I15" s="60" t="s">
        <v>59</v>
      </c>
      <c r="J15" s="60" t="s">
        <v>59</v>
      </c>
      <c r="K15" s="5" t="s">
        <v>14</v>
      </c>
      <c r="L15" s="42" t="s">
        <v>16</v>
      </c>
      <c r="M15" s="42" t="str">
        <f t="shared" si="0"/>
        <v>MCLR</v>
      </c>
      <c r="P15" s="13" t="s">
        <v>103</v>
      </c>
      <c r="Q15" s="1" t="str">
        <f>_IOPIN[[#This Row],[io01]]</f>
        <v>~MCLR</v>
      </c>
      <c r="R15" s="1" t="str">
        <f t="shared" si="3"/>
        <v>VPP</v>
      </c>
      <c r="S15" s="1" t="str">
        <f t="shared" si="3"/>
        <v>RA3</v>
      </c>
      <c r="T15" s="1" t="str">
        <f t="shared" si="3"/>
        <v xml:space="preserve"> </v>
      </c>
      <c r="U15" s="1" t="str">
        <f t="shared" si="3"/>
        <v xml:space="preserve"> </v>
      </c>
      <c r="V15" s="1" t="str">
        <f t="shared" si="1"/>
        <v xml:space="preserve"> </v>
      </c>
      <c r="W15" s="1" t="str">
        <f t="shared" si="1"/>
        <v xml:space="preserve"> </v>
      </c>
      <c r="X15" s="1" t="str">
        <f t="shared" si="1"/>
        <v xml:space="preserve"> </v>
      </c>
      <c r="Y15" s="14">
        <v>4</v>
      </c>
      <c r="AA15" s="15">
        <v>11</v>
      </c>
      <c r="AB15" s="1" t="str">
        <f t="shared" ref="AB15:AJ15" si="6">B22</f>
        <v>RA2</v>
      </c>
      <c r="AC15" s="1" t="str">
        <f t="shared" si="6"/>
        <v xml:space="preserve"> </v>
      </c>
      <c r="AD15" s="1" t="str">
        <f t="shared" si="6"/>
        <v xml:space="preserve"> </v>
      </c>
      <c r="AE15" s="1" t="str">
        <f t="shared" si="6"/>
        <v xml:space="preserve"> </v>
      </c>
      <c r="AF15" s="1" t="str">
        <f t="shared" si="6"/>
        <v xml:space="preserve"> </v>
      </c>
      <c r="AG15" s="1" t="str">
        <f t="shared" si="6"/>
        <v xml:space="preserve"> </v>
      </c>
      <c r="AH15" s="1" t="str">
        <f t="shared" si="6"/>
        <v xml:space="preserve"> </v>
      </c>
      <c r="AI15" s="1" t="str">
        <f t="shared" si="6"/>
        <v xml:space="preserve"> </v>
      </c>
      <c r="AJ15" s="1" t="str">
        <f t="shared" si="6"/>
        <v xml:space="preserve"> </v>
      </c>
      <c r="AK15" s="13" t="s">
        <v>62</v>
      </c>
      <c r="AMC15" s="45"/>
    </row>
    <row r="16" spans="1:1017" x14ac:dyDescent="0.15">
      <c r="A16" s="50">
        <v>5</v>
      </c>
      <c r="B16" s="59" t="s">
        <v>89</v>
      </c>
      <c r="C16" s="60" t="s">
        <v>108</v>
      </c>
      <c r="D16" s="60" t="s">
        <v>59</v>
      </c>
      <c r="E16" s="60" t="s">
        <v>59</v>
      </c>
      <c r="F16" s="60" t="s">
        <v>59</v>
      </c>
      <c r="G16" s="60" t="s">
        <v>59</v>
      </c>
      <c r="H16" s="60" t="s">
        <v>59</v>
      </c>
      <c r="I16" s="60" t="s">
        <v>59</v>
      </c>
      <c r="J16" s="60" t="s">
        <v>59</v>
      </c>
      <c r="K16" s="5" t="s">
        <v>72</v>
      </c>
      <c r="L16" s="42" t="s">
        <v>65</v>
      </c>
      <c r="M16" s="42" t="str">
        <f t="shared" si="0"/>
        <v>SW2</v>
      </c>
      <c r="P16" s="13" t="s">
        <v>323</v>
      </c>
      <c r="Q16" s="1" t="str">
        <f>_IOPIN[[#This Row],[io01]]</f>
        <v>RC5</v>
      </c>
      <c r="R16" s="1" t="str">
        <f t="shared" si="3"/>
        <v xml:space="preserve"> </v>
      </c>
      <c r="S16" s="1" t="str">
        <f t="shared" si="3"/>
        <v xml:space="preserve"> </v>
      </c>
      <c r="T16" s="1" t="str">
        <f t="shared" si="3"/>
        <v xml:space="preserve"> </v>
      </c>
      <c r="U16" s="1" t="str">
        <f t="shared" si="3"/>
        <v xml:space="preserve"> </v>
      </c>
      <c r="V16" s="1" t="str">
        <f t="shared" si="1"/>
        <v xml:space="preserve"> </v>
      </c>
      <c r="W16" s="1" t="str">
        <f t="shared" si="1"/>
        <v xml:space="preserve"> </v>
      </c>
      <c r="X16" s="1" t="str">
        <f t="shared" si="1"/>
        <v xml:space="preserve"> </v>
      </c>
      <c r="Y16" s="14">
        <v>5</v>
      </c>
      <c r="AA16" s="15">
        <v>10</v>
      </c>
      <c r="AB16" s="1" t="str">
        <f t="shared" ref="AB16:AJ16" si="7">B21</f>
        <v>RC0</v>
      </c>
      <c r="AC16" s="1" t="str">
        <f t="shared" si="7"/>
        <v xml:space="preserve"> </v>
      </c>
      <c r="AD16" s="1" t="str">
        <f t="shared" si="7"/>
        <v xml:space="preserve"> </v>
      </c>
      <c r="AE16" s="1" t="str">
        <f t="shared" si="7"/>
        <v xml:space="preserve"> </v>
      </c>
      <c r="AF16" s="1" t="str">
        <f t="shared" si="7"/>
        <v xml:space="preserve"> </v>
      </c>
      <c r="AG16" s="1" t="str">
        <f t="shared" si="7"/>
        <v xml:space="preserve"> </v>
      </c>
      <c r="AH16" s="1" t="str">
        <f t="shared" si="7"/>
        <v xml:space="preserve"> </v>
      </c>
      <c r="AI16" s="1" t="str">
        <f t="shared" si="7"/>
        <v xml:space="preserve"> </v>
      </c>
      <c r="AJ16" s="1" t="str">
        <f t="shared" si="7"/>
        <v xml:space="preserve"> </v>
      </c>
      <c r="AK16" s="13" t="s">
        <v>324</v>
      </c>
      <c r="AMC16" s="45"/>
    </row>
    <row r="17" spans="1:1017" x14ac:dyDescent="0.15">
      <c r="A17" s="50">
        <v>6</v>
      </c>
      <c r="B17" s="60" t="s">
        <v>90</v>
      </c>
      <c r="C17" s="60" t="s">
        <v>108</v>
      </c>
      <c r="D17" s="60" t="s">
        <v>59</v>
      </c>
      <c r="E17" s="60" t="s">
        <v>59</v>
      </c>
      <c r="F17" s="60" t="s">
        <v>59</v>
      </c>
      <c r="G17" s="60" t="s">
        <v>59</v>
      </c>
      <c r="H17" s="60" t="s">
        <v>59</v>
      </c>
      <c r="I17" s="60" t="s">
        <v>59</v>
      </c>
      <c r="J17" s="60" t="s">
        <v>59</v>
      </c>
      <c r="K17" s="5" t="s">
        <v>69</v>
      </c>
      <c r="L17" s="42" t="s">
        <v>66</v>
      </c>
      <c r="M17" s="42" t="str">
        <f t="shared" si="0"/>
        <v>SCL</v>
      </c>
      <c r="P17" s="13" t="s">
        <v>104</v>
      </c>
      <c r="Q17" s="1" t="str">
        <f>_IOPIN[[#This Row],[io01]]</f>
        <v>RC4</v>
      </c>
      <c r="R17" s="1" t="str">
        <f t="shared" si="3"/>
        <v xml:space="preserve"> </v>
      </c>
      <c r="S17" s="1" t="str">
        <f t="shared" si="3"/>
        <v xml:space="preserve"> </v>
      </c>
      <c r="T17" s="1" t="str">
        <f t="shared" si="3"/>
        <v xml:space="preserve"> </v>
      </c>
      <c r="U17" s="1" t="str">
        <f t="shared" si="3"/>
        <v xml:space="preserve"> </v>
      </c>
      <c r="V17" s="1" t="str">
        <f t="shared" si="1"/>
        <v xml:space="preserve"> </v>
      </c>
      <c r="W17" s="1" t="str">
        <f t="shared" si="1"/>
        <v xml:space="preserve"> </v>
      </c>
      <c r="X17" s="1" t="str">
        <f t="shared" si="1"/>
        <v xml:space="preserve"> </v>
      </c>
      <c r="Y17" s="14">
        <v>6</v>
      </c>
      <c r="AA17" s="15">
        <v>9</v>
      </c>
      <c r="AB17" s="1" t="str">
        <f t="shared" ref="AB17:AJ17" si="8">B20</f>
        <v>RC1</v>
      </c>
      <c r="AC17" s="1" t="str">
        <f t="shared" si="8"/>
        <v xml:space="preserve"> </v>
      </c>
      <c r="AD17" s="1" t="str">
        <f t="shared" si="8"/>
        <v xml:space="preserve"> </v>
      </c>
      <c r="AE17" s="1" t="str">
        <f t="shared" si="8"/>
        <v xml:space="preserve"> </v>
      </c>
      <c r="AF17" s="1" t="str">
        <f t="shared" si="8"/>
        <v xml:space="preserve"> </v>
      </c>
      <c r="AG17" s="1" t="str">
        <f t="shared" si="8"/>
        <v xml:space="preserve"> </v>
      </c>
      <c r="AH17" s="1" t="str">
        <f t="shared" si="8"/>
        <v xml:space="preserve"> </v>
      </c>
      <c r="AI17" s="1" t="str">
        <f t="shared" si="8"/>
        <v xml:space="preserve"> </v>
      </c>
      <c r="AJ17" s="1" t="str">
        <f t="shared" si="8"/>
        <v xml:space="preserve"> </v>
      </c>
      <c r="AK17" s="13" t="s">
        <v>326</v>
      </c>
      <c r="AMC17" s="45"/>
    </row>
    <row r="18" spans="1:1017" ht="14.25" thickBot="1" x14ac:dyDescent="0.2">
      <c r="A18" s="50">
        <v>7</v>
      </c>
      <c r="B18" s="59" t="s">
        <v>91</v>
      </c>
      <c r="C18" s="60" t="s">
        <v>108</v>
      </c>
      <c r="D18" s="60" t="s">
        <v>59</v>
      </c>
      <c r="E18" s="60" t="s">
        <v>59</v>
      </c>
      <c r="F18" s="60" t="s">
        <v>59</v>
      </c>
      <c r="G18" s="60" t="s">
        <v>59</v>
      </c>
      <c r="H18" s="60" t="s">
        <v>59</v>
      </c>
      <c r="I18" s="60" t="s">
        <v>59</v>
      </c>
      <c r="J18" s="60" t="s">
        <v>59</v>
      </c>
      <c r="K18" s="5" t="s">
        <v>105</v>
      </c>
      <c r="L18" s="42"/>
      <c r="M18" s="42" t="str">
        <f t="shared" si="0"/>
        <v>SDA</v>
      </c>
      <c r="P18" s="47" t="s">
        <v>322</v>
      </c>
      <c r="Q18" s="1" t="str">
        <f>_IOPIN[[#This Row],[io01]]</f>
        <v>RC3</v>
      </c>
      <c r="R18" s="1" t="str">
        <f t="shared" si="3"/>
        <v xml:space="preserve"> </v>
      </c>
      <c r="S18" s="1" t="str">
        <f t="shared" si="3"/>
        <v xml:space="preserve"> </v>
      </c>
      <c r="T18" s="1" t="str">
        <f t="shared" si="3"/>
        <v xml:space="preserve"> </v>
      </c>
      <c r="U18" s="1" t="str">
        <f t="shared" si="3"/>
        <v xml:space="preserve"> </v>
      </c>
      <c r="V18" s="1" t="str">
        <f t="shared" si="1"/>
        <v xml:space="preserve"> </v>
      </c>
      <c r="W18" s="1" t="str">
        <f t="shared" si="1"/>
        <v xml:space="preserve"> </v>
      </c>
      <c r="X18" s="1" t="str">
        <f t="shared" si="1"/>
        <v xml:space="preserve"> </v>
      </c>
      <c r="Y18" s="16">
        <v>7</v>
      </c>
      <c r="Z18" s="17"/>
      <c r="AA18" s="18">
        <v>8</v>
      </c>
      <c r="AB18" s="63" t="str">
        <f t="shared" ref="AB18:AJ18" si="9">B19</f>
        <v>RC2</v>
      </c>
      <c r="AC18" s="1" t="str">
        <f t="shared" si="9"/>
        <v xml:space="preserve"> </v>
      </c>
      <c r="AD18" s="1" t="str">
        <f t="shared" si="9"/>
        <v xml:space="preserve"> </v>
      </c>
      <c r="AE18" s="1" t="str">
        <f t="shared" si="9"/>
        <v xml:space="preserve"> </v>
      </c>
      <c r="AF18" s="1" t="str">
        <f t="shared" si="9"/>
        <v xml:space="preserve"> </v>
      </c>
      <c r="AG18" s="1" t="str">
        <f t="shared" si="9"/>
        <v xml:space="preserve"> </v>
      </c>
      <c r="AH18" s="1" t="str">
        <f t="shared" si="9"/>
        <v xml:space="preserve"> </v>
      </c>
      <c r="AI18" s="1" t="str">
        <f t="shared" si="9"/>
        <v xml:space="preserve"> </v>
      </c>
      <c r="AJ18" s="1" t="str">
        <f t="shared" si="9"/>
        <v xml:space="preserve"> </v>
      </c>
      <c r="AK18" s="79" t="s">
        <v>325</v>
      </c>
      <c r="AMC18" s="45"/>
    </row>
    <row r="19" spans="1:1017" x14ac:dyDescent="0.15">
      <c r="A19" s="50">
        <v>8</v>
      </c>
      <c r="B19" s="59" t="s">
        <v>92</v>
      </c>
      <c r="C19" s="60" t="s">
        <v>108</v>
      </c>
      <c r="D19" s="60" t="s">
        <v>59</v>
      </c>
      <c r="E19" s="60" t="s">
        <v>59</v>
      </c>
      <c r="F19" s="60" t="s">
        <v>59</v>
      </c>
      <c r="G19" s="60" t="s">
        <v>59</v>
      </c>
      <c r="H19" s="60" t="s">
        <v>59</v>
      </c>
      <c r="I19" s="60" t="s">
        <v>59</v>
      </c>
      <c r="J19" s="60" t="s">
        <v>59</v>
      </c>
      <c r="K19" s="5" t="s">
        <v>69</v>
      </c>
      <c r="L19" s="42" t="s">
        <v>67</v>
      </c>
      <c r="M19" s="42" t="str">
        <f>AK18</f>
        <v>POWER_BackLight</v>
      </c>
      <c r="AMC19" s="45"/>
    </row>
    <row r="20" spans="1:1017" x14ac:dyDescent="0.15">
      <c r="A20" s="50">
        <v>9</v>
      </c>
      <c r="B20" s="59" t="s">
        <v>93</v>
      </c>
      <c r="C20" s="60" t="s">
        <v>108</v>
      </c>
      <c r="D20" s="60" t="s">
        <v>59</v>
      </c>
      <c r="E20" s="60" t="s">
        <v>59</v>
      </c>
      <c r="F20" s="60" t="s">
        <v>59</v>
      </c>
      <c r="G20" s="60" t="s">
        <v>59</v>
      </c>
      <c r="H20" s="60" t="s">
        <v>59</v>
      </c>
      <c r="I20" s="60" t="s">
        <v>59</v>
      </c>
      <c r="J20" s="60" t="s">
        <v>59</v>
      </c>
      <c r="K20" s="5" t="s">
        <v>69</v>
      </c>
      <c r="L20" s="42" t="s">
        <v>67</v>
      </c>
      <c r="M20" s="42" t="str">
        <f>AK17</f>
        <v>POWER_RADIO_LCD</v>
      </c>
      <c r="AMC20" s="45"/>
    </row>
    <row r="21" spans="1:1017" x14ac:dyDescent="0.15">
      <c r="A21" s="50">
        <v>10</v>
      </c>
      <c r="B21" s="61" t="s">
        <v>94</v>
      </c>
      <c r="C21" s="60" t="s">
        <v>108</v>
      </c>
      <c r="D21" s="60" t="s">
        <v>59</v>
      </c>
      <c r="E21" s="60" t="s">
        <v>59</v>
      </c>
      <c r="F21" s="60" t="s">
        <v>59</v>
      </c>
      <c r="G21" s="60" t="s">
        <v>59</v>
      </c>
      <c r="H21" s="60" t="s">
        <v>59</v>
      </c>
      <c r="I21" s="60" t="s">
        <v>59</v>
      </c>
      <c r="J21" s="60" t="s">
        <v>59</v>
      </c>
      <c r="K21" s="5" t="s">
        <v>64</v>
      </c>
      <c r="L21" s="42" t="s">
        <v>68</v>
      </c>
      <c r="M21" s="42" t="str">
        <f>AK16</f>
        <v>NC</v>
      </c>
      <c r="AMC21" s="45"/>
    </row>
    <row r="22" spans="1:1017" x14ac:dyDescent="0.15">
      <c r="A22" s="50">
        <v>11</v>
      </c>
      <c r="B22" s="59" t="s">
        <v>95</v>
      </c>
      <c r="C22" s="60" t="s">
        <v>108</v>
      </c>
      <c r="D22" s="60" t="s">
        <v>59</v>
      </c>
      <c r="E22" s="60" t="s">
        <v>59</v>
      </c>
      <c r="F22" s="60" t="s">
        <v>59</v>
      </c>
      <c r="G22" s="60" t="s">
        <v>59</v>
      </c>
      <c r="H22" s="60" t="s">
        <v>59</v>
      </c>
      <c r="I22" s="60" t="s">
        <v>59</v>
      </c>
      <c r="J22" s="60" t="s">
        <v>59</v>
      </c>
      <c r="K22" s="5" t="s">
        <v>64</v>
      </c>
      <c r="L22" s="42" t="s">
        <v>68</v>
      </c>
      <c r="M22" s="42" t="str">
        <f>AK15</f>
        <v>SW3</v>
      </c>
      <c r="AMC22" s="45"/>
    </row>
    <row r="23" spans="1:1017" x14ac:dyDescent="0.15">
      <c r="A23" s="50">
        <v>12</v>
      </c>
      <c r="B23" s="61" t="s">
        <v>96</v>
      </c>
      <c r="C23" s="60" t="s">
        <v>97</v>
      </c>
      <c r="D23" s="60" t="s">
        <v>59</v>
      </c>
      <c r="E23" s="60" t="s">
        <v>59</v>
      </c>
      <c r="F23" s="60" t="s">
        <v>59</v>
      </c>
      <c r="G23" s="60" t="s">
        <v>59</v>
      </c>
      <c r="H23" s="60" t="s">
        <v>59</v>
      </c>
      <c r="I23" s="60" t="s">
        <v>59</v>
      </c>
      <c r="J23" s="60" t="s">
        <v>59</v>
      </c>
      <c r="K23" s="5" t="s">
        <v>64</v>
      </c>
      <c r="L23" s="42" t="s">
        <v>109</v>
      </c>
      <c r="M23" s="42" t="str">
        <f>AK14</f>
        <v>ISCPCLK</v>
      </c>
      <c r="AMC23" s="45"/>
    </row>
    <row r="24" spans="1:1017" x14ac:dyDescent="0.15">
      <c r="A24" s="50">
        <v>13</v>
      </c>
      <c r="B24" s="59" t="s">
        <v>98</v>
      </c>
      <c r="C24" s="60" t="s">
        <v>99</v>
      </c>
      <c r="D24" s="60" t="s">
        <v>59</v>
      </c>
      <c r="E24" s="60" t="s">
        <v>59</v>
      </c>
      <c r="F24" s="60" t="s">
        <v>59</v>
      </c>
      <c r="G24" s="60" t="s">
        <v>59</v>
      </c>
      <c r="H24" s="60" t="s">
        <v>59</v>
      </c>
      <c r="I24" s="60" t="s">
        <v>59</v>
      </c>
      <c r="J24" s="60" t="s">
        <v>59</v>
      </c>
      <c r="K24" s="5" t="s">
        <v>71</v>
      </c>
      <c r="L24" s="42" t="s">
        <v>110</v>
      </c>
      <c r="M24" s="42" t="str">
        <f>AK13</f>
        <v>ISCPDAT</v>
      </c>
      <c r="AMC24" s="45"/>
    </row>
    <row r="25" spans="1:1017" x14ac:dyDescent="0.15">
      <c r="A25" s="55">
        <v>14</v>
      </c>
      <c r="B25" s="62" t="s">
        <v>100</v>
      </c>
      <c r="C25" s="60" t="s">
        <v>59</v>
      </c>
      <c r="D25" s="60" t="s">
        <v>59</v>
      </c>
      <c r="E25" s="60" t="s">
        <v>59</v>
      </c>
      <c r="F25" s="60" t="s">
        <v>59</v>
      </c>
      <c r="G25" s="60" t="s">
        <v>59</v>
      </c>
      <c r="H25" s="60" t="s">
        <v>59</v>
      </c>
      <c r="I25" s="60" t="s">
        <v>59</v>
      </c>
      <c r="J25" s="60" t="s">
        <v>59</v>
      </c>
      <c r="K25" s="48" t="s">
        <v>71</v>
      </c>
      <c r="L25" s="56" t="s">
        <v>101</v>
      </c>
      <c r="M25" s="56" t="str">
        <f>AK12</f>
        <v>GND</v>
      </c>
      <c r="AMC25" s="45"/>
    </row>
  </sheetData>
  <phoneticPr fontId="6"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  <headerFooter>
    <oddHeader>&amp;R&amp;D</oddHeader>
    <oddFooter>&amp;L&amp;F/&amp;A&amp;R&amp;P/&amp;N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>
      <selection activeCell="B3" sqref="B3"/>
    </sheetView>
  </sheetViews>
  <sheetFormatPr defaultRowHeight="13.5" x14ac:dyDescent="0.15"/>
  <cols>
    <col min="1" max="16384" width="9" style="46"/>
  </cols>
  <sheetData/>
  <phoneticPr fontId="6"/>
  <pageMargins left="0.7" right="0.7" top="0.75" bottom="0.75" header="0.3" footer="0.3"/>
  <pageSetup paperSize="9" orientation="portrait" horizontalDpi="360" verticalDpi="36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"/>
  <sheetViews>
    <sheetView topLeftCell="A28" zoomScale="90" zoomScaleNormal="90" workbookViewId="0">
      <selection activeCell="V38" sqref="V38"/>
    </sheetView>
  </sheetViews>
  <sheetFormatPr defaultRowHeight="13.5" x14ac:dyDescent="0.15"/>
  <cols>
    <col min="1" max="1025" width="8.625" customWidth="1"/>
  </cols>
  <sheetData>
    <row r="2" spans="1:1" x14ac:dyDescent="0.15">
      <c r="A2" s="20" t="s">
        <v>61</v>
      </c>
    </row>
  </sheetData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44D6-A92E-454C-8F9F-DEC593D93456}">
  <dimension ref="B2:O235"/>
  <sheetViews>
    <sheetView workbookViewId="0">
      <selection activeCell="B235" sqref="B235"/>
    </sheetView>
  </sheetViews>
  <sheetFormatPr defaultRowHeight="18.75" x14ac:dyDescent="0.15"/>
  <cols>
    <col min="1" max="10" width="9" style="64"/>
    <col min="11" max="11" width="3.875" style="64" customWidth="1"/>
    <col min="12" max="13" width="5.375" style="64" customWidth="1"/>
    <col min="14" max="15" width="3.75" style="64" customWidth="1"/>
    <col min="16" max="16384" width="9" style="64"/>
  </cols>
  <sheetData>
    <row r="2" spans="2:15" x14ac:dyDescent="0.15">
      <c r="B2" s="64" t="s">
        <v>140</v>
      </c>
      <c r="C2" s="64" t="s">
        <v>141</v>
      </c>
    </row>
    <row r="3" spans="2:15" x14ac:dyDescent="0.15">
      <c r="C3" s="65" t="s">
        <v>142</v>
      </c>
      <c r="D3" s="66" t="s">
        <v>143</v>
      </c>
      <c r="E3" s="65" t="s">
        <v>144</v>
      </c>
      <c r="F3" s="65" t="s">
        <v>145</v>
      </c>
      <c r="G3" s="67" t="s">
        <v>146</v>
      </c>
      <c r="H3" s="67"/>
      <c r="I3" s="67"/>
      <c r="J3" s="67"/>
    </row>
    <row r="4" spans="2:15" x14ac:dyDescent="0.15">
      <c r="C4" s="67" t="s">
        <v>147</v>
      </c>
      <c r="D4" s="67"/>
      <c r="E4" s="67" t="s">
        <v>144</v>
      </c>
      <c r="F4" s="67"/>
      <c r="G4" s="67"/>
      <c r="H4" s="67"/>
      <c r="I4" s="67"/>
      <c r="J4" s="65" t="s">
        <v>148</v>
      </c>
    </row>
    <row r="5" spans="2:15" x14ac:dyDescent="0.15">
      <c r="C5" s="68">
        <v>0</v>
      </c>
      <c r="D5" s="69">
        <v>0</v>
      </c>
      <c r="E5" s="69">
        <v>0</v>
      </c>
      <c r="F5" s="68">
        <v>0</v>
      </c>
      <c r="G5" s="68">
        <v>0</v>
      </c>
      <c r="H5" s="68">
        <v>0</v>
      </c>
      <c r="I5" s="68">
        <v>0</v>
      </c>
      <c r="J5" s="68">
        <v>0</v>
      </c>
      <c r="L5" s="69" t="str">
        <f>CONCATENATE(C5,D5,E5,F5,)</f>
        <v>0000</v>
      </c>
      <c r="M5" s="69" t="str">
        <f>CONCATENATE(G5,H5,I5,J5)</f>
        <v>0000</v>
      </c>
      <c r="N5" s="69" t="str">
        <f>BIN2HEX(L5)</f>
        <v>0</v>
      </c>
      <c r="O5" s="69" t="str">
        <f>BIN2HEX(M5)</f>
        <v>0</v>
      </c>
    </row>
    <row r="6" spans="2:15" x14ac:dyDescent="0.15">
      <c r="C6" s="69">
        <v>0</v>
      </c>
      <c r="D6" s="69">
        <v>0</v>
      </c>
      <c r="E6" s="69">
        <v>0</v>
      </c>
      <c r="F6" s="70">
        <v>0</v>
      </c>
      <c r="G6" s="69">
        <v>0</v>
      </c>
      <c r="H6" s="69">
        <v>0</v>
      </c>
      <c r="I6" s="69">
        <v>1</v>
      </c>
      <c r="J6" s="69">
        <v>0</v>
      </c>
      <c r="L6" s="69" t="str">
        <f>CONCATENATE(C6,D6,E6,F6,)</f>
        <v>0000</v>
      </c>
      <c r="M6" s="69" t="str">
        <f>CONCATENATE(G6,H6,I6,J6)</f>
        <v>0010</v>
      </c>
      <c r="N6" s="69" t="str">
        <f>BIN2HEX(L6)</f>
        <v>0</v>
      </c>
      <c r="O6" s="69" t="str">
        <f>BIN2HEX(M6)</f>
        <v>2</v>
      </c>
    </row>
    <row r="8" spans="2:15" x14ac:dyDescent="0.15">
      <c r="C8" s="64" t="s">
        <v>142</v>
      </c>
      <c r="E8" s="64" t="s">
        <v>149</v>
      </c>
    </row>
    <row r="9" spans="2:15" x14ac:dyDescent="0.15">
      <c r="E9" s="64" t="s">
        <v>150</v>
      </c>
    </row>
    <row r="10" spans="2:15" x14ac:dyDescent="0.15">
      <c r="E10" s="64" t="s">
        <v>151</v>
      </c>
    </row>
    <row r="11" spans="2:15" x14ac:dyDescent="0.15">
      <c r="C11" s="64" t="s">
        <v>143</v>
      </c>
      <c r="E11" s="64" t="s">
        <v>152</v>
      </c>
    </row>
    <row r="12" spans="2:15" x14ac:dyDescent="0.15">
      <c r="E12" s="64" t="s">
        <v>153</v>
      </c>
    </row>
    <row r="13" spans="2:15" x14ac:dyDescent="0.15">
      <c r="E13" s="64" t="s">
        <v>154</v>
      </c>
    </row>
    <row r="14" spans="2:15" x14ac:dyDescent="0.15">
      <c r="C14" s="64" t="s">
        <v>145</v>
      </c>
      <c r="E14" s="64" t="s">
        <v>155</v>
      </c>
    </row>
    <row r="15" spans="2:15" x14ac:dyDescent="0.15">
      <c r="E15" s="64" t="s">
        <v>156</v>
      </c>
    </row>
    <row r="16" spans="2:15" x14ac:dyDescent="0.15">
      <c r="E16" s="64" t="s">
        <v>157</v>
      </c>
    </row>
    <row r="17" spans="3:7" x14ac:dyDescent="0.15">
      <c r="C17" s="64" t="s">
        <v>146</v>
      </c>
      <c r="E17" s="64" t="s">
        <v>158</v>
      </c>
    </row>
    <row r="18" spans="3:7" x14ac:dyDescent="0.15">
      <c r="E18" s="64" t="s">
        <v>159</v>
      </c>
      <c r="G18" s="64" t="s">
        <v>160</v>
      </c>
    </row>
    <row r="19" spans="3:7" x14ac:dyDescent="0.15">
      <c r="E19" s="64" t="s">
        <v>161</v>
      </c>
      <c r="G19" s="64" t="s">
        <v>162</v>
      </c>
    </row>
    <row r="20" spans="3:7" x14ac:dyDescent="0.15">
      <c r="E20" s="64" t="s">
        <v>163</v>
      </c>
      <c r="G20" s="64" t="s">
        <v>164</v>
      </c>
    </row>
    <row r="21" spans="3:7" x14ac:dyDescent="0.15">
      <c r="E21" s="64" t="s">
        <v>165</v>
      </c>
      <c r="G21" s="64" t="s">
        <v>166</v>
      </c>
    </row>
    <row r="22" spans="3:7" x14ac:dyDescent="0.15">
      <c r="E22" s="64" t="s">
        <v>167</v>
      </c>
      <c r="G22" s="64" t="s">
        <v>168</v>
      </c>
    </row>
    <row r="23" spans="3:7" x14ac:dyDescent="0.15">
      <c r="C23" s="64" t="s">
        <v>147</v>
      </c>
      <c r="E23" s="64" t="s">
        <v>169</v>
      </c>
    </row>
    <row r="24" spans="3:7" x14ac:dyDescent="0.15">
      <c r="E24" s="64" t="s">
        <v>170</v>
      </c>
    </row>
    <row r="25" spans="3:7" x14ac:dyDescent="0.15">
      <c r="E25" s="64" t="s">
        <v>171</v>
      </c>
    </row>
    <row r="26" spans="3:7" x14ac:dyDescent="0.15">
      <c r="E26" s="64" t="s">
        <v>172</v>
      </c>
    </row>
    <row r="27" spans="3:7" x14ac:dyDescent="0.15">
      <c r="E27" s="64" t="s">
        <v>173</v>
      </c>
    </row>
    <row r="28" spans="3:7" x14ac:dyDescent="0.15">
      <c r="C28" s="64" t="s">
        <v>148</v>
      </c>
      <c r="E28" s="64" t="s">
        <v>174</v>
      </c>
    </row>
    <row r="29" spans="3:7" x14ac:dyDescent="0.15">
      <c r="E29" s="64" t="s">
        <v>175</v>
      </c>
    </row>
    <row r="30" spans="3:7" x14ac:dyDescent="0.15">
      <c r="E30" s="64" t="s">
        <v>176</v>
      </c>
    </row>
    <row r="37" spans="2:15" x14ac:dyDescent="0.15">
      <c r="B37" s="64" t="s">
        <v>177</v>
      </c>
      <c r="C37" s="64" t="s">
        <v>178</v>
      </c>
    </row>
    <row r="38" spans="2:15" x14ac:dyDescent="0.15">
      <c r="C38" s="65" t="s">
        <v>179</v>
      </c>
      <c r="D38" s="67" t="s">
        <v>144</v>
      </c>
      <c r="E38" s="67"/>
      <c r="F38" s="67"/>
      <c r="G38" s="67" t="s">
        <v>180</v>
      </c>
      <c r="H38" s="67"/>
      <c r="I38" s="67"/>
      <c r="J38" s="67"/>
    </row>
    <row r="39" spans="2:15" x14ac:dyDescent="0.15">
      <c r="C39" s="67" t="s">
        <v>181</v>
      </c>
      <c r="D39" s="67"/>
      <c r="E39" s="67"/>
      <c r="F39" s="67"/>
      <c r="G39" s="67"/>
      <c r="H39" s="67"/>
      <c r="I39" s="67"/>
      <c r="J39" s="67"/>
    </row>
    <row r="40" spans="2:15" x14ac:dyDescent="0.15">
      <c r="C40" s="71">
        <v>1</v>
      </c>
      <c r="D40" s="69">
        <v>0</v>
      </c>
      <c r="E40" s="69">
        <v>0</v>
      </c>
      <c r="F40" s="69">
        <v>0</v>
      </c>
      <c r="G40" s="71">
        <v>0</v>
      </c>
      <c r="H40" s="71">
        <v>0</v>
      </c>
      <c r="I40" s="71">
        <v>0</v>
      </c>
      <c r="J40" s="71">
        <v>0</v>
      </c>
      <c r="L40" s="69" t="str">
        <f>CONCATENATE(C40,D40,E40,F40,)</f>
        <v>1000</v>
      </c>
      <c r="M40" s="69" t="str">
        <f>CONCATENATE(G40,H40,I40,J40)</f>
        <v>0000</v>
      </c>
      <c r="N40" s="69" t="str">
        <f>BIN2HEX(L40)</f>
        <v>8</v>
      </c>
      <c r="O40" s="69" t="str">
        <f>BIN2HEX(M40)</f>
        <v>0</v>
      </c>
    </row>
    <row r="41" spans="2:15" x14ac:dyDescent="0.15">
      <c r="C41" s="71">
        <v>0</v>
      </c>
      <c r="D41" s="71">
        <v>0</v>
      </c>
      <c r="E41" s="71">
        <v>0</v>
      </c>
      <c r="F41" s="71">
        <v>0</v>
      </c>
      <c r="G41" s="71">
        <v>0</v>
      </c>
      <c r="H41" s="71">
        <v>0</v>
      </c>
      <c r="I41" s="71">
        <v>0</v>
      </c>
      <c r="J41" s="71">
        <v>0</v>
      </c>
      <c r="L41" s="69" t="str">
        <f>CONCATENATE(C41,D41,E41,F41,)</f>
        <v>0000</v>
      </c>
      <c r="M41" s="69" t="str">
        <f>CONCATENATE(G41,H41,I41,J41)</f>
        <v>0000</v>
      </c>
      <c r="N41" s="69" t="str">
        <f>BIN2HEX(L41)</f>
        <v>0</v>
      </c>
      <c r="O41" s="69" t="str">
        <f>BIN2HEX(M41)</f>
        <v>0</v>
      </c>
    </row>
    <row r="43" spans="2:15" x14ac:dyDescent="0.15">
      <c r="C43" s="64" t="s">
        <v>178</v>
      </c>
      <c r="D43" s="72" t="s">
        <v>182</v>
      </c>
    </row>
    <row r="44" spans="2:15" x14ac:dyDescent="0.15">
      <c r="D44" s="64" t="s">
        <v>183</v>
      </c>
    </row>
    <row r="45" spans="2:15" x14ac:dyDescent="0.15">
      <c r="C45" s="64" t="s">
        <v>184</v>
      </c>
      <c r="E45" s="64" t="s">
        <v>185</v>
      </c>
      <c r="G45" s="64" t="s">
        <v>186</v>
      </c>
    </row>
    <row r="46" spans="2:15" x14ac:dyDescent="0.15">
      <c r="H46" s="64">
        <v>79.5</v>
      </c>
      <c r="I46" s="64">
        <f>H46/0.05</f>
        <v>1590</v>
      </c>
    </row>
    <row r="48" spans="2:15" x14ac:dyDescent="0.15">
      <c r="B48" s="64" t="s">
        <v>187</v>
      </c>
      <c r="C48" s="64" t="s">
        <v>188</v>
      </c>
    </row>
    <row r="49" spans="3:15" x14ac:dyDescent="0.15">
      <c r="C49" s="66" t="s">
        <v>189</v>
      </c>
      <c r="D49" s="66" t="s">
        <v>190</v>
      </c>
      <c r="E49" s="65" t="s">
        <v>191</v>
      </c>
      <c r="F49" s="67" t="s">
        <v>144</v>
      </c>
      <c r="G49" s="67"/>
      <c r="H49" s="67"/>
      <c r="I49" s="67" t="s">
        <v>192</v>
      </c>
      <c r="J49" s="67"/>
    </row>
    <row r="50" spans="3:15" x14ac:dyDescent="0.15">
      <c r="C50" s="67" t="s">
        <v>144</v>
      </c>
      <c r="D50" s="67"/>
      <c r="E50" s="67" t="s">
        <v>193</v>
      </c>
      <c r="F50" s="67"/>
      <c r="G50" s="67" t="s">
        <v>144</v>
      </c>
      <c r="H50" s="67"/>
      <c r="I50" s="67"/>
      <c r="J50" s="67"/>
    </row>
    <row r="51" spans="3:15" x14ac:dyDescent="0.15">
      <c r="C51" s="69">
        <v>1</v>
      </c>
      <c r="D51" s="69">
        <v>1</v>
      </c>
      <c r="E51" s="69">
        <v>1</v>
      </c>
      <c r="F51" s="69">
        <v>0</v>
      </c>
      <c r="G51" s="69">
        <v>0</v>
      </c>
      <c r="H51" s="69">
        <v>0</v>
      </c>
      <c r="I51" s="69">
        <v>1</v>
      </c>
      <c r="J51" s="69">
        <v>0</v>
      </c>
      <c r="L51" s="69" t="str">
        <f>CONCATENATE(C51,D51,E51,F51,)</f>
        <v>1110</v>
      </c>
      <c r="M51" s="69" t="str">
        <f>CONCATENATE(G51,H51,I51,J51)</f>
        <v>0010</v>
      </c>
      <c r="N51" s="69" t="str">
        <f>BIN2HEX(L51)</f>
        <v>E</v>
      </c>
      <c r="O51" s="69" t="str">
        <f>BIN2HEX(M51)</f>
        <v>2</v>
      </c>
    </row>
    <row r="52" spans="3:15" x14ac:dyDescent="0.15">
      <c r="C52" s="69">
        <v>1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L52" s="69" t="str">
        <f>CONCATENATE(C52,D52,E52,F52,)</f>
        <v>1000</v>
      </c>
      <c r="M52" s="69" t="str">
        <f>CONCATENATE(G52,H52,I52,J52)</f>
        <v>0000</v>
      </c>
      <c r="N52" s="69" t="str">
        <f>BIN2HEX(L52)</f>
        <v>8</v>
      </c>
      <c r="O52" s="69" t="str">
        <f>BIN2HEX(M52)</f>
        <v>0</v>
      </c>
    </row>
    <row r="54" spans="3:15" x14ac:dyDescent="0.15">
      <c r="C54" s="64" t="s">
        <v>189</v>
      </c>
      <c r="E54" s="64" t="s">
        <v>194</v>
      </c>
    </row>
    <row r="55" spans="3:15" x14ac:dyDescent="0.15">
      <c r="E55" s="64" t="s">
        <v>175</v>
      </c>
    </row>
    <row r="56" spans="3:15" x14ac:dyDescent="0.15">
      <c r="E56" s="64" t="s">
        <v>195</v>
      </c>
    </row>
    <row r="57" spans="3:15" x14ac:dyDescent="0.15">
      <c r="C57" s="64" t="s">
        <v>190</v>
      </c>
      <c r="E57" s="64" t="s">
        <v>196</v>
      </c>
    </row>
    <row r="58" spans="3:15" x14ac:dyDescent="0.15">
      <c r="E58" s="64" t="s">
        <v>175</v>
      </c>
    </row>
    <row r="59" spans="3:15" x14ac:dyDescent="0.15">
      <c r="E59" s="64" t="s">
        <v>195</v>
      </c>
    </row>
    <row r="60" spans="3:15" x14ac:dyDescent="0.15">
      <c r="C60" s="64" t="s">
        <v>191</v>
      </c>
      <c r="E60" s="64" t="s">
        <v>197</v>
      </c>
    </row>
    <row r="61" spans="3:15" x14ac:dyDescent="0.15">
      <c r="E61" s="64" t="s">
        <v>175</v>
      </c>
    </row>
    <row r="62" spans="3:15" x14ac:dyDescent="0.15">
      <c r="E62" s="64" t="s">
        <v>195</v>
      </c>
    </row>
    <row r="63" spans="3:15" x14ac:dyDescent="0.15">
      <c r="C63" s="64" t="s">
        <v>192</v>
      </c>
      <c r="E63" s="64" t="s">
        <v>198</v>
      </c>
    </row>
    <row r="64" spans="3:15" x14ac:dyDescent="0.15">
      <c r="E64" s="64" t="s">
        <v>199</v>
      </c>
    </row>
    <row r="65" spans="2:15" x14ac:dyDescent="0.15">
      <c r="E65" s="64" t="s">
        <v>200</v>
      </c>
    </row>
    <row r="66" spans="2:15" x14ac:dyDescent="0.15">
      <c r="E66" s="64" t="s">
        <v>201</v>
      </c>
    </row>
    <row r="67" spans="2:15" x14ac:dyDescent="0.15">
      <c r="E67" s="64" t="s">
        <v>202</v>
      </c>
    </row>
    <row r="68" spans="2:15" x14ac:dyDescent="0.15">
      <c r="C68" s="64" t="s">
        <v>193</v>
      </c>
      <c r="E68" s="64" t="s">
        <v>203</v>
      </c>
    </row>
    <row r="69" spans="2:15" x14ac:dyDescent="0.15">
      <c r="E69" s="64" t="s">
        <v>204</v>
      </c>
    </row>
    <row r="70" spans="2:15" x14ac:dyDescent="0.15">
      <c r="E70" s="64" t="s">
        <v>205</v>
      </c>
    </row>
    <row r="71" spans="2:15" x14ac:dyDescent="0.15">
      <c r="E71" s="64" t="s">
        <v>206</v>
      </c>
    </row>
    <row r="72" spans="2:15" x14ac:dyDescent="0.15">
      <c r="E72" s="64" t="s">
        <v>207</v>
      </c>
    </row>
    <row r="75" spans="2:15" x14ac:dyDescent="0.15">
      <c r="B75" s="64" t="s">
        <v>208</v>
      </c>
      <c r="C75" s="64" t="s">
        <v>209</v>
      </c>
    </row>
    <row r="76" spans="2:15" x14ac:dyDescent="0.15">
      <c r="C76" s="67" t="s">
        <v>144</v>
      </c>
      <c r="D76" s="67"/>
      <c r="E76" s="67"/>
      <c r="F76" s="67"/>
      <c r="G76" s="67"/>
      <c r="H76" s="67"/>
      <c r="I76" s="67"/>
      <c r="J76" s="65" t="s">
        <v>210</v>
      </c>
    </row>
    <row r="77" spans="2:15" x14ac:dyDescent="0.15">
      <c r="C77" s="67" t="s">
        <v>144</v>
      </c>
      <c r="D77" s="67"/>
      <c r="E77" s="67"/>
      <c r="F77" s="67"/>
      <c r="G77" s="67"/>
      <c r="H77" s="67"/>
      <c r="I77" s="67"/>
      <c r="J77" s="67"/>
    </row>
    <row r="78" spans="2:15" x14ac:dyDescent="0.15"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71">
        <v>0</v>
      </c>
      <c r="L78" s="69" t="str">
        <f>CONCATENATE(C78,D78,E78,F78,)</f>
        <v>0000</v>
      </c>
      <c r="M78" s="69" t="str">
        <f>CONCATENATE(G78,H78,I78,J78)</f>
        <v>0000</v>
      </c>
      <c r="N78" s="69" t="str">
        <f>BIN2HEX(L78)</f>
        <v>0</v>
      </c>
      <c r="O78" s="69" t="str">
        <f>BIN2HEX(M78)</f>
        <v>0</v>
      </c>
    </row>
    <row r="79" spans="2:15" x14ac:dyDescent="0.15"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L79" s="69" t="str">
        <f>CONCATENATE(C79,D79,E79,F79,)</f>
        <v>0000</v>
      </c>
      <c r="M79" s="69" t="str">
        <f>CONCATENATE(G79,H79,I79,J79)</f>
        <v>0000</v>
      </c>
      <c r="N79" s="69" t="str">
        <f>BIN2HEX(L79)</f>
        <v>0</v>
      </c>
      <c r="O79" s="69" t="str">
        <f>BIN2HEX(M79)</f>
        <v>0</v>
      </c>
    </row>
    <row r="81" spans="2:15" x14ac:dyDescent="0.15">
      <c r="C81" s="64" t="s">
        <v>210</v>
      </c>
      <c r="E81" s="64" t="s">
        <v>211</v>
      </c>
    </row>
    <row r="82" spans="2:15" x14ac:dyDescent="0.15">
      <c r="E82" s="64" t="s">
        <v>212</v>
      </c>
    </row>
    <row r="83" spans="2:15" x14ac:dyDescent="0.15">
      <c r="E83" s="64" t="s">
        <v>213</v>
      </c>
    </row>
    <row r="87" spans="2:15" x14ac:dyDescent="0.15">
      <c r="B87" s="64" t="s">
        <v>214</v>
      </c>
      <c r="C87" s="64" t="s">
        <v>215</v>
      </c>
    </row>
    <row r="88" spans="2:15" x14ac:dyDescent="0.15">
      <c r="C88" s="73" t="s">
        <v>216</v>
      </c>
      <c r="D88" s="67" t="s">
        <v>144</v>
      </c>
      <c r="E88" s="67"/>
      <c r="F88" s="67"/>
      <c r="G88" s="65" t="s">
        <v>217</v>
      </c>
      <c r="H88" s="65" t="s">
        <v>144</v>
      </c>
      <c r="I88" s="67" t="s">
        <v>218</v>
      </c>
      <c r="J88" s="67"/>
    </row>
    <row r="89" spans="2:15" x14ac:dyDescent="0.15">
      <c r="C89" s="67" t="s">
        <v>144</v>
      </c>
      <c r="D89" s="67"/>
      <c r="E89" s="65" t="s">
        <v>219</v>
      </c>
      <c r="F89" s="67" t="s">
        <v>144</v>
      </c>
      <c r="G89" s="67"/>
      <c r="H89" s="67"/>
      <c r="I89" s="67"/>
      <c r="J89" s="67"/>
    </row>
    <row r="90" spans="2:15" x14ac:dyDescent="0.15">
      <c r="C90" s="68">
        <v>1</v>
      </c>
      <c r="D90" s="69">
        <v>0</v>
      </c>
      <c r="E90" s="69">
        <v>0</v>
      </c>
      <c r="F90" s="69">
        <v>1</v>
      </c>
      <c r="G90" s="69">
        <v>1</v>
      </c>
      <c r="H90" s="69">
        <v>0</v>
      </c>
      <c r="I90" s="69">
        <v>0</v>
      </c>
      <c r="J90" s="69">
        <v>0</v>
      </c>
      <c r="L90" s="69" t="str">
        <f>CONCATENATE(C90,D90,E90,F90,)</f>
        <v>1001</v>
      </c>
      <c r="M90" s="69" t="str">
        <f>CONCATENATE(G90,H90,I90,J90)</f>
        <v>1000</v>
      </c>
      <c r="N90" s="69" t="str">
        <f>BIN2HEX(L90)</f>
        <v>9</v>
      </c>
      <c r="O90" s="69" t="str">
        <f>BIN2HEX(M90)</f>
        <v>8</v>
      </c>
    </row>
    <row r="91" spans="2:15" x14ac:dyDescent="0.15">
      <c r="C91" s="69">
        <v>0</v>
      </c>
      <c r="D91" s="69">
        <v>0</v>
      </c>
      <c r="E91" s="69">
        <v>0</v>
      </c>
      <c r="F91" s="69">
        <v>0</v>
      </c>
      <c r="G91" s="69">
        <v>0</v>
      </c>
      <c r="H91" s="69">
        <v>0</v>
      </c>
      <c r="I91" s="69">
        <v>0</v>
      </c>
      <c r="J91" s="69">
        <v>0</v>
      </c>
      <c r="L91" s="69" t="str">
        <f>CONCATENATE(C91,D91,E91,F91,)</f>
        <v>0000</v>
      </c>
      <c r="M91" s="69" t="str">
        <f>CONCATENATE(G91,H91,I91,J91)</f>
        <v>0000</v>
      </c>
      <c r="N91" s="69" t="str">
        <f>BIN2HEX(L91)</f>
        <v>0</v>
      </c>
      <c r="O91" s="69" t="str">
        <f>BIN2HEX(M91)</f>
        <v>0</v>
      </c>
    </row>
    <row r="93" spans="2:15" x14ac:dyDescent="0.15">
      <c r="C93" s="64" t="s">
        <v>216</v>
      </c>
      <c r="E93" s="64" t="s">
        <v>220</v>
      </c>
    </row>
    <row r="94" spans="2:15" x14ac:dyDescent="0.15">
      <c r="E94" s="64" t="s">
        <v>221</v>
      </c>
    </row>
    <row r="95" spans="2:15" x14ac:dyDescent="0.15">
      <c r="E95" s="64" t="s">
        <v>222</v>
      </c>
    </row>
    <row r="96" spans="2:15" x14ac:dyDescent="0.15">
      <c r="C96" s="64" t="s">
        <v>217</v>
      </c>
      <c r="E96" s="64" t="s">
        <v>223</v>
      </c>
    </row>
    <row r="97" spans="2:15" x14ac:dyDescent="0.15">
      <c r="E97" s="64" t="s">
        <v>224</v>
      </c>
    </row>
    <row r="98" spans="2:15" x14ac:dyDescent="0.15">
      <c r="E98" s="64" t="s">
        <v>225</v>
      </c>
    </row>
    <row r="99" spans="2:15" x14ac:dyDescent="0.15">
      <c r="C99" s="64" t="s">
        <v>218</v>
      </c>
      <c r="E99" s="64" t="s">
        <v>226</v>
      </c>
    </row>
    <row r="100" spans="2:15" x14ac:dyDescent="0.15">
      <c r="E100" s="64" t="s">
        <v>227</v>
      </c>
    </row>
    <row r="101" spans="2:15" x14ac:dyDescent="0.15">
      <c r="E101" s="64" t="s">
        <v>228</v>
      </c>
    </row>
    <row r="102" spans="2:15" x14ac:dyDescent="0.15">
      <c r="E102" s="64" t="s">
        <v>229</v>
      </c>
    </row>
    <row r="103" spans="2:15" x14ac:dyDescent="0.15">
      <c r="E103" s="64" t="s">
        <v>230</v>
      </c>
    </row>
    <row r="104" spans="2:15" x14ac:dyDescent="0.15">
      <c r="C104" s="64" t="s">
        <v>219</v>
      </c>
      <c r="E104" s="64" t="s">
        <v>231</v>
      </c>
    </row>
    <row r="105" spans="2:15" x14ac:dyDescent="0.15">
      <c r="E105" s="64" t="s">
        <v>175</v>
      </c>
    </row>
    <row r="106" spans="2:15" x14ac:dyDescent="0.15">
      <c r="E106" s="64" t="s">
        <v>195</v>
      </c>
    </row>
    <row r="109" spans="2:15" x14ac:dyDescent="0.15">
      <c r="B109" s="64" t="s">
        <v>232</v>
      </c>
      <c r="C109" s="64" t="s">
        <v>233</v>
      </c>
    </row>
    <row r="110" spans="2:15" x14ac:dyDescent="0.15">
      <c r="C110" s="67" t="s">
        <v>144</v>
      </c>
      <c r="D110" s="67"/>
      <c r="E110" s="67"/>
      <c r="F110" s="67"/>
      <c r="G110" s="67"/>
      <c r="H110" s="67"/>
      <c r="I110" s="67"/>
      <c r="J110" s="67"/>
    </row>
    <row r="111" spans="2:15" x14ac:dyDescent="0.15">
      <c r="C111" s="67" t="s">
        <v>234</v>
      </c>
      <c r="D111" s="67"/>
      <c r="E111" s="67" t="s">
        <v>144</v>
      </c>
      <c r="F111" s="67"/>
      <c r="G111" s="66" t="s">
        <v>235</v>
      </c>
      <c r="H111" s="67" t="s">
        <v>144</v>
      </c>
      <c r="I111" s="67"/>
      <c r="J111" s="67"/>
    </row>
    <row r="112" spans="2:15" x14ac:dyDescent="0.15">
      <c r="C112" s="69">
        <v>1</v>
      </c>
      <c r="D112" s="69">
        <v>0</v>
      </c>
      <c r="E112" s="69">
        <v>1</v>
      </c>
      <c r="F112" s="69">
        <v>0</v>
      </c>
      <c r="G112" s="69">
        <v>1</v>
      </c>
      <c r="H112" s="69">
        <v>1</v>
      </c>
      <c r="I112" s="69">
        <v>1</v>
      </c>
      <c r="J112" s="69">
        <v>1</v>
      </c>
      <c r="L112" s="69" t="str">
        <f>CONCATENATE(C112,D112,E112,F112,)</f>
        <v>1010</v>
      </c>
      <c r="M112" s="69" t="str">
        <f>CONCATENATE(G112,H112,I112,J112)</f>
        <v>1111</v>
      </c>
      <c r="N112" s="69" t="str">
        <f>BIN2HEX(L112)</f>
        <v>A</v>
      </c>
      <c r="O112" s="69" t="str">
        <f>BIN2HEX(M112)</f>
        <v>F</v>
      </c>
    </row>
    <row r="113" spans="2:15" x14ac:dyDescent="0.15">
      <c r="C113" s="69">
        <v>0</v>
      </c>
      <c r="D113" s="69">
        <v>0</v>
      </c>
      <c r="E113" s="69">
        <v>0</v>
      </c>
      <c r="F113" s="69">
        <v>0</v>
      </c>
      <c r="G113" s="68">
        <v>1</v>
      </c>
      <c r="H113" s="69">
        <v>1</v>
      </c>
      <c r="I113" s="69">
        <v>0</v>
      </c>
      <c r="J113" s="69">
        <v>0</v>
      </c>
      <c r="L113" s="69" t="str">
        <f>CONCATENATE(C113,D113,E113,F113,)</f>
        <v>0000</v>
      </c>
      <c r="M113" s="69" t="str">
        <f>CONCATENATE(G113,H113,I113,J113)</f>
        <v>1100</v>
      </c>
      <c r="N113" s="69" t="str">
        <f>BIN2HEX(L113)</f>
        <v>0</v>
      </c>
      <c r="O113" s="69" t="str">
        <f>BIN2HEX(M113)</f>
        <v>C</v>
      </c>
    </row>
    <row r="115" spans="2:15" x14ac:dyDescent="0.15">
      <c r="C115" s="64" t="s">
        <v>234</v>
      </c>
      <c r="E115" s="64" t="s">
        <v>236</v>
      </c>
    </row>
    <row r="116" spans="2:15" x14ac:dyDescent="0.15">
      <c r="E116" s="64" t="s">
        <v>237</v>
      </c>
    </row>
    <row r="117" spans="2:15" x14ac:dyDescent="0.15">
      <c r="E117" s="64" t="s">
        <v>238</v>
      </c>
    </row>
    <row r="118" spans="2:15" x14ac:dyDescent="0.15">
      <c r="E118" s="64" t="s">
        <v>239</v>
      </c>
    </row>
    <row r="119" spans="2:15" x14ac:dyDescent="0.15">
      <c r="E119" s="64" t="s">
        <v>240</v>
      </c>
    </row>
    <row r="120" spans="2:15" x14ac:dyDescent="0.15">
      <c r="C120" s="64" t="s">
        <v>241</v>
      </c>
      <c r="E120" s="64" t="s">
        <v>242</v>
      </c>
    </row>
    <row r="121" spans="2:15" x14ac:dyDescent="0.15">
      <c r="E121" s="64" t="s">
        <v>243</v>
      </c>
    </row>
    <row r="122" spans="2:15" x14ac:dyDescent="0.15">
      <c r="E122" s="72" t="s">
        <v>244</v>
      </c>
    </row>
    <row r="123" spans="2:15" x14ac:dyDescent="0.15">
      <c r="E123" s="72"/>
    </row>
    <row r="124" spans="2:15" x14ac:dyDescent="0.15">
      <c r="E124" s="72"/>
    </row>
    <row r="126" spans="2:15" x14ac:dyDescent="0.15">
      <c r="B126" s="64" t="s">
        <v>245</v>
      </c>
      <c r="C126" s="64" t="s">
        <v>246</v>
      </c>
    </row>
    <row r="127" spans="2:15" x14ac:dyDescent="0.15">
      <c r="C127" s="67" t="s">
        <v>144</v>
      </c>
      <c r="D127" s="67"/>
      <c r="E127" s="67"/>
      <c r="F127" s="65" t="s">
        <v>247</v>
      </c>
      <c r="G127" s="67" t="s">
        <v>144</v>
      </c>
      <c r="H127" s="67"/>
      <c r="I127" s="67"/>
      <c r="J127" s="67"/>
    </row>
    <row r="128" spans="2:15" x14ac:dyDescent="0.15">
      <c r="C128" s="67" t="s">
        <v>144</v>
      </c>
      <c r="D128" s="67"/>
      <c r="E128" s="67"/>
      <c r="F128" s="67" t="s">
        <v>188</v>
      </c>
      <c r="G128" s="67"/>
      <c r="H128" s="67"/>
      <c r="I128" s="67"/>
      <c r="J128" s="67"/>
    </row>
    <row r="129" spans="3:15" x14ac:dyDescent="0.15">
      <c r="C129" s="69">
        <v>1</v>
      </c>
      <c r="D129" s="69">
        <v>0</v>
      </c>
      <c r="E129" s="69">
        <v>0</v>
      </c>
      <c r="F129" s="69">
        <v>0</v>
      </c>
      <c r="G129" s="69">
        <v>1</v>
      </c>
      <c r="H129" s="69">
        <v>0</v>
      </c>
      <c r="I129" s="69">
        <v>0</v>
      </c>
      <c r="J129" s="69">
        <v>0</v>
      </c>
      <c r="L129" s="69" t="str">
        <f>CONCATENATE(C129,D129,E129,F129,)</f>
        <v>1000</v>
      </c>
      <c r="M129" s="69" t="str">
        <f>CONCATENATE(G129,H129,I129,J129)</f>
        <v>1000</v>
      </c>
      <c r="N129" s="69" t="str">
        <f>BIN2HEX(L129)</f>
        <v>8</v>
      </c>
      <c r="O129" s="69" t="str">
        <f>BIN2HEX(M129)</f>
        <v>8</v>
      </c>
    </row>
    <row r="130" spans="3:15" x14ac:dyDescent="0.15">
      <c r="C130" s="69">
        <v>0</v>
      </c>
      <c r="D130" s="69">
        <v>0</v>
      </c>
      <c r="E130" s="69">
        <v>0</v>
      </c>
      <c r="F130" s="71">
        <v>1</v>
      </c>
      <c r="G130" s="71">
        <v>0</v>
      </c>
      <c r="H130" s="71">
        <v>0</v>
      </c>
      <c r="I130" s="71">
        <v>0</v>
      </c>
      <c r="J130" s="71">
        <v>0</v>
      </c>
      <c r="L130" s="69" t="str">
        <f>CONCATENATE(C130,D130,E130,F130,)</f>
        <v>0001</v>
      </c>
      <c r="M130" s="69" t="str">
        <f>CONCATENATE(G130,H130,I130,J130)</f>
        <v>0000</v>
      </c>
      <c r="N130" s="69" t="str">
        <f>BIN2HEX(L130)</f>
        <v>1</v>
      </c>
      <c r="O130" s="69" t="str">
        <f>BIN2HEX(M130)</f>
        <v>0</v>
      </c>
    </row>
    <row r="132" spans="3:15" x14ac:dyDescent="0.15">
      <c r="C132" s="64" t="s">
        <v>247</v>
      </c>
      <c r="E132" s="64" t="s">
        <v>248</v>
      </c>
    </row>
    <row r="133" spans="3:15" x14ac:dyDescent="0.15">
      <c r="E133" s="64" t="s">
        <v>249</v>
      </c>
    </row>
    <row r="134" spans="3:15" x14ac:dyDescent="0.15">
      <c r="E134" s="64" t="s">
        <v>250</v>
      </c>
    </row>
    <row r="136" spans="3:15" x14ac:dyDescent="0.15">
      <c r="C136" s="64" t="s">
        <v>188</v>
      </c>
      <c r="E136" s="64" t="s">
        <v>251</v>
      </c>
    </row>
    <row r="137" spans="3:15" x14ac:dyDescent="0.15">
      <c r="E137" s="64" t="s">
        <v>252</v>
      </c>
    </row>
    <row r="138" spans="3:15" x14ac:dyDescent="0.15">
      <c r="E138" s="64" t="s">
        <v>253</v>
      </c>
    </row>
    <row r="139" spans="3:15" x14ac:dyDescent="0.15">
      <c r="E139" s="64" t="s">
        <v>254</v>
      </c>
    </row>
    <row r="140" spans="3:15" x14ac:dyDescent="0.15">
      <c r="E140" s="64" t="s">
        <v>255</v>
      </c>
    </row>
    <row r="141" spans="3:15" x14ac:dyDescent="0.15">
      <c r="E141" s="64" t="s">
        <v>256</v>
      </c>
    </row>
    <row r="142" spans="3:15" x14ac:dyDescent="0.15">
      <c r="E142" s="64" t="s">
        <v>257</v>
      </c>
    </row>
    <row r="143" spans="3:15" x14ac:dyDescent="0.15">
      <c r="E143" s="64" t="s">
        <v>258</v>
      </c>
    </row>
    <row r="147" spans="2:15" x14ac:dyDescent="0.15">
      <c r="B147" s="64" t="s">
        <v>259</v>
      </c>
      <c r="C147" s="64" t="s">
        <v>260</v>
      </c>
    </row>
    <row r="148" spans="2:15" x14ac:dyDescent="0.15">
      <c r="C148" s="65" t="s">
        <v>261</v>
      </c>
      <c r="D148" s="65" t="s">
        <v>262</v>
      </c>
      <c r="E148" s="67" t="s">
        <v>144</v>
      </c>
      <c r="F148" s="67"/>
      <c r="G148" s="65" t="s">
        <v>263</v>
      </c>
      <c r="H148" s="65" t="s">
        <v>264</v>
      </c>
      <c r="I148" s="67" t="s">
        <v>265</v>
      </c>
      <c r="J148" s="67"/>
    </row>
    <row r="149" spans="2:15" x14ac:dyDescent="0.15">
      <c r="C149" s="67" t="s">
        <v>266</v>
      </c>
      <c r="D149" s="67"/>
      <c r="E149" s="67"/>
      <c r="F149" s="67"/>
      <c r="G149" s="67"/>
      <c r="H149" s="67" t="s">
        <v>144</v>
      </c>
      <c r="I149" s="67"/>
      <c r="J149" s="67"/>
    </row>
    <row r="150" spans="2:15" x14ac:dyDescent="0.15"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L150" s="69" t="str">
        <f>CONCATENATE(C150,D150,E150,F150,)</f>
        <v>0000</v>
      </c>
      <c r="M150" s="69" t="str">
        <f>CONCATENATE(G150,H150,I150,J150)</f>
        <v>0000</v>
      </c>
      <c r="N150" s="69" t="str">
        <f>BIN2HEX(L150)</f>
        <v>0</v>
      </c>
      <c r="O150" s="69" t="str">
        <f>BIN2HEX(M150)</f>
        <v>0</v>
      </c>
    </row>
    <row r="151" spans="2:15" x14ac:dyDescent="0.15">
      <c r="C151" s="74">
        <v>1</v>
      </c>
      <c r="D151" s="74">
        <v>1</v>
      </c>
      <c r="E151" s="74">
        <v>1</v>
      </c>
      <c r="F151" s="74">
        <v>1</v>
      </c>
      <c r="G151" s="74">
        <v>1</v>
      </c>
      <c r="H151" s="74">
        <v>0</v>
      </c>
      <c r="I151" s="74">
        <v>0</v>
      </c>
      <c r="J151" s="74">
        <v>0</v>
      </c>
      <c r="L151" s="69" t="str">
        <f>CONCATENATE(C151,D151,E151,F151,)</f>
        <v>1111</v>
      </c>
      <c r="M151" s="69" t="str">
        <f>CONCATENATE(G151,H151,I151,J151)</f>
        <v>1000</v>
      </c>
      <c r="N151" s="69" t="str">
        <f>BIN2HEX(L151)</f>
        <v>F</v>
      </c>
      <c r="O151" s="69" t="str">
        <f>BIN2HEX(M151)</f>
        <v>8</v>
      </c>
    </row>
    <row r="153" spans="2:15" x14ac:dyDescent="0.15">
      <c r="C153" s="64" t="s">
        <v>261</v>
      </c>
      <c r="E153" s="64" t="s">
        <v>267</v>
      </c>
    </row>
    <row r="154" spans="2:15" x14ac:dyDescent="0.15">
      <c r="E154" s="64" t="s">
        <v>268</v>
      </c>
    </row>
    <row r="155" spans="2:15" x14ac:dyDescent="0.15">
      <c r="E155" s="64" t="s">
        <v>269</v>
      </c>
    </row>
    <row r="156" spans="2:15" x14ac:dyDescent="0.15">
      <c r="C156" s="75" t="s">
        <v>262</v>
      </c>
      <c r="D156" s="76"/>
      <c r="E156" s="75" t="s">
        <v>270</v>
      </c>
    </row>
    <row r="157" spans="2:15" x14ac:dyDescent="0.15">
      <c r="E157" s="64" t="s">
        <v>271</v>
      </c>
    </row>
    <row r="158" spans="2:15" x14ac:dyDescent="0.15">
      <c r="E158" s="64" t="s">
        <v>272</v>
      </c>
    </row>
    <row r="159" spans="2:15" x14ac:dyDescent="0.15">
      <c r="E159" s="64" t="s">
        <v>273</v>
      </c>
    </row>
    <row r="160" spans="2:15" x14ac:dyDescent="0.15">
      <c r="E160" s="64" t="s">
        <v>274</v>
      </c>
    </row>
    <row r="161" spans="3:5" x14ac:dyDescent="0.15">
      <c r="C161" s="64" t="s">
        <v>263</v>
      </c>
      <c r="E161" s="64" t="s">
        <v>275</v>
      </c>
    </row>
    <row r="162" spans="3:5" x14ac:dyDescent="0.15">
      <c r="E162" s="64" t="s">
        <v>268</v>
      </c>
    </row>
    <row r="163" spans="3:5" x14ac:dyDescent="0.15">
      <c r="E163" s="64" t="s">
        <v>276</v>
      </c>
    </row>
    <row r="164" spans="3:5" x14ac:dyDescent="0.15">
      <c r="C164" s="64" t="s">
        <v>264</v>
      </c>
      <c r="E164" s="64" t="s">
        <v>277</v>
      </c>
    </row>
    <row r="165" spans="3:5" x14ac:dyDescent="0.15">
      <c r="E165" s="64" t="s">
        <v>268</v>
      </c>
    </row>
    <row r="166" spans="3:5" x14ac:dyDescent="0.15">
      <c r="E166" s="64" t="s">
        <v>278</v>
      </c>
    </row>
    <row r="167" spans="3:5" x14ac:dyDescent="0.15">
      <c r="C167" s="64" t="s">
        <v>265</v>
      </c>
      <c r="E167" s="64" t="s">
        <v>279</v>
      </c>
    </row>
    <row r="168" spans="3:5" x14ac:dyDescent="0.15">
      <c r="E168" s="64" t="s">
        <v>280</v>
      </c>
    </row>
    <row r="169" spans="3:5" x14ac:dyDescent="0.15">
      <c r="E169" s="64" t="s">
        <v>281</v>
      </c>
    </row>
    <row r="170" spans="3:5" x14ac:dyDescent="0.15">
      <c r="C170" s="64" t="s">
        <v>266</v>
      </c>
      <c r="E170" s="64" t="s">
        <v>282</v>
      </c>
    </row>
    <row r="171" spans="3:5" x14ac:dyDescent="0.15">
      <c r="E171" s="64" t="s">
        <v>283</v>
      </c>
    </row>
    <row r="172" spans="3:5" x14ac:dyDescent="0.15">
      <c r="E172" s="64" t="s">
        <v>284</v>
      </c>
    </row>
    <row r="177" spans="2:15" x14ac:dyDescent="0.15">
      <c r="B177" s="64" t="s">
        <v>285</v>
      </c>
      <c r="C177" s="64" t="s">
        <v>286</v>
      </c>
    </row>
    <row r="178" spans="2:15" x14ac:dyDescent="0.15">
      <c r="C178" s="67" t="s">
        <v>144</v>
      </c>
      <c r="D178" s="67"/>
      <c r="E178" s="67"/>
      <c r="F178" s="67"/>
      <c r="G178" s="67"/>
      <c r="H178" s="67"/>
      <c r="I178" s="67"/>
      <c r="J178" s="67"/>
    </row>
    <row r="179" spans="2:15" x14ac:dyDescent="0.15">
      <c r="C179" s="67" t="s">
        <v>144</v>
      </c>
      <c r="D179" s="67"/>
      <c r="E179" s="67"/>
      <c r="F179" s="67"/>
      <c r="G179" s="67" t="s">
        <v>287</v>
      </c>
      <c r="H179" s="67"/>
      <c r="I179" s="65" t="s">
        <v>288</v>
      </c>
      <c r="J179" s="65" t="s">
        <v>289</v>
      </c>
    </row>
    <row r="180" spans="2:15" x14ac:dyDescent="0.15"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L180" s="69" t="str">
        <f>CONCATENATE(C180,D180,E180,F180,)</f>
        <v>0000</v>
      </c>
      <c r="M180" s="69" t="str">
        <f>CONCATENATE(G180,H180,I180,J180)</f>
        <v>0000</v>
      </c>
      <c r="N180" s="69" t="str">
        <f>BIN2HEX(L180)</f>
        <v>0</v>
      </c>
      <c r="O180" s="69" t="str">
        <f>BIN2HEX(M180)</f>
        <v>0</v>
      </c>
    </row>
    <row r="181" spans="2:15" x14ac:dyDescent="0.15"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1</v>
      </c>
      <c r="I181" s="74">
        <v>1</v>
      </c>
      <c r="J181" s="74">
        <v>1</v>
      </c>
      <c r="L181" s="69" t="str">
        <f>CONCATENATE(C181,D181,E181,F181,)</f>
        <v>0000</v>
      </c>
      <c r="M181" s="69" t="str">
        <f>CONCATENATE(G181,H181,I181,J181)</f>
        <v>0111</v>
      </c>
      <c r="N181" s="69" t="str">
        <f>BIN2HEX(L181)</f>
        <v>0</v>
      </c>
      <c r="O181" s="69" t="str">
        <f>BIN2HEX(M181)</f>
        <v>7</v>
      </c>
    </row>
    <row r="183" spans="2:15" x14ac:dyDescent="0.15">
      <c r="C183" s="64" t="s">
        <v>287</v>
      </c>
      <c r="E183" s="64" t="s">
        <v>290</v>
      </c>
    </row>
    <row r="184" spans="2:15" x14ac:dyDescent="0.15">
      <c r="E184" s="64" t="s">
        <v>291</v>
      </c>
    </row>
    <row r="185" spans="2:15" x14ac:dyDescent="0.15">
      <c r="E185" s="64" t="s">
        <v>292</v>
      </c>
    </row>
    <row r="186" spans="2:15" x14ac:dyDescent="0.15">
      <c r="E186" s="64" t="s">
        <v>293</v>
      </c>
    </row>
    <row r="187" spans="2:15" x14ac:dyDescent="0.15">
      <c r="C187" s="64" t="s">
        <v>288</v>
      </c>
      <c r="E187" s="64" t="s">
        <v>294</v>
      </c>
    </row>
    <row r="188" spans="2:15" x14ac:dyDescent="0.15">
      <c r="E188" s="64" t="s">
        <v>295</v>
      </c>
    </row>
    <row r="189" spans="2:15" x14ac:dyDescent="0.15">
      <c r="E189" s="64" t="s">
        <v>296</v>
      </c>
    </row>
    <row r="190" spans="2:15" x14ac:dyDescent="0.15">
      <c r="C190" s="64" t="s">
        <v>289</v>
      </c>
      <c r="E190" s="64" t="s">
        <v>297</v>
      </c>
    </row>
    <row r="191" spans="2:15" x14ac:dyDescent="0.15">
      <c r="E191" s="64" t="s">
        <v>298</v>
      </c>
    </row>
    <row r="192" spans="2:15" x14ac:dyDescent="0.15">
      <c r="E192" s="64" t="s">
        <v>299</v>
      </c>
    </row>
    <row r="195" spans="2:15" x14ac:dyDescent="0.15">
      <c r="B195" s="64" t="s">
        <v>208</v>
      </c>
      <c r="C195" s="64" t="s">
        <v>209</v>
      </c>
    </row>
    <row r="196" spans="2:15" x14ac:dyDescent="0.15">
      <c r="C196" s="67" t="s">
        <v>144</v>
      </c>
      <c r="D196" s="67"/>
      <c r="E196" s="67"/>
      <c r="F196" s="67"/>
      <c r="G196" s="67"/>
      <c r="H196" s="67"/>
      <c r="I196" s="67"/>
      <c r="J196" s="65" t="s">
        <v>210</v>
      </c>
    </row>
    <row r="197" spans="2:15" x14ac:dyDescent="0.15">
      <c r="C197" s="67" t="s">
        <v>144</v>
      </c>
      <c r="D197" s="67"/>
      <c r="E197" s="67"/>
      <c r="F197" s="67"/>
      <c r="G197" s="67"/>
      <c r="H197" s="67"/>
      <c r="I197" s="67"/>
      <c r="J197" s="67"/>
    </row>
    <row r="198" spans="2:15" x14ac:dyDescent="0.15"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1</v>
      </c>
      <c r="L198" s="69" t="str">
        <f>CONCATENATE(C198,D198,E198,F198,)</f>
        <v>0000</v>
      </c>
      <c r="M198" s="69" t="str">
        <f>CONCATENATE(G198,H198,I198,J198)</f>
        <v>0001</v>
      </c>
      <c r="N198" s="69" t="str">
        <f>BIN2HEX(L198)</f>
        <v>0</v>
      </c>
      <c r="O198" s="69" t="str">
        <f>BIN2HEX(M198)</f>
        <v>1</v>
      </c>
    </row>
    <row r="199" spans="2:15" x14ac:dyDescent="0.15"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L199" s="69" t="str">
        <f>CONCATENATE(C199,D199,E199,F199,)</f>
        <v>0000</v>
      </c>
      <c r="M199" s="69" t="str">
        <f>CONCATENATE(G199,H199,I199,J199)</f>
        <v>0000</v>
      </c>
      <c r="N199" s="69" t="str">
        <f>BIN2HEX(L199)</f>
        <v>0</v>
      </c>
      <c r="O199" s="69" t="str">
        <f>BIN2HEX(M199)</f>
        <v>0</v>
      </c>
    </row>
    <row r="201" spans="2:15" x14ac:dyDescent="0.15">
      <c r="C201" s="64" t="s">
        <v>210</v>
      </c>
      <c r="E201" s="64" t="s">
        <v>300</v>
      </c>
    </row>
    <row r="202" spans="2:15" x14ac:dyDescent="0.15">
      <c r="E202" s="64" t="s">
        <v>212</v>
      </c>
    </row>
    <row r="203" spans="2:15" x14ac:dyDescent="0.15">
      <c r="E203" s="64" t="s">
        <v>213</v>
      </c>
    </row>
    <row r="205" spans="2:15" x14ac:dyDescent="0.15">
      <c r="B205" s="64" t="s">
        <v>301</v>
      </c>
      <c r="C205" s="64" t="s">
        <v>302</v>
      </c>
    </row>
    <row r="206" spans="2:15" x14ac:dyDescent="0.15">
      <c r="C206" s="67" t="s">
        <v>144</v>
      </c>
      <c r="D206" s="67"/>
      <c r="E206" s="67"/>
      <c r="F206" s="67"/>
      <c r="G206" s="67" t="s">
        <v>303</v>
      </c>
      <c r="H206" s="67"/>
      <c r="I206" s="67"/>
      <c r="J206" s="67"/>
    </row>
    <row r="207" spans="2:15" x14ac:dyDescent="0.15">
      <c r="C207" s="67" t="s">
        <v>303</v>
      </c>
      <c r="D207" s="67"/>
      <c r="E207" s="67"/>
      <c r="F207" s="67"/>
      <c r="G207" s="67"/>
      <c r="H207" s="67"/>
      <c r="I207" s="67"/>
      <c r="J207" s="67"/>
    </row>
    <row r="208" spans="2:15" x14ac:dyDescent="0.15"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L208" s="69" t="str">
        <f>CONCATENATE(C208,D208,E208,F208,)</f>
        <v>0000</v>
      </c>
      <c r="M208" s="69" t="str">
        <f>CONCATENATE(G208,H208,I208,J208)</f>
        <v>0000</v>
      </c>
      <c r="N208" s="69" t="str">
        <f>BIN2HEX(L208)</f>
        <v>0</v>
      </c>
      <c r="O208" s="69" t="str">
        <f>BIN2HEX(M208)</f>
        <v>0</v>
      </c>
    </row>
    <row r="209" spans="2:15" x14ac:dyDescent="0.15">
      <c r="C209" s="74">
        <v>0</v>
      </c>
      <c r="D209" s="74">
        <v>0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L209" s="69" t="str">
        <f>CONCATENATE(C209,D209,E209,F209,)</f>
        <v>0000</v>
      </c>
      <c r="M209" s="69" t="str">
        <f>CONCATENATE(G209,H209,I209,J209)</f>
        <v>0000</v>
      </c>
      <c r="N209" s="69" t="str">
        <f>BIN2HEX(L209)</f>
        <v>0</v>
      </c>
      <c r="O209" s="69" t="str">
        <f>BIN2HEX(M209)</f>
        <v>0</v>
      </c>
    </row>
    <row r="211" spans="2:15" x14ac:dyDescent="0.15">
      <c r="C211" s="77" t="s">
        <v>303</v>
      </c>
      <c r="D211" s="76"/>
      <c r="E211" s="76" t="s">
        <v>304</v>
      </c>
      <c r="F211" s="76"/>
      <c r="G211" s="76"/>
    </row>
    <row r="214" spans="2:15" x14ac:dyDescent="0.15">
      <c r="B214" s="64" t="s">
        <v>301</v>
      </c>
      <c r="C214" s="64" t="s">
        <v>305</v>
      </c>
    </row>
    <row r="215" spans="2:15" x14ac:dyDescent="0.15">
      <c r="C215" s="65" t="s">
        <v>306</v>
      </c>
      <c r="D215" s="67" t="s">
        <v>144</v>
      </c>
      <c r="E215" s="65" t="s">
        <v>307</v>
      </c>
      <c r="F215" s="67" t="s">
        <v>308</v>
      </c>
      <c r="G215" s="67"/>
      <c r="H215" s="67"/>
      <c r="I215" s="67"/>
      <c r="J215" s="67"/>
    </row>
    <row r="216" spans="2:15" x14ac:dyDescent="0.15">
      <c r="C216" s="67" t="s">
        <v>309</v>
      </c>
      <c r="D216" s="67"/>
      <c r="E216" s="67" t="s">
        <v>144</v>
      </c>
      <c r="F216" s="67"/>
      <c r="G216" s="67"/>
      <c r="H216" s="67"/>
      <c r="I216" s="67"/>
      <c r="J216" s="67"/>
    </row>
    <row r="217" spans="2:15" x14ac:dyDescent="0.15">
      <c r="C217" s="74">
        <v>0</v>
      </c>
      <c r="D217" s="74">
        <v>0</v>
      </c>
      <c r="E217" s="74">
        <v>0</v>
      </c>
      <c r="F217" s="74">
        <v>1</v>
      </c>
      <c r="G217" s="74">
        <v>1</v>
      </c>
      <c r="H217" s="74">
        <v>1</v>
      </c>
      <c r="I217" s="74">
        <v>1</v>
      </c>
      <c r="J217" s="74">
        <v>1</v>
      </c>
      <c r="L217" s="69" t="str">
        <f>CONCATENATE(C217,D217,E217,F217,)</f>
        <v>0001</v>
      </c>
      <c r="M217" s="69" t="str">
        <f>CONCATENATE(G217,H217,I217,J217)</f>
        <v>1111</v>
      </c>
      <c r="N217" s="69" t="str">
        <f>BIN2HEX(L217)</f>
        <v>1</v>
      </c>
      <c r="O217" s="69" t="str">
        <f>BIN2HEX(M217)</f>
        <v>F</v>
      </c>
    </row>
    <row r="218" spans="2:15" x14ac:dyDescent="0.15">
      <c r="C218" s="74">
        <v>1</v>
      </c>
      <c r="D218" s="74">
        <v>1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L218" s="69" t="str">
        <f>CONCATENATE(C218,D218,E218,F218,)</f>
        <v>1100</v>
      </c>
      <c r="M218" s="69" t="str">
        <f>CONCATENATE(G218,H218,I218,J218)</f>
        <v>0000</v>
      </c>
      <c r="N218" s="69" t="str">
        <f>BIN2HEX(L218)</f>
        <v>C</v>
      </c>
      <c r="O218" s="69" t="str">
        <f>BIN2HEX(M218)</f>
        <v>0</v>
      </c>
    </row>
    <row r="220" spans="2:15" x14ac:dyDescent="0.15">
      <c r="C220" s="64" t="s">
        <v>306</v>
      </c>
      <c r="E220" s="64" t="s">
        <v>310</v>
      </c>
    </row>
    <row r="221" spans="2:15" x14ac:dyDescent="0.15">
      <c r="E221" s="64" t="s">
        <v>311</v>
      </c>
    </row>
    <row r="222" spans="2:15" x14ac:dyDescent="0.15">
      <c r="E222" s="64" t="s">
        <v>312</v>
      </c>
    </row>
    <row r="223" spans="2:15" x14ac:dyDescent="0.15">
      <c r="C223" s="64" t="s">
        <v>307</v>
      </c>
      <c r="E223" s="64" t="s">
        <v>313</v>
      </c>
    </row>
    <row r="224" spans="2:15" x14ac:dyDescent="0.15">
      <c r="E224" s="64" t="s">
        <v>314</v>
      </c>
    </row>
    <row r="225" spans="2:7" x14ac:dyDescent="0.15">
      <c r="E225" s="64" t="s">
        <v>315</v>
      </c>
    </row>
    <row r="226" spans="2:7" x14ac:dyDescent="0.15">
      <c r="C226" s="75" t="s">
        <v>316</v>
      </c>
      <c r="D226" s="76"/>
      <c r="E226" s="76" t="s">
        <v>317</v>
      </c>
      <c r="F226" s="76"/>
      <c r="G226" s="76"/>
    </row>
    <row r="227" spans="2:7" x14ac:dyDescent="0.15">
      <c r="E227" s="64" t="s">
        <v>318</v>
      </c>
    </row>
    <row r="228" spans="2:7" x14ac:dyDescent="0.15">
      <c r="E228" s="64" t="s">
        <v>319</v>
      </c>
    </row>
    <row r="235" spans="2:7" x14ac:dyDescent="0.15">
      <c r="B235" s="78" t="s">
        <v>320</v>
      </c>
    </row>
  </sheetData>
  <phoneticPr fontId="6"/>
  <hyperlinks>
    <hyperlink ref="B235" r:id="rId1" xr:uid="{08D488BB-736E-4679-8F8B-EF92145E62FB}"/>
  </hyperlinks>
  <pageMargins left="0.7" right="0.7" top="0.75" bottom="0.75" header="0.3" footer="0.3"/>
  <pageSetup paperSize="9" orientation="portrait" copies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52CD-4D46-44BC-A69D-FD75C49701A8}">
  <dimension ref="A2:A151"/>
  <sheetViews>
    <sheetView zoomScale="140" zoomScaleNormal="140" workbookViewId="0">
      <selection activeCell="A115" sqref="A115"/>
    </sheetView>
  </sheetViews>
  <sheetFormatPr defaultRowHeight="13.5" x14ac:dyDescent="0.15"/>
  <cols>
    <col min="1" max="16384" width="9" style="46"/>
  </cols>
  <sheetData>
    <row r="2" spans="1:1" x14ac:dyDescent="0.15">
      <c r="A2" s="46" t="s">
        <v>112</v>
      </c>
    </row>
    <row r="4" spans="1:1" x14ac:dyDescent="0.15">
      <c r="A4" s="46" t="s">
        <v>113</v>
      </c>
    </row>
    <row r="5" spans="1:1" x14ac:dyDescent="0.15">
      <c r="A5" s="46" t="s">
        <v>114</v>
      </c>
    </row>
    <row r="6" spans="1:1" x14ac:dyDescent="0.15">
      <c r="A6" s="46" t="s">
        <v>122</v>
      </c>
    </row>
    <row r="7" spans="1:1" x14ac:dyDescent="0.15">
      <c r="A7" s="46" t="s">
        <v>124</v>
      </c>
    </row>
    <row r="8" spans="1:1" x14ac:dyDescent="0.15">
      <c r="A8" s="46" t="s">
        <v>123</v>
      </c>
    </row>
    <row r="9" spans="1:1" x14ac:dyDescent="0.15">
      <c r="A9" s="46" t="s">
        <v>115</v>
      </c>
    </row>
    <row r="10" spans="1:1" x14ac:dyDescent="0.15">
      <c r="A10" s="46" t="s">
        <v>125</v>
      </c>
    </row>
    <row r="11" spans="1:1" x14ac:dyDescent="0.15">
      <c r="A11" s="46" t="s">
        <v>116</v>
      </c>
    </row>
    <row r="12" spans="1:1" x14ac:dyDescent="0.15">
      <c r="A12" s="46" t="s">
        <v>117</v>
      </c>
    </row>
    <row r="13" spans="1:1" x14ac:dyDescent="0.15">
      <c r="A13" s="46" t="s">
        <v>118</v>
      </c>
    </row>
    <row r="55" spans="1:1" x14ac:dyDescent="0.15">
      <c r="A55" s="46" t="s">
        <v>119</v>
      </c>
    </row>
    <row r="56" spans="1:1" x14ac:dyDescent="0.15">
      <c r="A56" s="46" t="s">
        <v>126</v>
      </c>
    </row>
    <row r="57" spans="1:1" x14ac:dyDescent="0.15">
      <c r="A57" s="46" t="s">
        <v>127</v>
      </c>
    </row>
    <row r="58" spans="1:1" x14ac:dyDescent="0.15">
      <c r="A58" s="46" t="s">
        <v>128</v>
      </c>
    </row>
    <row r="59" spans="1:1" x14ac:dyDescent="0.15">
      <c r="A59" s="46" t="s">
        <v>129</v>
      </c>
    </row>
    <row r="60" spans="1:1" x14ac:dyDescent="0.15">
      <c r="A60" s="46" t="s">
        <v>130</v>
      </c>
    </row>
    <row r="61" spans="1:1" x14ac:dyDescent="0.15">
      <c r="A61" s="46" t="s">
        <v>131</v>
      </c>
    </row>
    <row r="62" spans="1:1" x14ac:dyDescent="0.15">
      <c r="A62" s="46" t="s">
        <v>132</v>
      </c>
    </row>
    <row r="63" spans="1:1" x14ac:dyDescent="0.15">
      <c r="A63" s="46" t="s">
        <v>133</v>
      </c>
    </row>
    <row r="109" spans="1:1" x14ac:dyDescent="0.15">
      <c r="A109" s="46" t="s">
        <v>120</v>
      </c>
    </row>
    <row r="110" spans="1:1" x14ac:dyDescent="0.15">
      <c r="A110" s="46" t="s">
        <v>121</v>
      </c>
    </row>
    <row r="111" spans="1:1" x14ac:dyDescent="0.15">
      <c r="A111" s="46" t="s">
        <v>134</v>
      </c>
    </row>
    <row r="112" spans="1:1" x14ac:dyDescent="0.15">
      <c r="A112" s="46" t="s">
        <v>135</v>
      </c>
    </row>
    <row r="113" spans="1:1" x14ac:dyDescent="0.15">
      <c r="A113" s="46" t="s">
        <v>136</v>
      </c>
    </row>
    <row r="114" spans="1:1" x14ac:dyDescent="0.15">
      <c r="A114" s="46" t="s">
        <v>137</v>
      </c>
    </row>
    <row r="115" spans="1:1" x14ac:dyDescent="0.15">
      <c r="A115" s="46" t="s">
        <v>139</v>
      </c>
    </row>
    <row r="151" spans="1:1" x14ac:dyDescent="0.15">
      <c r="A151" s="46" t="s">
        <v>138</v>
      </c>
    </row>
  </sheetData>
  <phoneticPr fontId="6"/>
  <pageMargins left="0.7" right="0.7" top="0.75" bottom="0.75" header="0.3" footer="0.3"/>
  <pageSetup paperSize="9" orientation="portrait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Y209"/>
  <sheetViews>
    <sheetView topLeftCell="A169" zoomScale="90" zoomScaleNormal="90" workbookViewId="0">
      <selection activeCell="T191" sqref="T191"/>
    </sheetView>
  </sheetViews>
  <sheetFormatPr defaultRowHeight="13.5" x14ac:dyDescent="0.15"/>
  <cols>
    <col min="1" max="15" width="8.625" customWidth="1"/>
    <col min="16" max="16" width="11.375" customWidth="1"/>
    <col min="17" max="17" width="11.625" customWidth="1"/>
    <col min="18" max="18" width="13.25" customWidth="1"/>
    <col min="19" max="20" width="8.625" customWidth="1"/>
    <col min="21" max="21" width="11.5"/>
    <col min="22" max="22" width="12.75" customWidth="1"/>
    <col min="23" max="23" width="9.375" customWidth="1"/>
    <col min="24" max="1025" width="8.625" customWidth="1"/>
  </cols>
  <sheetData>
    <row r="2" spans="2:25" x14ac:dyDescent="0.15">
      <c r="B2" t="s">
        <v>19</v>
      </c>
    </row>
    <row r="10" spans="2:25" x14ac:dyDescent="0.15">
      <c r="T10" t="s">
        <v>20</v>
      </c>
      <c r="U10" s="21" t="s">
        <v>21</v>
      </c>
      <c r="V10" s="22">
        <v>22050</v>
      </c>
    </row>
    <row r="11" spans="2:25" x14ac:dyDescent="0.15">
      <c r="T11" t="s">
        <v>22</v>
      </c>
      <c r="U11" s="21" t="s">
        <v>23</v>
      </c>
      <c r="V11">
        <f>1/(2*PI()*V10)</f>
        <v>7.2179112513331222E-6</v>
      </c>
    </row>
    <row r="12" spans="2:25" x14ac:dyDescent="0.15">
      <c r="T12" t="s">
        <v>24</v>
      </c>
      <c r="U12" t="s">
        <v>25</v>
      </c>
      <c r="V12">
        <f>2*PI()*V10</f>
        <v>138544.23602330987</v>
      </c>
    </row>
    <row r="13" spans="2:25" x14ac:dyDescent="0.15">
      <c r="W13" s="21"/>
    </row>
    <row r="14" spans="2:25" x14ac:dyDescent="0.15">
      <c r="T14" t="s">
        <v>26</v>
      </c>
      <c r="V14" s="22">
        <v>330</v>
      </c>
      <c r="W14" s="23" t="s">
        <v>27</v>
      </c>
      <c r="X14" s="24" t="s">
        <v>28</v>
      </c>
      <c r="Y14" s="25" t="s">
        <v>29</v>
      </c>
    </row>
    <row r="15" spans="2:25" x14ac:dyDescent="0.15">
      <c r="T15" s="26" t="s">
        <v>30</v>
      </c>
      <c r="U15" s="27"/>
      <c r="V15" s="27">
        <f>V11/V14</f>
        <v>2.1872458337373096E-8</v>
      </c>
      <c r="W15" s="28">
        <f>V15*10^6</f>
        <v>2.1872458337373096E-2</v>
      </c>
      <c r="X15" s="29">
        <f>V15*10^9</f>
        <v>21.872458337373097</v>
      </c>
      <c r="Y15" s="30">
        <f>V15*10^12</f>
        <v>21872.458337373097</v>
      </c>
    </row>
    <row r="19" spans="20:25" x14ac:dyDescent="0.15">
      <c r="W19" s="23" t="s">
        <v>27</v>
      </c>
      <c r="X19" s="24" t="s">
        <v>28</v>
      </c>
      <c r="Y19" s="25" t="s">
        <v>29</v>
      </c>
    </row>
    <row r="20" spans="20:25" x14ac:dyDescent="0.15">
      <c r="T20" s="26" t="s">
        <v>30</v>
      </c>
      <c r="U20" s="27"/>
      <c r="V20" s="27">
        <f>W20*10^-6</f>
        <v>1E-8</v>
      </c>
      <c r="W20" s="31">
        <v>0.01</v>
      </c>
      <c r="X20" s="29">
        <f>V20*10^9</f>
        <v>10</v>
      </c>
      <c r="Y20" s="30">
        <f>V20*10^12</f>
        <v>10000</v>
      </c>
    </row>
    <row r="21" spans="20:25" x14ac:dyDescent="0.15">
      <c r="T21" s="32" t="s">
        <v>26</v>
      </c>
      <c r="U21" s="33"/>
      <c r="V21" s="34">
        <f>V11/V20</f>
        <v>721.79112513331222</v>
      </c>
    </row>
    <row r="23" spans="20:25" x14ac:dyDescent="0.15">
      <c r="T23" t="s">
        <v>31</v>
      </c>
      <c r="U23">
        <f>1/SQRT((1+(V12*V11)^2))</f>
        <v>0.70710678118654746</v>
      </c>
      <c r="W23" s="21"/>
    </row>
    <row r="26" spans="20:25" x14ac:dyDescent="0.15">
      <c r="T26" t="s">
        <v>32</v>
      </c>
      <c r="W26" s="23" t="s">
        <v>27</v>
      </c>
      <c r="X26" s="24" t="s">
        <v>28</v>
      </c>
      <c r="Y26" s="25" t="s">
        <v>29</v>
      </c>
    </row>
    <row r="27" spans="20:25" x14ac:dyDescent="0.15">
      <c r="T27" s="26" t="s">
        <v>30</v>
      </c>
      <c r="U27" s="27"/>
      <c r="V27" s="27">
        <f>W27*10^-6</f>
        <v>1E-8</v>
      </c>
      <c r="W27" s="35">
        <v>0.01</v>
      </c>
      <c r="X27" s="29">
        <f>V27*10^9</f>
        <v>10</v>
      </c>
      <c r="Y27" s="30">
        <f>V27*10^12</f>
        <v>10000</v>
      </c>
    </row>
    <row r="28" spans="20:25" x14ac:dyDescent="0.15">
      <c r="T28" s="26" t="s">
        <v>26</v>
      </c>
      <c r="U28" s="27"/>
      <c r="V28" s="36">
        <v>1000</v>
      </c>
    </row>
    <row r="30" spans="20:25" x14ac:dyDescent="0.15">
      <c r="T30" s="26" t="s">
        <v>20</v>
      </c>
      <c r="U30" s="27" t="s">
        <v>21</v>
      </c>
      <c r="V30" s="37">
        <f>1/(2*PI()*V27*V28)</f>
        <v>15915.494309189537</v>
      </c>
    </row>
    <row r="36" spans="20:25" x14ac:dyDescent="0.15">
      <c r="T36" t="s">
        <v>32</v>
      </c>
      <c r="W36" s="23" t="s">
        <v>27</v>
      </c>
      <c r="X36" s="24" t="s">
        <v>28</v>
      </c>
      <c r="Y36" s="25" t="s">
        <v>29</v>
      </c>
    </row>
    <row r="37" spans="20:25" x14ac:dyDescent="0.15">
      <c r="T37" s="26" t="s">
        <v>30</v>
      </c>
      <c r="U37" s="27"/>
      <c r="V37" s="27">
        <f>W37*10^-6</f>
        <v>1.0000000000000001E-9</v>
      </c>
      <c r="W37" s="38">
        <v>1E-3</v>
      </c>
      <c r="X37" s="29">
        <f>V37*10^9</f>
        <v>1</v>
      </c>
      <c r="Y37" s="30">
        <f>V37*10^12</f>
        <v>1000.0000000000001</v>
      </c>
    </row>
    <row r="38" spans="20:25" x14ac:dyDescent="0.15">
      <c r="T38" s="26" t="s">
        <v>26</v>
      </c>
      <c r="U38" s="27"/>
      <c r="V38" s="36">
        <v>10000</v>
      </c>
    </row>
    <row r="40" spans="20:25" x14ac:dyDescent="0.15">
      <c r="T40" s="26" t="s">
        <v>20</v>
      </c>
      <c r="U40" s="27" t="s">
        <v>21</v>
      </c>
      <c r="V40" s="37">
        <f>1/(2*PI()*V37*V38)</f>
        <v>15915.494309189533</v>
      </c>
    </row>
    <row r="47" spans="20:25" x14ac:dyDescent="0.15">
      <c r="T47" t="s">
        <v>32</v>
      </c>
      <c r="W47" s="23" t="s">
        <v>27</v>
      </c>
      <c r="X47" s="24" t="s">
        <v>28</v>
      </c>
      <c r="Y47" s="25" t="s">
        <v>29</v>
      </c>
    </row>
    <row r="48" spans="20:25" x14ac:dyDescent="0.15">
      <c r="T48" s="26" t="s">
        <v>30</v>
      </c>
      <c r="U48" s="27"/>
      <c r="V48" s="27">
        <f>W48*10^-6</f>
        <v>1.0000000000000001E-9</v>
      </c>
      <c r="W48" s="35">
        <v>1E-3</v>
      </c>
      <c r="X48" s="29">
        <f>V48*10^9</f>
        <v>1</v>
      </c>
      <c r="Y48" s="30">
        <f>V48*10^12</f>
        <v>1000.0000000000001</v>
      </c>
    </row>
    <row r="49" spans="16:22" x14ac:dyDescent="0.15">
      <c r="T49" s="26" t="s">
        <v>26</v>
      </c>
      <c r="U49" s="27"/>
      <c r="V49" s="36">
        <v>20000</v>
      </c>
    </row>
    <row r="51" spans="16:22" x14ac:dyDescent="0.15">
      <c r="T51" s="26" t="s">
        <v>20</v>
      </c>
      <c r="U51" s="27" t="s">
        <v>21</v>
      </c>
      <c r="V51" s="37">
        <f>1/(2*PI()*V48*V49)</f>
        <v>7957.7471545947665</v>
      </c>
    </row>
    <row r="54" spans="16:22" x14ac:dyDescent="0.15">
      <c r="P54" t="s">
        <v>33</v>
      </c>
      <c r="Q54">
        <f>8*10^-6</f>
        <v>7.9999999999999996E-6</v>
      </c>
    </row>
    <row r="55" spans="16:22" x14ac:dyDescent="0.15">
      <c r="Q55">
        <f>1/Q54</f>
        <v>125000</v>
      </c>
    </row>
    <row r="128" spans="20:20" x14ac:dyDescent="0.15">
      <c r="T128" t="s">
        <v>34</v>
      </c>
    </row>
    <row r="129" spans="20:25" x14ac:dyDescent="0.15">
      <c r="T129" t="s">
        <v>35</v>
      </c>
      <c r="U129" s="22">
        <v>10000</v>
      </c>
    </row>
    <row r="130" spans="20:25" x14ac:dyDescent="0.15">
      <c r="T130" t="s">
        <v>36</v>
      </c>
      <c r="U130">
        <v>0.75</v>
      </c>
    </row>
    <row r="131" spans="20:25" x14ac:dyDescent="0.15">
      <c r="T131" t="s">
        <v>37</v>
      </c>
      <c r="U131" s="19">
        <v>1000</v>
      </c>
      <c r="W131" s="21"/>
    </row>
    <row r="132" spans="20:25" x14ac:dyDescent="0.15">
      <c r="W132" s="21"/>
    </row>
    <row r="133" spans="20:25" x14ac:dyDescent="0.15">
      <c r="T133" t="s">
        <v>24</v>
      </c>
      <c r="U133" t="s">
        <v>25</v>
      </c>
      <c r="V133">
        <f>2*PI()*U129</f>
        <v>62831.853071795864</v>
      </c>
    </row>
    <row r="134" spans="20:25" x14ac:dyDescent="0.15">
      <c r="W134" s="21" t="s">
        <v>27</v>
      </c>
      <c r="X134" t="s">
        <v>28</v>
      </c>
      <c r="Y134" t="s">
        <v>29</v>
      </c>
    </row>
    <row r="135" spans="20:25" x14ac:dyDescent="0.15">
      <c r="T135" t="s">
        <v>38</v>
      </c>
      <c r="U135" t="s">
        <v>39</v>
      </c>
      <c r="V135">
        <f>2*U130/(V133*U131)</f>
        <v>2.38732414637843E-8</v>
      </c>
      <c r="W135" s="39">
        <f>V135*10^6</f>
        <v>2.3873241463784299E-2</v>
      </c>
      <c r="X135">
        <f>V135*10^9</f>
        <v>23.8732414637843</v>
      </c>
      <c r="Y135">
        <f>V135*10^12</f>
        <v>23873.241463784299</v>
      </c>
    </row>
    <row r="136" spans="20:25" x14ac:dyDescent="0.15">
      <c r="T136" t="s">
        <v>40</v>
      </c>
      <c r="U136" t="s">
        <v>41</v>
      </c>
      <c r="V136">
        <f>1/(2*U130*V133*U131)</f>
        <v>1.0610329539459689E-8</v>
      </c>
      <c r="W136" s="39">
        <f>V136*10^6</f>
        <v>1.0610329539459689E-2</v>
      </c>
      <c r="X136">
        <f>V136*10^9</f>
        <v>10.610329539459689</v>
      </c>
      <c r="Y136">
        <f>V136*10^12</f>
        <v>10610.32953945969</v>
      </c>
    </row>
    <row r="137" spans="20:25" x14ac:dyDescent="0.15">
      <c r="W137" s="21"/>
    </row>
    <row r="138" spans="20:25" x14ac:dyDescent="0.15">
      <c r="W138" s="21"/>
    </row>
    <row r="139" spans="20:25" x14ac:dyDescent="0.15">
      <c r="T139" t="s">
        <v>35</v>
      </c>
      <c r="U139" s="22">
        <v>10000</v>
      </c>
    </row>
    <row r="140" spans="20:25" x14ac:dyDescent="0.15">
      <c r="T140" t="s">
        <v>36</v>
      </c>
      <c r="U140">
        <v>0.75</v>
      </c>
    </row>
    <row r="141" spans="20:25" x14ac:dyDescent="0.15">
      <c r="T141" t="s">
        <v>37</v>
      </c>
      <c r="U141" s="19">
        <v>100000</v>
      </c>
      <c r="W141" s="21"/>
    </row>
    <row r="142" spans="20:25" x14ac:dyDescent="0.15">
      <c r="W142" s="21"/>
    </row>
    <row r="143" spans="20:25" x14ac:dyDescent="0.15">
      <c r="T143" t="s">
        <v>24</v>
      </c>
      <c r="U143" t="s">
        <v>25</v>
      </c>
      <c r="V143">
        <f>2*PI()*U139</f>
        <v>62831.853071795864</v>
      </c>
    </row>
    <row r="144" spans="20:25" x14ac:dyDescent="0.15">
      <c r="W144" s="21" t="s">
        <v>27</v>
      </c>
      <c r="X144" t="s">
        <v>28</v>
      </c>
      <c r="Y144" t="s">
        <v>29</v>
      </c>
    </row>
    <row r="145" spans="20:25" x14ac:dyDescent="0.15">
      <c r="T145" t="s">
        <v>38</v>
      </c>
      <c r="U145" t="s">
        <v>39</v>
      </c>
      <c r="V145">
        <f>2*U140/(V143*U141)</f>
        <v>2.3873241463784303E-10</v>
      </c>
      <c r="W145" s="39">
        <f>V145*10^6</f>
        <v>2.3873241463784301E-4</v>
      </c>
      <c r="X145">
        <f>V145*10^9</f>
        <v>0.23873241463784303</v>
      </c>
      <c r="Y145">
        <f>V145*10^12</f>
        <v>238.73241463784302</v>
      </c>
    </row>
    <row r="146" spans="20:25" x14ac:dyDescent="0.15">
      <c r="T146" t="s">
        <v>40</v>
      </c>
      <c r="U146" t="s">
        <v>41</v>
      </c>
      <c r="V146">
        <f>1/(2*U140*V143*U141)</f>
        <v>1.061032953945969E-10</v>
      </c>
      <c r="W146" s="39">
        <f>V146*10^6</f>
        <v>1.0610329539459691E-4</v>
      </c>
      <c r="X146">
        <f>V146*10^9</f>
        <v>0.10610329539459691</v>
      </c>
      <c r="Y146">
        <f>V146*10^12</f>
        <v>106.1032953945969</v>
      </c>
    </row>
    <row r="153" spans="20:25" x14ac:dyDescent="0.15">
      <c r="T153" t="s">
        <v>42</v>
      </c>
      <c r="W153" s="21"/>
    </row>
    <row r="154" spans="20:25" x14ac:dyDescent="0.15">
      <c r="T154" t="s">
        <v>43</v>
      </c>
      <c r="U154" s="22">
        <v>10000</v>
      </c>
      <c r="V154" s="21"/>
      <c r="W154" s="21"/>
    </row>
    <row r="155" spans="20:25" x14ac:dyDescent="0.15">
      <c r="T155" t="s">
        <v>44</v>
      </c>
      <c r="U155" s="22">
        <v>10000</v>
      </c>
      <c r="V155" s="21"/>
      <c r="W155" s="21"/>
    </row>
    <row r="156" spans="20:25" x14ac:dyDescent="0.15">
      <c r="U156" s="21"/>
      <c r="V156" s="21"/>
      <c r="W156" s="21"/>
    </row>
    <row r="157" spans="20:25" x14ac:dyDescent="0.15">
      <c r="T157" t="s">
        <v>45</v>
      </c>
      <c r="U157" s="21">
        <f>1+(U154/U155)</f>
        <v>2</v>
      </c>
      <c r="V157" s="21"/>
      <c r="W157" s="21"/>
    </row>
    <row r="158" spans="20:25" x14ac:dyDescent="0.15">
      <c r="T158" t="s">
        <v>36</v>
      </c>
      <c r="U158" s="21">
        <f>1/(3-U157)</f>
        <v>1</v>
      </c>
      <c r="V158" s="21"/>
      <c r="W158" s="21"/>
    </row>
    <row r="159" spans="20:25" x14ac:dyDescent="0.15">
      <c r="U159" s="21"/>
      <c r="V159" s="21"/>
      <c r="W159" s="21"/>
    </row>
    <row r="160" spans="20:25" x14ac:dyDescent="0.15">
      <c r="T160" t="s">
        <v>46</v>
      </c>
      <c r="U160" s="22">
        <v>15000</v>
      </c>
      <c r="V160" s="21" t="s">
        <v>47</v>
      </c>
      <c r="W160" s="21"/>
    </row>
    <row r="161" spans="20:23" x14ac:dyDescent="0.15">
      <c r="T161" t="s">
        <v>24</v>
      </c>
      <c r="U161" s="21">
        <f>2*PI()*U160</f>
        <v>94247.779607693796</v>
      </c>
      <c r="V161" s="21"/>
    </row>
    <row r="162" spans="20:23" x14ac:dyDescent="0.15">
      <c r="V162" t="s">
        <v>27</v>
      </c>
      <c r="W162" t="s">
        <v>28</v>
      </c>
    </row>
    <row r="163" spans="20:23" x14ac:dyDescent="0.15">
      <c r="T163" t="s">
        <v>48</v>
      </c>
      <c r="U163">
        <f>V163*10^-6</f>
        <v>1E-8</v>
      </c>
      <c r="V163" s="40">
        <v>0.01</v>
      </c>
      <c r="W163">
        <f>U163*10^9</f>
        <v>10</v>
      </c>
    </row>
    <row r="164" spans="20:23" x14ac:dyDescent="0.15">
      <c r="T164" t="s">
        <v>37</v>
      </c>
      <c r="U164" t="s">
        <v>49</v>
      </c>
      <c r="V164" s="21">
        <f>1/(U161*U163)</f>
        <v>1061.032953945969</v>
      </c>
    </row>
    <row r="195" spans="15:21" x14ac:dyDescent="0.15">
      <c r="P195" t="s">
        <v>50</v>
      </c>
    </row>
    <row r="197" spans="15:21" x14ac:dyDescent="0.15">
      <c r="O197" t="s">
        <v>51</v>
      </c>
      <c r="P197" t="s">
        <v>32</v>
      </c>
      <c r="S197" s="23" t="s">
        <v>27</v>
      </c>
      <c r="T197" s="24" t="s">
        <v>28</v>
      </c>
      <c r="U197" s="25" t="s">
        <v>29</v>
      </c>
    </row>
    <row r="198" spans="15:21" x14ac:dyDescent="0.15">
      <c r="P198" s="26" t="s">
        <v>30</v>
      </c>
      <c r="Q198" s="27"/>
      <c r="R198" s="27">
        <f>S198*10^-6</f>
        <v>1E-8</v>
      </c>
      <c r="S198" s="31">
        <v>0.01</v>
      </c>
      <c r="T198" s="29">
        <f>R198*10^9</f>
        <v>10</v>
      </c>
      <c r="U198" s="30">
        <f>R198*10^12</f>
        <v>10000</v>
      </c>
    </row>
    <row r="199" spans="15:21" x14ac:dyDescent="0.15">
      <c r="P199" s="26" t="s">
        <v>26</v>
      </c>
      <c r="Q199" s="27"/>
      <c r="R199" s="41">
        <v>1000</v>
      </c>
    </row>
    <row r="201" spans="15:21" x14ac:dyDescent="0.15">
      <c r="O201" t="s">
        <v>52</v>
      </c>
      <c r="P201" s="26" t="s">
        <v>53</v>
      </c>
      <c r="Q201" s="27" t="s">
        <v>54</v>
      </c>
      <c r="R201" s="37">
        <f>1/(2*PI()*R198*R199)</f>
        <v>15915.494309189537</v>
      </c>
    </row>
    <row r="205" spans="15:21" x14ac:dyDescent="0.15">
      <c r="O205" t="s">
        <v>55</v>
      </c>
      <c r="P205" t="s">
        <v>32</v>
      </c>
      <c r="S205" s="23" t="s">
        <v>27</v>
      </c>
      <c r="T205" s="24" t="s">
        <v>28</v>
      </c>
      <c r="U205" s="25" t="s">
        <v>29</v>
      </c>
    </row>
    <row r="206" spans="15:21" x14ac:dyDescent="0.15">
      <c r="P206" s="26" t="s">
        <v>30</v>
      </c>
      <c r="Q206" s="27"/>
      <c r="R206" s="27">
        <f>S206*10^-6</f>
        <v>1E-8</v>
      </c>
      <c r="S206" s="31">
        <v>0.01</v>
      </c>
      <c r="T206" s="29">
        <f>R206*10^9</f>
        <v>10</v>
      </c>
      <c r="U206" s="30">
        <f>R206*10^12</f>
        <v>10000</v>
      </c>
    </row>
    <row r="207" spans="15:21" x14ac:dyDescent="0.15">
      <c r="P207" s="26" t="s">
        <v>26</v>
      </c>
      <c r="Q207" s="27"/>
      <c r="R207" s="41">
        <v>1000</v>
      </c>
    </row>
    <row r="209" spans="15:18" x14ac:dyDescent="0.15">
      <c r="O209" t="s">
        <v>52</v>
      </c>
      <c r="P209" s="26" t="s">
        <v>56</v>
      </c>
      <c r="Q209" s="27" t="s">
        <v>57</v>
      </c>
      <c r="R209" s="37">
        <f>1/(2*PI()*R206*R207)</f>
        <v>15915.494309189537</v>
      </c>
    </row>
  </sheetData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CPU</vt:lpstr>
      <vt:lpstr>Oscillator Control</vt:lpstr>
      <vt:lpstr>参考資料</vt:lpstr>
      <vt:lpstr>KT0913_REG</vt:lpstr>
      <vt:lpstr>組み立て資料</vt:lpstr>
      <vt:lpstr>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mura01</dc:creator>
  <dc:description/>
  <cp:lastModifiedBy>hiroshi murakami</cp:lastModifiedBy>
  <cp:revision>46</cp:revision>
  <cp:lastPrinted>2021-02-25T05:01:59Z</cp:lastPrinted>
  <dcterms:created xsi:type="dcterms:W3CDTF">2017-02-11T03:45:46Z</dcterms:created>
  <dcterms:modified xsi:type="dcterms:W3CDTF">2024-04-03T08:45:48Z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