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747" documentId="8_{2EFDF332-31E9-4C74-A6B5-E695634C1C45}" xr6:coauthVersionLast="47" xr6:coauthVersionMax="47" xr10:uidLastSave="{C3408666-E68C-49AA-8B59-EF3D8C1BCA05}"/>
  <bookViews>
    <workbookView xWindow="-108" yWindow="-108" windowWidth="23256" windowHeight="12456"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<sst xmlns="http://schemas.openxmlformats.org/spreadsheetml/2006/main" count="138" uniqueCount="79">
  <si>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</si>
  <si>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</si>
  <si>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</si>
  <si>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</si>
  <si>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</si>
  <si>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</si>
  <si>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</si>
  <si>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</si>
  <si>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</si>
  <si>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</si>
  <si>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</si>
  <si>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</si>
  <si>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</si>
  <si>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</si>
  <si>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</si>
  <si>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</si>
  <si>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</si>
  <si>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</si>
  <si>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</si>
  <si>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</si>
  <si>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</si>
  <si>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</si>
  <si>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</si>
  <si>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</si>
  <si>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</si>
  <si>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</si>
  <si>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</si>
  <si>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</si>
  <si>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</si>
  <si>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</si>
  <si>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</si>
  <si>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</si>
  <si>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</si>
  <si>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</si>
  <si>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</si>
  <si>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</si>
  <si>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</si>
  <si>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</si>
  <si>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</si>
  <si>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</si>
  <si>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</si>
  <si>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</si>
  <si>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</si>
  <si>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</si>
  <si>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</si>
  <si>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</si>
  <si>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</si>
  <si>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</si>
  <si>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</si>
  <si>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</si>
  <si>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</si>
  <si>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</si>
  <si>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</si>
  <si>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</si>
  <si>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</si>
  <si>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</si>
  <si>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</si>
  <si>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</si>
  <si>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</si>
  <si>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</si>
  <si>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 xml:space="preserve">Fernanda Marin </t>
  </si>
  <si>
    <t xml:space="preserve">Franco Constanzo </t>
  </si>
  <si>
    <t xml:space="preserve">Javiera Bustamante </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</si>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</sst>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11" fillId="4" borderId="4" xfId="0" applyFont="1" applyFill="1" applyBorder="1" applyAlignment="1">
      <alignment horizontal="center" vertical="center"/>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25"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defaultColWidth="11.42578125" defaultRowHeight="14.45"/>
  <cols>
    <col min="1" max="6" width="38.7109375" customWidth="1"/>
  </cols>
  <sheetData>
    <row r="1" spans="1:6">
      <c r="A1" s="51" t="s">
        <v>0</v>
      </c>
      <c r="B1" s="51" t="s">
        <v>1</v>
      </c>
      <c r="C1" s="51"/>
      <c r="D1" s="51"/>
      <c r="E1" s="51"/>
      <c r="F1" s="51" t="s">
        <v>2</v>
      </c>
    </row>
    <row r="2" spans="1:6">
      <c r="A2" s="51"/>
      <c r="B2" s="52" t="s">
        <v>3</v>
      </c>
      <c r="C2" s="52" t="s">
        <v>4</v>
      </c>
      <c r="D2" s="35" t="s">
        <v>5</v>
      </c>
      <c r="E2" s="34" t="s">
        <v>6</v>
      </c>
      <c r="F2" s="51"/>
    </row>
    <row r="3" spans="1:6">
      <c r="A3" s="51"/>
      <c r="B3" s="52"/>
      <c r="C3" s="52"/>
      <c r="D3" s="36">
        <v>-0.3</v>
      </c>
      <c r="E3" s="36">
        <v>0</v>
      </c>
      <c r="F3" s="51"/>
    </row>
    <row r="4" spans="1:6" ht="55.15">
      <c r="A4" s="37" t="s">
        <v>7</v>
      </c>
      <c r="B4" s="37" t="s">
        <v>8</v>
      </c>
      <c r="C4" s="37" t="s">
        <v>9</v>
      </c>
      <c r="D4" s="37" t="s">
        <v>10</v>
      </c>
      <c r="E4" s="37" t="s">
        <v>11</v>
      </c>
      <c r="F4" s="38">
        <v>10</v>
      </c>
    </row>
    <row r="5" spans="1:6" ht="82.9">
      <c r="A5" s="41" t="s">
        <v>12</v>
      </c>
      <c r="B5" s="37" t="s">
        <v>13</v>
      </c>
      <c r="C5" s="37" t="s">
        <v>14</v>
      </c>
      <c r="D5" s="37" t="s">
        <v>15</v>
      </c>
      <c r="E5" s="37" t="s">
        <v>16</v>
      </c>
      <c r="F5" s="38">
        <v>20</v>
      </c>
    </row>
    <row r="6" spans="1:6" ht="42" thickBot="1">
      <c r="A6" s="41" t="s">
        <v>17</v>
      </c>
      <c r="B6" s="37" t="s">
        <v>18</v>
      </c>
      <c r="C6" s="37" t="s">
        <v>19</v>
      </c>
      <c r="D6" s="37" t="s">
        <v>20</v>
      </c>
      <c r="E6" s="37" t="s">
        <v>21</v>
      </c>
      <c r="F6" s="38">
        <v>5</v>
      </c>
    </row>
    <row r="7" spans="1:6" ht="69">
      <c r="A7" s="42" t="s">
        <v>22</v>
      </c>
      <c r="B7" s="43" t="s">
        <v>23</v>
      </c>
      <c r="C7" s="43" t="s">
        <v>24</v>
      </c>
      <c r="D7" s="43" t="s">
        <v>25</v>
      </c>
      <c r="E7" s="44" t="s">
        <v>26</v>
      </c>
      <c r="F7" s="38">
        <v>5</v>
      </c>
    </row>
    <row r="8" spans="1:6" ht="41.45">
      <c r="A8" s="41" t="s">
        <v>27</v>
      </c>
      <c r="B8" s="37" t="s">
        <v>28</v>
      </c>
      <c r="C8" s="37" t="s">
        <v>29</v>
      </c>
      <c r="D8" s="37" t="s">
        <v>30</v>
      </c>
      <c r="E8" s="37" t="s">
        <v>31</v>
      </c>
      <c r="F8" s="38">
        <v>5</v>
      </c>
    </row>
    <row r="9" spans="1:6" ht="55.15">
      <c r="A9" s="41" t="s">
        <v>32</v>
      </c>
      <c r="B9" s="37" t="s">
        <v>33</v>
      </c>
      <c r="C9" s="37" t="s">
        <v>34</v>
      </c>
      <c r="D9" s="37" t="s">
        <v>35</v>
      </c>
      <c r="E9" s="37" t="s">
        <v>36</v>
      </c>
      <c r="F9" s="38">
        <v>5</v>
      </c>
    </row>
    <row r="10" spans="1:6" ht="55.15">
      <c r="A10" s="41" t="s">
        <v>37</v>
      </c>
      <c r="B10" s="37" t="s">
        <v>38</v>
      </c>
      <c r="C10" s="37" t="s">
        <v>39</v>
      </c>
      <c r="D10" s="37" t="s">
        <v>40</v>
      </c>
      <c r="E10" s="37" t="s">
        <v>41</v>
      </c>
      <c r="F10" s="38">
        <v>15</v>
      </c>
    </row>
    <row r="11" spans="1:6" ht="55.9" thickBot="1">
      <c r="A11" s="45" t="s">
        <v>42</v>
      </c>
      <c r="B11" s="26" t="s">
        <v>43</v>
      </c>
      <c r="C11" s="26" t="s">
        <v>44</v>
      </c>
      <c r="D11" s="26" t="s">
        <v>45</v>
      </c>
      <c r="E11" s="46" t="s">
        <v>46</v>
      </c>
      <c r="F11" s="38">
        <v>10</v>
      </c>
    </row>
    <row r="12" spans="1:6" ht="69.599999999999994" thickBot="1">
      <c r="A12" s="47" t="s">
        <v>47</v>
      </c>
      <c r="B12" s="48" t="s">
        <v>48</v>
      </c>
      <c r="C12" s="48" t="s">
        <v>49</v>
      </c>
      <c r="D12" s="48" t="s">
        <v>50</v>
      </c>
      <c r="E12" s="48" t="s">
        <v>51</v>
      </c>
      <c r="F12" s="49">
        <v>15</v>
      </c>
    </row>
    <row r="13" spans="1:6" ht="97.15" thickBot="1">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O18" sqref="O18"/>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9">
        <v>1</v>
      </c>
    </row>
    <row r="3" spans="1:11" ht="14.45">
      <c r="B3" s="3" t="s">
        <v>57</v>
      </c>
      <c r="C3" s="39" t="s">
        <v>58</v>
      </c>
      <c r="D3" s="40" t="s">
        <v>59</v>
      </c>
      <c r="E3" s="62"/>
    </row>
    <row r="4" spans="1:11">
      <c r="A4" s="4">
        <v>1</v>
      </c>
      <c r="B4" s="27" t="s">
        <v>60</v>
      </c>
      <c r="C4" s="5">
        <f>EVALUACION1!$C$21</f>
        <v>7</v>
      </c>
      <c r="D4" s="5">
        <f>$C$32</f>
        <v>7</v>
      </c>
      <c r="E4" s="6">
        <f>C4*C$2+D4*D$2</f>
        <v>7</v>
      </c>
      <c r="G4" s="1"/>
    </row>
    <row r="5" spans="1:11">
      <c r="A5" s="4">
        <v>2</v>
      </c>
      <c r="B5" s="27" t="s">
        <v>61</v>
      </c>
      <c r="C5" s="5">
        <f>EVALUACION1!$C$21</f>
        <v>7</v>
      </c>
      <c r="D5" s="5">
        <f>C44</f>
        <v>7</v>
      </c>
      <c r="E5" s="6">
        <f t="shared" ref="E5:E6" si="0">C5*C$2+D5*D$2</f>
        <v>7</v>
      </c>
      <c r="G5" s="1"/>
    </row>
    <row r="6" spans="1:11">
      <c r="A6" s="4">
        <v>3</v>
      </c>
      <c r="B6" s="27" t="s">
        <v>62</v>
      </c>
      <c r="C6" s="5">
        <f>EVALUACION1!$C$21</f>
        <v>7</v>
      </c>
      <c r="D6" s="5">
        <f>C55</f>
        <v>7</v>
      </c>
      <c r="E6" s="6">
        <f t="shared" si="0"/>
        <v>7</v>
      </c>
      <c r="G6" s="1"/>
    </row>
    <row r="11" spans="1:11" ht="18" outlineLevel="1">
      <c r="A11" s="60" t="s">
        <v>58</v>
      </c>
      <c r="B11" s="14"/>
      <c r="C11" s="54" t="s">
        <v>63</v>
      </c>
      <c r="D11" s="56" t="s">
        <v>64</v>
      </c>
      <c r="E11" s="63"/>
      <c r="F11" s="63"/>
      <c r="G11" s="63"/>
      <c r="H11" s="63"/>
      <c r="I11" s="63"/>
      <c r="J11" s="63"/>
      <c r="K11" s="64"/>
    </row>
    <row r="12" spans="1:11" ht="14.45" outlineLevel="1">
      <c r="A12" s="65"/>
      <c r="B12" s="24" t="s">
        <v>65</v>
      </c>
      <c r="C12" s="62"/>
      <c r="D12" s="56" t="s">
        <v>66</v>
      </c>
      <c r="E12" s="64"/>
      <c r="F12" s="56" t="s">
        <v>67</v>
      </c>
      <c r="G12" s="64"/>
      <c r="H12" s="58" t="s">
        <v>68</v>
      </c>
      <c r="I12" s="64"/>
      <c r="J12" s="56" t="s">
        <v>6</v>
      </c>
      <c r="K12" s="64"/>
    </row>
    <row r="13" spans="1:11" ht="24" outlineLevel="1">
      <c r="A13" s="66"/>
      <c r="B13" s="30" t="str">
        <f>RUBRICA!A4</f>
        <v>1. Implementa una metodología que permite el logro de los objetivos propuestos, de acuerdo a los estándares de la disciplina.</v>
      </c>
      <c r="C13" s="28" t="s">
        <v>66</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36" outlineLevel="1">
      <c r="A14" s="66"/>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66</v>
      </c>
      <c r="D14" s="16" t="str">
        <f t="shared" si="1"/>
        <v>X</v>
      </c>
      <c r="E14" s="16">
        <f>IF(D14="X",100*0.2,"")</f>
        <v>20</v>
      </c>
      <c r="F14" s="16" t="str">
        <f t="shared" si="2"/>
        <v/>
      </c>
      <c r="G14" s="16" t="str">
        <f>IF(F14="X",60*0.2,"")</f>
        <v/>
      </c>
      <c r="H14" s="16" t="str">
        <f t="shared" si="3"/>
        <v/>
      </c>
      <c r="I14" s="16" t="str">
        <f>IF(H14="X",30*0.2,"")</f>
        <v/>
      </c>
      <c r="J14" s="16" t="str">
        <f t="shared" si="4"/>
        <v/>
      </c>
      <c r="K14" s="16" t="str">
        <f t="shared" si="5"/>
        <v/>
      </c>
    </row>
    <row r="15" spans="1:11" ht="24" outlineLevel="1">
      <c r="A15" s="66"/>
      <c r="B15" s="30" t="str">
        <f>RUBRICA!A7</f>
        <v>4. Relaciona el Proyecto APT con las competencias del perfil de egreso de su Plan de Estudio.</v>
      </c>
      <c r="C15" s="28" t="s">
        <v>66</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c r="A16" s="66"/>
      <c r="B16" s="30" t="str">
        <f>RUBRICA!A8</f>
        <v>5. Utiliza de manera precisa el lenguaje técnico en los entregables de acuerdo con lo requerido por la disciplina.</v>
      </c>
      <c r="C16" s="28" t="s">
        <v>66</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66"/>
      <c r="B17" s="30" t="str">
        <f>RUBRICA!A9</f>
        <v xml:space="preserve">6. Utiliza correctamente las reglas de redacción, ortografía (literal, puntual, acentual) y las normas para citas y referencias. </v>
      </c>
      <c r="C17" s="28" t="s">
        <v>66</v>
      </c>
      <c r="D17" s="16" t="str">
        <f>IF($C17=CL,"X","")</f>
        <v>X</v>
      </c>
      <c r="E17" s="16">
        <f>IF(D17="X",100*0.05,"")</f>
        <v>5</v>
      </c>
      <c r="F17" s="16" t="str">
        <f>IF($C17=L,"X","")</f>
        <v/>
      </c>
      <c r="G17" s="16" t="str">
        <f>IF(F17="X",60*0.05,"")</f>
        <v/>
      </c>
      <c r="H17" s="16" t="str">
        <f>IF($C17=ML,"X","")</f>
        <v/>
      </c>
      <c r="I17" s="16" t="str">
        <f>IF(H17="X",30*0.05,"")</f>
        <v/>
      </c>
      <c r="J17" s="16" t="str">
        <f>IF($C17=NL,"X","")</f>
        <v/>
      </c>
      <c r="K17" s="16" t="str">
        <f t="shared" ref="K17:K19" si="6">IF($J17="X",0,"")</f>
        <v/>
      </c>
    </row>
    <row r="18" spans="1:11" ht="24" outlineLevel="1">
      <c r="A18" s="66"/>
      <c r="B18" s="30" t="str">
        <f>RUBRICA!A10</f>
        <v>7. Entrega la documentación y evidencias requerida por la asignatura de acuerdo a la estrucutra y nombres solicitados, guardando todas las evidencias de avances en Git</v>
      </c>
      <c r="C18" s="28" t="s">
        <v>66</v>
      </c>
      <c r="D18" s="16" t="str">
        <f>IF($C18=CL,"X","")</f>
        <v>X</v>
      </c>
      <c r="E18" s="16">
        <f>IF(D18="X",100*0.15,"")</f>
        <v>15</v>
      </c>
      <c r="F18" s="16" t="str">
        <f>IF($C18=L,"X","")</f>
        <v/>
      </c>
      <c r="G18" s="16" t="str">
        <f>IF(F18="X",60*0.15,"")</f>
        <v/>
      </c>
      <c r="H18" s="16" t="str">
        <f>IF($C18=ML,"X","")</f>
        <v/>
      </c>
      <c r="I18" s="16" t="str">
        <f>IF(H18="X",30*0.15,"")</f>
        <v/>
      </c>
      <c r="J18" s="16" t="str">
        <f>IF($C18=NL,"X","")</f>
        <v/>
      </c>
      <c r="K18" s="16" t="str">
        <f t="shared" si="6"/>
        <v/>
      </c>
    </row>
    <row r="19" spans="1:11" ht="22.9" customHeight="1" outlineLevel="1">
      <c r="A19" s="66"/>
      <c r="B19" s="30" t="str">
        <f>RUBRICA!A12</f>
        <v>9.-Generan evidencias claras dentro del repositorio  del aporte de cada uno de los integrantes del equipo que permitan identificar la equidad en el trabajo y la participación de cada estudiante.</v>
      </c>
      <c r="C19" s="28" t="s">
        <v>66</v>
      </c>
      <c r="D19" s="16" t="str">
        <f>IF($C19=CL,"X","")</f>
        <v>X</v>
      </c>
      <c r="E19" s="16">
        <f>IF(D19="X",100*0.15,"")</f>
        <v>15</v>
      </c>
      <c r="F19" s="16" t="str">
        <f>IF($C19=L,"X","")</f>
        <v/>
      </c>
      <c r="G19" s="16" t="str">
        <f>IF(F19="X",60*0.15,"")</f>
        <v/>
      </c>
      <c r="H19" s="16" t="str">
        <f>IF($C19=ML,"X","")</f>
        <v/>
      </c>
      <c r="I19" s="16" t="str">
        <f>IF(H19="X",30*0.15,"")</f>
        <v/>
      </c>
      <c r="J19" s="16" t="str">
        <f>IF($C19=NL,"X","")</f>
        <v/>
      </c>
      <c r="K19" s="16" t="str">
        <f t="shared" si="6"/>
        <v/>
      </c>
    </row>
    <row r="20" spans="1:11" ht="15.75" customHeight="1" outlineLevel="1">
      <c r="A20" s="65"/>
      <c r="B20" s="29" t="s">
        <v>69</v>
      </c>
      <c r="C20" s="33">
        <f>E20+G20+I20+K20</f>
        <v>75</v>
      </c>
      <c r="D20" s="19"/>
      <c r="E20" s="19">
        <f>SUM(E13:E19)</f>
        <v>75</v>
      </c>
      <c r="F20" s="19"/>
      <c r="G20" s="19">
        <f>SUM(G13:G19)</f>
        <v>0</v>
      </c>
      <c r="H20" s="19"/>
      <c r="I20" s="19">
        <f>SUM(I13:I19)</f>
        <v>0</v>
      </c>
      <c r="J20" s="19"/>
      <c r="K20" s="19">
        <f>SUM(K13:K19)</f>
        <v>0</v>
      </c>
    </row>
    <row r="21" spans="1:11" ht="15.75" customHeight="1" outlineLevel="1">
      <c r="A21" s="62"/>
      <c r="B21" s="32" t="s">
        <v>70</v>
      </c>
      <c r="C21" s="20">
        <f>VLOOKUP(C20,ESCALA_IEP!A1:B152,2,FALSE)</f>
        <v>7</v>
      </c>
    </row>
    <row r="22" spans="1:11" ht="15.75" customHeight="1"/>
    <row r="23" spans="1:11" ht="15.75" customHeight="1"/>
    <row r="24" spans="1:11" ht="15.75" customHeight="1">
      <c r="A24" s="57" t="s">
        <v>59</v>
      </c>
      <c r="B24" s="53" t="s">
        <v>71</v>
      </c>
      <c r="C24" s="55" t="str">
        <f>$B$4</f>
        <v xml:space="preserve">Fernanda Marin </v>
      </c>
      <c r="D24" s="67"/>
      <c r="E24" s="67"/>
      <c r="F24" s="67"/>
      <c r="G24" s="67"/>
      <c r="H24" s="67"/>
      <c r="I24" s="67"/>
      <c r="J24" s="67"/>
      <c r="K24" s="68"/>
    </row>
    <row r="25" spans="1:11" ht="15.75" customHeight="1">
      <c r="A25" s="65"/>
      <c r="B25" s="62"/>
      <c r="C25" s="69"/>
      <c r="D25" s="70"/>
      <c r="E25" s="70"/>
      <c r="F25" s="70"/>
      <c r="G25" s="70"/>
      <c r="H25" s="70"/>
      <c r="I25" s="70"/>
      <c r="J25" s="70"/>
      <c r="K25" s="71"/>
    </row>
    <row r="26" spans="1:11" ht="15.75" customHeight="1">
      <c r="A26" s="65"/>
      <c r="B26" s="14" t="s">
        <v>72</v>
      </c>
      <c r="C26" s="54" t="s">
        <v>63</v>
      </c>
      <c r="D26" s="56" t="s">
        <v>64</v>
      </c>
      <c r="E26" s="63"/>
      <c r="F26" s="63"/>
      <c r="G26" s="63"/>
      <c r="H26" s="63"/>
      <c r="I26" s="63"/>
      <c r="J26" s="63"/>
      <c r="K26" s="64"/>
    </row>
    <row r="27" spans="1:11" ht="15.75" customHeight="1">
      <c r="A27" s="65"/>
      <c r="B27" s="15" t="s">
        <v>65</v>
      </c>
      <c r="C27" s="62"/>
      <c r="D27" s="56" t="s">
        <v>66</v>
      </c>
      <c r="E27" s="64"/>
      <c r="F27" s="56" t="s">
        <v>67</v>
      </c>
      <c r="G27" s="64"/>
      <c r="H27" s="58" t="s">
        <v>68</v>
      </c>
      <c r="I27" s="64"/>
      <c r="J27" s="56" t="s">
        <v>6</v>
      </c>
      <c r="K27" s="64"/>
    </row>
    <row r="28" spans="1:11" ht="24">
      <c r="A28" s="65"/>
      <c r="B28" s="30" t="str">
        <f>RUBRICA!A6</f>
        <v>3. Relaciona el Proyecto APT con sus intereses profesionales. *</v>
      </c>
      <c r="C28" s="28" t="s">
        <v>66</v>
      </c>
      <c r="D28" s="16" t="str">
        <f t="shared" ref="D28:D30" si="7">IF($C28=CL,"X","")</f>
        <v>X</v>
      </c>
      <c r="E28" s="16">
        <f>IF(D28="X",100*0.05,"")</f>
        <v>5</v>
      </c>
      <c r="F28" s="16" t="str">
        <f t="shared" ref="F28:F30" si="8">IF($C28=L,"X","")</f>
        <v/>
      </c>
      <c r="G28" s="16" t="str">
        <f>IF(F28="X",60*0.05,"")</f>
        <v/>
      </c>
      <c r="H28" s="16" t="str">
        <f t="shared" ref="H28:H30" si="9">IF($C28=ML,"X","")</f>
        <v/>
      </c>
      <c r="I28" s="16" t="str">
        <f>IF(H28="X",30*0.05,"")</f>
        <v/>
      </c>
      <c r="J28" s="16" t="str">
        <f t="shared" ref="J28:J30" si="10">IF($C28=NL,"X","")</f>
        <v/>
      </c>
      <c r="K28" s="16" t="str">
        <f t="shared" ref="K28:K30" si="11">IF($J28="X",0,"")</f>
        <v/>
      </c>
    </row>
    <row r="29" spans="1:11" ht="24.6" customHeight="1">
      <c r="A29" s="65"/>
      <c r="B29" s="30" t="str">
        <f>RUBRICA!A11</f>
        <v>8. Expone el tema utilizando un lenguaje técnico disciplinar al presentar la propuesta y responde evidenciando un manejo de la información. *</v>
      </c>
      <c r="C29" s="28" t="s">
        <v>66</v>
      </c>
      <c r="D29" s="16" t="str">
        <f t="shared" si="7"/>
        <v>X</v>
      </c>
      <c r="E29" s="16">
        <f>IF(D29="X",100*0.1,"")</f>
        <v>10</v>
      </c>
      <c r="F29" s="16" t="str">
        <f t="shared" si="8"/>
        <v/>
      </c>
      <c r="G29" s="16" t="str">
        <f>IF(F29="X",60*0.1,"")</f>
        <v/>
      </c>
      <c r="H29" s="16" t="str">
        <f t="shared" si="9"/>
        <v/>
      </c>
      <c r="I29" s="16" t="str">
        <f>IF(H29="X",30*0.1,"")</f>
        <v/>
      </c>
      <c r="J29" s="16" t="str">
        <f t="shared" si="10"/>
        <v/>
      </c>
      <c r="K29" s="16" t="str">
        <f t="shared" si="11"/>
        <v/>
      </c>
    </row>
    <row r="30" spans="1:11" ht="25.9" customHeight="1">
      <c r="A30" s="65"/>
      <c r="B30" s="30" t="str">
        <f>RUBRICA!A13</f>
        <v>10. Colaboración y trabajo en equipo *</v>
      </c>
      <c r="C30" s="28" t="s">
        <v>66</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c r="A31" s="65"/>
      <c r="B31" s="21" t="s">
        <v>73</v>
      </c>
      <c r="C31" s="18">
        <f>E31+G31+I31+K31</f>
        <v>25</v>
      </c>
      <c r="D31" s="19"/>
      <c r="E31" s="19">
        <f>SUM(E28:E30)</f>
        <v>25</v>
      </c>
      <c r="F31" s="19"/>
      <c r="G31" s="19">
        <f>SUM(G28:G30)</f>
        <v>0</v>
      </c>
      <c r="H31" s="19"/>
      <c r="I31" s="19">
        <f>SUM(I28:I30)</f>
        <v>0</v>
      </c>
      <c r="J31" s="19"/>
      <c r="K31" s="19">
        <f>SUM(K29:K30)</f>
        <v>0</v>
      </c>
    </row>
    <row r="32" spans="1:11" ht="15.75" customHeight="1">
      <c r="A32" s="62"/>
      <c r="B32" s="17" t="s">
        <v>70</v>
      </c>
      <c r="C32" s="20">
        <f>VLOOKUP(C31,ESCALA_TRAB_EQUIP!A1:B52,2,FALSE)</f>
        <v>7</v>
      </c>
    </row>
    <row r="33" spans="1:11" ht="15.75" customHeight="1">
      <c r="B33" s="22"/>
      <c r="C33" s="23"/>
    </row>
    <row r="34" spans="1:11" ht="15.75" customHeight="1">
      <c r="B34" s="22"/>
      <c r="C34" s="23"/>
    </row>
    <row r="35" spans="1:11" ht="15.75" customHeight="1"/>
    <row r="36" spans="1:11" ht="15.75" customHeight="1">
      <c r="A36" s="57" t="s">
        <v>59</v>
      </c>
      <c r="B36" s="53" t="s">
        <v>71</v>
      </c>
      <c r="C36" s="55" t="str">
        <f>B5</f>
        <v xml:space="preserve">Franco Constanzo </v>
      </c>
      <c r="D36" s="67"/>
      <c r="E36" s="67"/>
      <c r="F36" s="67"/>
      <c r="G36" s="67"/>
      <c r="H36" s="67"/>
      <c r="I36" s="67"/>
      <c r="J36" s="67"/>
      <c r="K36" s="68"/>
    </row>
    <row r="37" spans="1:11" ht="15.75" customHeight="1">
      <c r="A37" s="65"/>
      <c r="B37" s="62"/>
      <c r="C37" s="69"/>
      <c r="D37" s="70"/>
      <c r="E37" s="70"/>
      <c r="F37" s="70"/>
      <c r="G37" s="70"/>
      <c r="H37" s="70"/>
      <c r="I37" s="70"/>
      <c r="J37" s="70"/>
      <c r="K37" s="71"/>
    </row>
    <row r="38" spans="1:11" ht="15.75" customHeight="1">
      <c r="A38" s="65"/>
      <c r="B38" s="14" t="s">
        <v>72</v>
      </c>
      <c r="C38" s="54" t="s">
        <v>63</v>
      </c>
      <c r="D38" s="56" t="s">
        <v>64</v>
      </c>
      <c r="E38" s="63"/>
      <c r="F38" s="63"/>
      <c r="G38" s="63"/>
      <c r="H38" s="63"/>
      <c r="I38" s="63"/>
      <c r="J38" s="63"/>
      <c r="K38" s="64"/>
    </row>
    <row r="39" spans="1:11" ht="15.75" customHeight="1">
      <c r="A39" s="65"/>
      <c r="B39" s="15" t="s">
        <v>65</v>
      </c>
      <c r="C39" s="62"/>
      <c r="D39" s="56" t="s">
        <v>66</v>
      </c>
      <c r="E39" s="64"/>
      <c r="F39" s="56" t="s">
        <v>67</v>
      </c>
      <c r="G39" s="64"/>
      <c r="H39" s="58" t="s">
        <v>68</v>
      </c>
      <c r="I39" s="64"/>
      <c r="J39" s="56" t="s">
        <v>6</v>
      </c>
      <c r="K39" s="64"/>
    </row>
    <row r="40" spans="1:11" ht="15.75" customHeight="1">
      <c r="A40" s="65"/>
      <c r="B40" s="30" t="str">
        <f>RUBRICA!A6</f>
        <v>3. Relaciona el Proyecto APT con sus intereses profesionales. *</v>
      </c>
      <c r="C40" s="28" t="s">
        <v>66</v>
      </c>
      <c r="D40" s="16" t="str">
        <f t="shared" ref="D40:D42" si="12">IF($C40=CL,"X","")</f>
        <v>X</v>
      </c>
      <c r="E40" s="16">
        <f>IF(D40="X",100*0.05,"")</f>
        <v>5</v>
      </c>
      <c r="F40" s="16" t="str">
        <f t="shared" ref="F40:F42" si="13">IF($C40=L,"X","")</f>
        <v/>
      </c>
      <c r="G40" s="16" t="str">
        <f>IF(F40="X",60*0.05,"")</f>
        <v/>
      </c>
      <c r="H40" s="16" t="str">
        <f t="shared" ref="H40:H42" si="14">IF($C40=ML,"X","")</f>
        <v/>
      </c>
      <c r="I40" s="16" t="str">
        <f>IF(H40="X",30*0.05,"")</f>
        <v/>
      </c>
      <c r="J40" s="16" t="str">
        <f t="shared" ref="J40:J42" si="15">IF($C40=NL,"X","")</f>
        <v/>
      </c>
      <c r="K40" s="16" t="str">
        <f t="shared" ref="K40:K42" si="16">IF($J40="X",0,"")</f>
        <v/>
      </c>
    </row>
    <row r="41" spans="1:11" ht="25.9" customHeight="1">
      <c r="A41" s="65"/>
      <c r="B41" s="30" t="str">
        <f>RUBRICA!A11</f>
        <v>8. Expone el tema utilizando un lenguaje técnico disciplinar al presentar la propuesta y responde evidenciando un manejo de la información. *</v>
      </c>
      <c r="C41" s="28" t="s">
        <v>66</v>
      </c>
      <c r="D41" s="16" t="str">
        <f t="shared" si="12"/>
        <v>X</v>
      </c>
      <c r="E41" s="16">
        <f>IF(D41="X",100*0.1,"")</f>
        <v>10</v>
      </c>
      <c r="F41" s="16" t="str">
        <f t="shared" si="13"/>
        <v/>
      </c>
      <c r="G41" s="16" t="str">
        <f>IF(F41="X",60*0.1,"")</f>
        <v/>
      </c>
      <c r="H41" s="16" t="str">
        <f t="shared" si="14"/>
        <v/>
      </c>
      <c r="I41" s="16" t="str">
        <f>IF(H41="X",30*0.1,"")</f>
        <v/>
      </c>
      <c r="J41" s="16" t="str">
        <f t="shared" si="15"/>
        <v/>
      </c>
      <c r="K41" s="16" t="str">
        <f t="shared" si="16"/>
        <v/>
      </c>
    </row>
    <row r="42" spans="1:11" ht="14.45">
      <c r="A42" s="65"/>
      <c r="B42" s="30" t="str">
        <f>RUBRICA!A13</f>
        <v>10. Colaboración y trabajo en equipo *</v>
      </c>
      <c r="C42" s="28" t="s">
        <v>66</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c r="A43" s="65"/>
      <c r="B43" s="21" t="s">
        <v>73</v>
      </c>
      <c r="C43" s="18">
        <f>E43+G43+I43+K43</f>
        <v>25</v>
      </c>
      <c r="D43" s="19"/>
      <c r="E43" s="19">
        <f>SUM(E40:E42)</f>
        <v>25</v>
      </c>
      <c r="F43" s="19"/>
      <c r="G43" s="19">
        <f>SUM(G40:G42)</f>
        <v>0</v>
      </c>
      <c r="H43" s="19"/>
      <c r="I43" s="19">
        <f>SUM(I40:I42)</f>
        <v>0</v>
      </c>
      <c r="J43" s="19"/>
      <c r="K43" s="19">
        <f>SUM(K41:K42)</f>
        <v>0</v>
      </c>
    </row>
    <row r="44" spans="1:11" ht="15.75" customHeight="1">
      <c r="A44" s="62"/>
      <c r="B44" s="17" t="s">
        <v>70</v>
      </c>
      <c r="C44" s="20">
        <f>VLOOKUP(C43,ESCALA_TRAB_EQUIP!A1:B52,2,FALSE)</f>
        <v>7</v>
      </c>
    </row>
    <row r="45" spans="1:11" ht="15.75" customHeight="1">
      <c r="B45" s="22"/>
      <c r="C45" s="23"/>
    </row>
    <row r="46" spans="1:11" ht="15.75" customHeight="1">
      <c r="B46" s="22"/>
      <c r="C46" s="23"/>
    </row>
    <row r="47" spans="1:11" ht="15.75" customHeight="1">
      <c r="A47" s="57" t="s">
        <v>59</v>
      </c>
      <c r="B47" s="53" t="s">
        <v>71</v>
      </c>
      <c r="C47" s="55" t="str">
        <f>B6</f>
        <v xml:space="preserve">Javiera Bustamante </v>
      </c>
      <c r="D47" s="67"/>
      <c r="E47" s="67"/>
      <c r="F47" s="67"/>
      <c r="G47" s="67"/>
      <c r="H47" s="67"/>
      <c r="I47" s="67"/>
      <c r="J47" s="67"/>
      <c r="K47" s="68"/>
    </row>
    <row r="48" spans="1:11" ht="15.75" customHeight="1">
      <c r="A48" s="65"/>
      <c r="B48" s="62"/>
      <c r="C48" s="69"/>
      <c r="D48" s="70"/>
      <c r="E48" s="70"/>
      <c r="F48" s="70"/>
      <c r="G48" s="70"/>
      <c r="H48" s="70"/>
      <c r="I48" s="70"/>
      <c r="J48" s="70"/>
      <c r="K48" s="71"/>
    </row>
    <row r="49" spans="1:11" ht="15.75" customHeight="1">
      <c r="A49" s="65"/>
      <c r="B49" s="14" t="s">
        <v>72</v>
      </c>
      <c r="C49" s="54" t="s">
        <v>63</v>
      </c>
      <c r="D49" s="56" t="s">
        <v>64</v>
      </c>
      <c r="E49" s="63"/>
      <c r="F49" s="63"/>
      <c r="G49" s="63"/>
      <c r="H49" s="63"/>
      <c r="I49" s="63"/>
      <c r="J49" s="63"/>
      <c r="K49" s="64"/>
    </row>
    <row r="50" spans="1:11" ht="15.75" customHeight="1">
      <c r="A50" s="65"/>
      <c r="B50" s="15" t="s">
        <v>65</v>
      </c>
      <c r="C50" s="62"/>
      <c r="D50" s="56" t="s">
        <v>66</v>
      </c>
      <c r="E50" s="64"/>
      <c r="F50" s="56" t="s">
        <v>67</v>
      </c>
      <c r="G50" s="64"/>
      <c r="H50" s="58" t="s">
        <v>68</v>
      </c>
      <c r="I50" s="64"/>
      <c r="J50" s="56" t="s">
        <v>6</v>
      </c>
      <c r="K50" s="64"/>
    </row>
    <row r="51" spans="1:11" ht="15.75" customHeight="1">
      <c r="A51" s="65"/>
      <c r="B51" s="30" t="str">
        <f>RUBRICA!A6</f>
        <v>3. Relaciona el Proyecto APT con sus intereses profesionales. *</v>
      </c>
      <c r="C51" s="28" t="s">
        <v>66</v>
      </c>
      <c r="D51" s="16" t="str">
        <f t="shared" ref="D51:D53" si="17">IF($C51=CL,"X","")</f>
        <v>X</v>
      </c>
      <c r="E51" s="16">
        <f>IF(D51="X",100*0.05,"")</f>
        <v>5</v>
      </c>
      <c r="F51" s="16" t="str">
        <f t="shared" ref="F51:F53" si="18">IF($C51=L,"X","")</f>
        <v/>
      </c>
      <c r="G51" s="16" t="str">
        <f>IF(F51="X",60*0.05,"")</f>
        <v/>
      </c>
      <c r="H51" s="16" t="str">
        <f t="shared" ref="H51:H53" si="19">IF($C51=ML,"X","")</f>
        <v/>
      </c>
      <c r="I51" s="16" t="str">
        <f>IF(H51="X",30*0.05,"")</f>
        <v/>
      </c>
      <c r="J51" s="16" t="str">
        <f t="shared" ref="J51:J53" si="20">IF($C51=NL,"X","")</f>
        <v/>
      </c>
      <c r="K51" s="16" t="str">
        <f t="shared" ref="K51:K53" si="21">IF($J51="X",0,"")</f>
        <v/>
      </c>
    </row>
    <row r="52" spans="1:11" ht="25.9" customHeight="1">
      <c r="A52" s="65"/>
      <c r="B52" s="30" t="str">
        <f>RUBRICA!A11</f>
        <v>8. Expone el tema utilizando un lenguaje técnico disciplinar al presentar la propuesta y responde evidenciando un manejo de la información. *</v>
      </c>
      <c r="C52" s="28" t="s">
        <v>66</v>
      </c>
      <c r="D52" s="16" t="str">
        <f t="shared" si="17"/>
        <v>X</v>
      </c>
      <c r="E52" s="16">
        <f>IF(D52="X",100*0.1,"")</f>
        <v>10</v>
      </c>
      <c r="F52" s="16" t="str">
        <f t="shared" si="18"/>
        <v/>
      </c>
      <c r="G52" s="16" t="str">
        <f>IF(F52="X",60*0.1,"")</f>
        <v/>
      </c>
      <c r="H52" s="16" t="str">
        <f t="shared" si="19"/>
        <v/>
      </c>
      <c r="I52" s="16" t="str">
        <f>IF(H52="X",30*0.1,"")</f>
        <v/>
      </c>
      <c r="J52" s="16" t="str">
        <f t="shared" si="20"/>
        <v/>
      </c>
      <c r="K52" s="16" t="str">
        <f t="shared" si="21"/>
        <v/>
      </c>
    </row>
    <row r="53" spans="1:11" ht="14.45">
      <c r="A53" s="65"/>
      <c r="B53" s="30" t="str">
        <f>RUBRICA!A13</f>
        <v>10. Colaboración y trabajo en equipo *</v>
      </c>
      <c r="C53" s="28" t="s">
        <v>66</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c r="A54" s="65"/>
      <c r="B54" s="21" t="s">
        <v>73</v>
      </c>
      <c r="C54" s="18">
        <f>E54+G54+I54+K54</f>
        <v>25</v>
      </c>
      <c r="D54" s="19"/>
      <c r="E54" s="19">
        <f>SUM(E51:E53)</f>
        <v>25</v>
      </c>
      <c r="F54" s="19"/>
      <c r="G54" s="19">
        <f>SUM(G51:G53)</f>
        <v>0</v>
      </c>
      <c r="H54" s="19"/>
      <c r="I54" s="19">
        <f>SUM(I51:I53)</f>
        <v>0</v>
      </c>
      <c r="J54" s="19"/>
      <c r="K54" s="19">
        <f>SUM(K52:K53)</f>
        <v>0</v>
      </c>
    </row>
    <row r="55" spans="1:11" ht="15.75" customHeight="1">
      <c r="A55" s="62"/>
      <c r="B55" s="17" t="s">
        <v>70</v>
      </c>
      <c r="C55" s="20">
        <f>VLOOKUP(C54,ESCALA_TRAB_EQUIP!A1:B52,2,FALSE)</f>
        <v>7</v>
      </c>
    </row>
    <row r="56" spans="1:11" ht="15.75" customHeight="1">
      <c r="B56" s="22"/>
      <c r="C56" s="23"/>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defaultColWidth="14.42578125" defaultRowHeight="15" customHeight="1"/>
  <cols>
    <col min="1" max="26" width="10.7109375" customWidth="1"/>
  </cols>
  <sheetData>
    <row r="1" spans="1:2" ht="14.45">
      <c r="A1" t="s">
        <v>69</v>
      </c>
      <c r="B1" t="s">
        <v>70</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1.2</v>
      </c>
    </row>
    <row r="8" spans="1:2" ht="14.45">
      <c r="A8">
        <v>3</v>
      </c>
      <c r="B8">
        <v>1.2</v>
      </c>
    </row>
    <row r="9" spans="1:2" ht="14.45">
      <c r="A9">
        <v>3.5</v>
      </c>
      <c r="B9">
        <v>1.2</v>
      </c>
    </row>
    <row r="10" spans="1:2" ht="14.45">
      <c r="A10">
        <v>4</v>
      </c>
      <c r="B10">
        <v>1.3</v>
      </c>
    </row>
    <row r="11" spans="1:2" ht="14.45">
      <c r="A11">
        <v>4.5</v>
      </c>
      <c r="B11">
        <v>1.3</v>
      </c>
    </row>
    <row r="12" spans="1:2" ht="14.45">
      <c r="A12">
        <v>5</v>
      </c>
      <c r="B12">
        <v>1.3</v>
      </c>
    </row>
    <row r="13" spans="1:2" ht="14.45">
      <c r="A13">
        <v>5.5</v>
      </c>
      <c r="B13">
        <v>1.4</v>
      </c>
    </row>
    <row r="14" spans="1:2" ht="14.45">
      <c r="A14">
        <v>6</v>
      </c>
      <c r="B14">
        <v>1.4</v>
      </c>
    </row>
    <row r="15" spans="1:2" ht="14.45">
      <c r="A15">
        <v>6.5</v>
      </c>
      <c r="B15">
        <v>1.4</v>
      </c>
    </row>
    <row r="16" spans="1:2" ht="14.45">
      <c r="A16">
        <v>7</v>
      </c>
      <c r="B16">
        <v>1.5</v>
      </c>
    </row>
    <row r="17" spans="1:2" ht="14.45">
      <c r="A17">
        <v>7.5</v>
      </c>
      <c r="B17">
        <v>1.5</v>
      </c>
    </row>
    <row r="18" spans="1:2" ht="14.45">
      <c r="A18">
        <v>8</v>
      </c>
      <c r="B18">
        <v>1.5</v>
      </c>
    </row>
    <row r="19" spans="1:2" ht="14.45">
      <c r="A19">
        <v>8.5</v>
      </c>
      <c r="B19">
        <v>1.6</v>
      </c>
    </row>
    <row r="20" spans="1:2" ht="14.45">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74</v>
      </c>
      <c r="B1" t="s">
        <v>75</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defaultColWidth="14.42578125" defaultRowHeight="15" customHeight="1"/>
  <cols>
    <col min="1" max="26" width="10.7109375" customWidth="1"/>
  </cols>
  <sheetData>
    <row r="1" spans="1:2" ht="14.45">
      <c r="A1" t="s">
        <v>69</v>
      </c>
      <c r="B1" t="s">
        <v>70</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1" t="s">
        <v>76</v>
      </c>
      <c r="B1" s="7" t="s">
        <v>69</v>
      </c>
      <c r="C1" s="8"/>
      <c r="D1" s="8"/>
      <c r="E1" s="9"/>
    </row>
    <row r="2" spans="1:5" ht="43.9" thickBot="1">
      <c r="A2" s="72"/>
      <c r="B2" s="10" t="s">
        <v>66</v>
      </c>
      <c r="C2" s="11" t="s">
        <v>67</v>
      </c>
      <c r="D2" s="31" t="s">
        <v>77</v>
      </c>
      <c r="E2" s="50" t="s">
        <v>6</v>
      </c>
    </row>
    <row r="3" spans="1:5" ht="29.45" thickBot="1">
      <c r="A3" s="12" t="s">
        <v>78</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FERNANDA . MARIN GONZALEZ</cp:lastModifiedBy>
  <cp:revision/>
  <dcterms:created xsi:type="dcterms:W3CDTF">2023-08-07T04:08:01Z</dcterms:created>
  <dcterms:modified xsi:type="dcterms:W3CDTF">2025-10-28T01:58:13Z</dcterms:modified>
  <cp:category/>
  <cp:contentStatus/>
</cp:coreProperties>
</file>