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vidmi\Desktop\git\Codespace\Файлы\1 курс\2 семестр\Теоретическая информатика\Лабы\12.03.25 - Лаба №3\Дима\"/>
    </mc:Choice>
  </mc:AlternateContent>
  <xr:revisionPtr revIDLastSave="0" documentId="13_ncr:1_{FB89ECC5-2BE6-4975-8A99-E5E677C9014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часть 1" sheetId="1" r:id="rId1"/>
    <sheet name="часть 2" sheetId="2" r:id="rId2"/>
    <sheet name="пример 3 " sheetId="4" r:id="rId3"/>
    <sheet name="пример 1 и 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C8" i="4" l="1"/>
  <c r="D7" i="4"/>
  <c r="C7" i="4"/>
  <c r="D9" i="4" s="1"/>
  <c r="A19" i="3"/>
  <c r="A18" i="3"/>
  <c r="B6" i="3"/>
  <c r="G37" i="2" l="1"/>
  <c r="E33" i="2"/>
  <c r="G33" i="2"/>
  <c r="C33" i="2"/>
  <c r="G16" i="2"/>
  <c r="E16" i="2"/>
  <c r="C16" i="2"/>
  <c r="D23" i="2"/>
  <c r="E23" i="2"/>
  <c r="F23" i="2"/>
  <c r="G23" i="2"/>
  <c r="C23" i="2"/>
  <c r="G28" i="2"/>
  <c r="D28" i="2"/>
  <c r="C28" i="2"/>
  <c r="D11" i="2"/>
  <c r="E11" i="2"/>
  <c r="F11" i="2"/>
  <c r="G11" i="2"/>
  <c r="C11" i="2"/>
  <c r="L8" i="1"/>
  <c r="L9" i="1"/>
  <c r="L10" i="1"/>
  <c r="L11" i="1"/>
  <c r="L12" i="1"/>
  <c r="N12" i="1" s="1"/>
  <c r="L13" i="1"/>
  <c r="L14" i="1"/>
  <c r="N14" i="1" s="1"/>
  <c r="L15" i="1"/>
  <c r="L16" i="1"/>
  <c r="L17" i="1"/>
  <c r="L18" i="1"/>
  <c r="N18" i="1" s="1"/>
  <c r="L19" i="1"/>
  <c r="L20" i="1"/>
  <c r="L21" i="1"/>
  <c r="L22" i="1"/>
  <c r="L23" i="1"/>
  <c r="N23" i="1" s="1"/>
  <c r="O23" i="1" s="1"/>
  <c r="L7" i="1"/>
  <c r="O7" i="1" s="1"/>
  <c r="O11" i="1"/>
  <c r="N8" i="1"/>
  <c r="N9" i="1"/>
  <c r="N10" i="1"/>
  <c r="O10" i="1" s="1"/>
  <c r="N11" i="1"/>
  <c r="N13" i="1"/>
  <c r="N16" i="1"/>
  <c r="N20" i="1"/>
  <c r="N21" i="1"/>
  <c r="N22" i="1"/>
  <c r="O22" i="1" s="1"/>
  <c r="N7" i="1"/>
  <c r="M7" i="1"/>
  <c r="M10" i="1"/>
  <c r="M11" i="1"/>
  <c r="M22" i="1"/>
  <c r="M2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7" i="1"/>
  <c r="P23" i="1" l="1"/>
  <c r="N17" i="1"/>
  <c r="M14" i="1"/>
  <c r="O14" i="1" s="1"/>
  <c r="N19" i="1"/>
  <c r="N15" i="1"/>
  <c r="P11" i="1"/>
  <c r="P14" i="1"/>
  <c r="P7" i="1"/>
  <c r="M21" i="1"/>
  <c r="M8" i="1"/>
  <c r="M19" i="1"/>
  <c r="M17" i="1"/>
  <c r="O17" i="1" s="1"/>
  <c r="P17" i="1" s="1"/>
  <c r="P22" i="1"/>
  <c r="P10" i="1"/>
  <c r="M16" i="1"/>
  <c r="O16" i="1" s="1"/>
  <c r="P16" i="1" s="1"/>
  <c r="M18" i="1"/>
  <c r="O18" i="1" s="1"/>
  <c r="P18" i="1" s="1"/>
  <c r="O8" i="1" l="1"/>
  <c r="P8" i="1" s="1"/>
  <c r="O21" i="1"/>
  <c r="P21" i="1" s="1"/>
  <c r="O19" i="1"/>
  <c r="P19" i="1" s="1"/>
  <c r="O15" i="1"/>
  <c r="P15" i="1" s="1"/>
  <c r="M12" i="1"/>
  <c r="O12" i="1" s="1"/>
  <c r="P12" i="1" s="1"/>
  <c r="M13" i="1"/>
  <c r="M20" i="1"/>
  <c r="M9" i="1"/>
  <c r="O9" i="1" s="1"/>
  <c r="P9" i="1" s="1"/>
  <c r="O13" i="1" l="1"/>
  <c r="P13" i="1" s="1"/>
  <c r="O20" i="1"/>
  <c r="P20" i="1" s="1"/>
</calcChain>
</file>

<file path=xl/sharedStrings.xml><?xml version="1.0" encoding="utf-8"?>
<sst xmlns="http://schemas.openxmlformats.org/spreadsheetml/2006/main" count="130" uniqueCount="102">
  <si>
    <t>A</t>
  </si>
  <si>
    <t>B</t>
  </si>
  <si>
    <t>дата</t>
  </si>
  <si>
    <t>04.10.2010 12:39</t>
  </si>
  <si>
    <t>доллара</t>
  </si>
  <si>
    <t>1$=30,5 р.</t>
  </si>
  <si>
    <t>Расценки на размещение рекламы в центральной прессе</t>
  </si>
  <si>
    <t>№ п.п</t>
  </si>
  <si>
    <t>Название газеты</t>
  </si>
  <si>
    <t>формат</t>
  </si>
  <si>
    <t xml:space="preserve">
периодич
ность
выхода в
неделю</t>
  </si>
  <si>
    <t>Тираж в
тыс. экз</t>
  </si>
  <si>
    <t>1 полоса</t>
  </si>
  <si>
    <t>1/2
полосы (руб)</t>
  </si>
  <si>
    <t>1/4
полосы
(руб)</t>
  </si>
  <si>
    <t>номер
полосы на
странице</t>
  </si>
  <si>
    <t>длина в
полосах</t>
  </si>
  <si>
    <t>стоимость
заказа</t>
  </si>
  <si>
    <t>итого в
рублях</t>
  </si>
  <si>
    <t>итого в $</t>
  </si>
  <si>
    <t>A2</t>
  </si>
  <si>
    <t>нет</t>
  </si>
  <si>
    <t>A3</t>
  </si>
  <si>
    <t>ежедн.</t>
  </si>
  <si>
    <t>A4</t>
  </si>
  <si>
    <t>ежемес.</t>
  </si>
  <si>
    <t>Независимая газета</t>
  </si>
  <si>
    <t>Российская газета</t>
  </si>
  <si>
    <t>Сегодня</t>
  </si>
  <si>
    <t>Труд</t>
  </si>
  <si>
    <t>Правда</t>
  </si>
  <si>
    <t>Советская Россия</t>
  </si>
  <si>
    <t>Российские вести</t>
  </si>
  <si>
    <t>Мегаполис-экспресс</t>
  </si>
  <si>
    <t>Куранты</t>
  </si>
  <si>
    <t>Бизнес и банки</t>
  </si>
  <si>
    <t>Домовой</t>
  </si>
  <si>
    <t>Иностранец</t>
  </si>
  <si>
    <t>Совершенно секретно</t>
  </si>
  <si>
    <t>Работница</t>
  </si>
  <si>
    <t>Вечерний клуб</t>
  </si>
  <si>
    <t>Советский спорт</t>
  </si>
  <si>
    <t>Спорт-экспресс</t>
  </si>
  <si>
    <t xml:space="preserve">ндс </t>
  </si>
  <si>
    <t>Надбавки</t>
  </si>
  <si>
    <t>Имя</t>
  </si>
  <si>
    <t>Говорухин В Н</t>
  </si>
  <si>
    <t>Банк</t>
  </si>
  <si>
    <t>Мосбизнесбак</t>
  </si>
  <si>
    <t>Цель поездки</t>
  </si>
  <si>
    <t>Место</t>
  </si>
  <si>
    <t>Фирма</t>
  </si>
  <si>
    <t>Дата</t>
  </si>
  <si>
    <t>отсутствовал</t>
  </si>
  <si>
    <t>Дневная ставка</t>
  </si>
  <si>
    <t>Количество дней</t>
  </si>
  <si>
    <t>Итого руб.</t>
  </si>
  <si>
    <t>Расходы на проезд</t>
  </si>
  <si>
    <t>Перелет</t>
  </si>
  <si>
    <t>Проезд</t>
  </si>
  <si>
    <t>Такси</t>
  </si>
  <si>
    <t>Общ. Трансп.</t>
  </si>
  <si>
    <t>Итого в руб.</t>
  </si>
  <si>
    <t>Проживание:</t>
  </si>
  <si>
    <t>Цена за 1 день</t>
  </si>
  <si>
    <t>Всего дней:</t>
  </si>
  <si>
    <t>Накладные расходы:</t>
  </si>
  <si>
    <t>Счёт №1 в руб</t>
  </si>
  <si>
    <t>Аванс на проездку</t>
  </si>
  <si>
    <t>Киев</t>
  </si>
  <si>
    <t>Санкт-Петербург</t>
  </si>
  <si>
    <t>Жмеринка</t>
  </si>
  <si>
    <t>РиС</t>
  </si>
  <si>
    <t>BNV</t>
  </si>
  <si>
    <t>c</t>
  </si>
  <si>
    <t>до</t>
  </si>
  <si>
    <t>Всего часов</t>
  </si>
  <si>
    <t>Итого к выплате:</t>
  </si>
  <si>
    <t>1 день</t>
  </si>
  <si>
    <t>2 день</t>
  </si>
  <si>
    <t>3 день</t>
  </si>
  <si>
    <t>4 день</t>
  </si>
  <si>
    <t>Простая сумма временных интервалов</t>
  </si>
  <si>
    <t>рабочим дням</t>
  </si>
  <si>
    <t>10.00</t>
  </si>
  <si>
    <t>выходным</t>
  </si>
  <si>
    <t>9.00</t>
  </si>
  <si>
    <t>20.00</t>
  </si>
  <si>
    <t>21.00</t>
  </si>
  <si>
    <t>Счет от</t>
  </si>
  <si>
    <t>марка</t>
  </si>
  <si>
    <t>время</t>
  </si>
  <si>
    <t>Волга</t>
  </si>
  <si>
    <t>с</t>
  </si>
  <si>
    <t>по</t>
  </si>
  <si>
    <t>Итого:</t>
  </si>
  <si>
    <t>Всего:</t>
  </si>
  <si>
    <t>дней</t>
  </si>
  <si>
    <t>Тариф</t>
  </si>
  <si>
    <t>до 4 часов</t>
  </si>
  <si>
    <t>до 1 дня</t>
  </si>
  <si>
    <t>до 1 недели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</si>
</sst>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  <numFmt numFmtId="165" formatCode="dd/mm/yy\ h:mm;@"/>
    <numFmt numFmtId="166" formatCode="#,##0\ &quot;₽&quot;"/>
  </numFmts>
  <fonts count="8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</font>
    <font>
      <sz val="8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0" fillId="0" borderId="0" xfId="0" applyBorder="1"/>
    <xf numFmtId="0" fontId="5" fillId="0" borderId="0" xfId="0" applyFont="1" applyBorder="1"/>
    <xf numFmtId="44" fontId="0" fillId="0" borderId="0" xfId="1" applyFont="1" applyBorder="1"/>
    <xf numFmtId="44" fontId="0" fillId="0" borderId="0" xfId="0" applyNumberForma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1" xfId="0" applyBorder="1"/>
    <xf numFmtId="0" fontId="5" fillId="0" borderId="1" xfId="0" applyFont="1" applyBorder="1"/>
    <xf numFmtId="44" fontId="0" fillId="0" borderId="1" xfId="1" applyFont="1" applyBorder="1"/>
    <xf numFmtId="17" fontId="0" fillId="0" borderId="1" xfId="0" applyNumberFormat="1" applyBorder="1"/>
    <xf numFmtId="44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5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2" borderId="2" xfId="0" applyFont="1" applyFill="1" applyBorder="1"/>
    <xf numFmtId="0" fontId="5" fillId="2" borderId="5" xfId="0" applyFont="1" applyFill="1" applyBorder="1"/>
    <xf numFmtId="0" fontId="4" fillId="2" borderId="0" xfId="0" applyFont="1" applyFill="1"/>
    <xf numFmtId="0" fontId="0" fillId="0" borderId="5" xfId="0" applyBorder="1"/>
    <xf numFmtId="0" fontId="5" fillId="0" borderId="7" xfId="0" applyFont="1" applyBorder="1"/>
    <xf numFmtId="0" fontId="5" fillId="0" borderId="6" xfId="0" applyFont="1" applyBorder="1"/>
    <xf numFmtId="20" fontId="0" fillId="0" borderId="0" xfId="0" applyNumberFormat="1" applyBorder="1"/>
    <xf numFmtId="20" fontId="5" fillId="0" borderId="0" xfId="0" applyNumberFormat="1" applyFont="1" applyBorder="1"/>
    <xf numFmtId="20" fontId="0" fillId="0" borderId="6" xfId="0" applyNumberFormat="1" applyBorder="1"/>
    <xf numFmtId="0" fontId="4" fillId="0" borderId="6" xfId="0" applyFont="1" applyBorder="1" applyAlignment="1">
      <alignment wrapText="1"/>
    </xf>
    <xf numFmtId="0" fontId="0" fillId="0" borderId="10" xfId="0" applyBorder="1"/>
    <xf numFmtId="0" fontId="4" fillId="0" borderId="11" xfId="0" applyFont="1" applyBorder="1"/>
    <xf numFmtId="0" fontId="5" fillId="0" borderId="11" xfId="0" applyFont="1" applyBorder="1"/>
    <xf numFmtId="0" fontId="0" fillId="0" borderId="12" xfId="0" applyBorder="1"/>
    <xf numFmtId="20" fontId="0" fillId="0" borderId="11" xfId="0" applyNumberFormat="1" applyBorder="1"/>
    <xf numFmtId="0" fontId="0" fillId="0" borderId="11" xfId="0" applyBorder="1"/>
    <xf numFmtId="44" fontId="0" fillId="0" borderId="11" xfId="1" applyFont="1" applyBorder="1"/>
    <xf numFmtId="44" fontId="0" fillId="0" borderId="10" xfId="1" applyFont="1" applyBorder="1"/>
    <xf numFmtId="20" fontId="0" fillId="0" borderId="5" xfId="0" applyNumberFormat="1" applyBorder="1"/>
    <xf numFmtId="14" fontId="0" fillId="0" borderId="12" xfId="0" applyNumberFormat="1" applyBorder="1"/>
    <xf numFmtId="14" fontId="0" fillId="0" borderId="8" xfId="0" applyNumberFormat="1" applyBorder="1"/>
    <xf numFmtId="165" fontId="0" fillId="0" borderId="0" xfId="0" applyNumberFormat="1" applyBorder="1"/>
    <xf numFmtId="165" fontId="5" fillId="0" borderId="5" xfId="0" applyNumberFormat="1" applyFont="1" applyBorder="1"/>
    <xf numFmtId="44" fontId="0" fillId="0" borderId="11" xfId="0" applyNumberFormat="1" applyBorder="1"/>
    <xf numFmtId="44" fontId="0" fillId="0" borderId="5" xfId="0" applyNumberFormat="1" applyBorder="1"/>
    <xf numFmtId="44" fontId="0" fillId="0" borderId="6" xfId="0" applyNumberFormat="1" applyBorder="1"/>
    <xf numFmtId="44" fontId="0" fillId="0" borderId="3" xfId="0" applyNumberFormat="1" applyBorder="1"/>
    <xf numFmtId="44" fontId="0" fillId="0" borderId="4" xfId="0" applyNumberFormat="1" applyBorder="1"/>
    <xf numFmtId="0" fontId="4" fillId="2" borderId="13" xfId="0" applyFont="1" applyFill="1" applyBorder="1"/>
    <xf numFmtId="0" fontId="5" fillId="2" borderId="14" xfId="0" applyFont="1" applyFill="1" applyBorder="1"/>
    <xf numFmtId="44" fontId="5" fillId="2" borderId="15" xfId="0" applyNumberFormat="1" applyFont="1" applyFill="1" applyBorder="1"/>
    <xf numFmtId="0" fontId="4" fillId="0" borderId="0" xfId="0" applyFont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44" fontId="0" fillId="0" borderId="0" xfId="1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44" fontId="0" fillId="0" borderId="5" xfId="0" applyNumberForma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1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6" fillId="0" borderId="1" xfId="0" applyFont="1" applyBorder="1"/>
    <xf numFmtId="166" fontId="0" fillId="0" borderId="1" xfId="0" applyNumberFormat="1" applyBorder="1"/>
    <xf numFmtId="14" fontId="0" fillId="0" borderId="1" xfId="0" applyNumberFormat="1" applyBorder="1"/>
    <xf numFmtId="20" fontId="0" fillId="0" borderId="1" xfId="0" applyNumberFormat="1" applyBorder="1"/>
    <xf numFmtId="166" fontId="7" fillId="0" borderId="1" xfId="0" applyNumberFormat="1" applyFont="1" applyBorder="1"/>
    <xf numFmtId="2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workbookViewId="0">
      <selection activeCell="N22" sqref="N22"/>
    </sheetView>
  </sheetViews>
  <sheetFormatPr defaultRowHeight="15" x14ac:dyDescent="0.25"/>
  <cols>
    <col min="2" max="2" width="23.5703125" bestFit="1" customWidth="1"/>
    <col min="3" max="3" width="15.28515625" bestFit="1" customWidth="1"/>
    <col min="6" max="7" width="11.7109375" bestFit="1" customWidth="1"/>
    <col min="8" max="8" width="10.7109375" bestFit="1" customWidth="1"/>
    <col min="12" max="12" width="11.7109375" bestFit="1" customWidth="1"/>
    <col min="13" max="13" width="10.7109375" bestFit="1" customWidth="1"/>
    <col min="14" max="15" width="11.7109375" bestFit="1" customWidth="1"/>
    <col min="16" max="16" width="10" bestFit="1" customWidth="1"/>
  </cols>
  <sheetData>
    <row r="1" spans="1:17" x14ac:dyDescent="0.25">
      <c r="B1" s="2" t="s">
        <v>2</v>
      </c>
      <c r="C1" s="2" t="s">
        <v>3</v>
      </c>
    </row>
    <row r="2" spans="1:17" x14ac:dyDescent="0.25">
      <c r="B2" s="2" t="s">
        <v>4</v>
      </c>
      <c r="C2" s="2" t="s">
        <v>5</v>
      </c>
    </row>
    <row r="4" spans="1:17" x14ac:dyDescent="0.25">
      <c r="D4" s="56" t="s">
        <v>6</v>
      </c>
      <c r="E4" s="56"/>
      <c r="F4" s="56"/>
      <c r="G4" s="56"/>
      <c r="H4" s="56"/>
      <c r="I4" s="56"/>
    </row>
    <row r="5" spans="1:17" ht="17.45" customHeight="1" x14ac:dyDescent="0.25"/>
    <row r="6" spans="1:17" ht="55.9" customHeight="1" x14ac:dyDescent="0.25">
      <c r="A6" s="8" t="s">
        <v>7</v>
      </c>
      <c r="B6" s="9" t="s">
        <v>8</v>
      </c>
      <c r="C6" s="9" t="s">
        <v>9</v>
      </c>
      <c r="D6" s="9" t="s">
        <v>10</v>
      </c>
      <c r="E6" s="9" t="s">
        <v>11</v>
      </c>
      <c r="F6" s="9" t="s">
        <v>12</v>
      </c>
      <c r="G6" s="9" t="s">
        <v>13</v>
      </c>
      <c r="H6" s="9" t="s">
        <v>14</v>
      </c>
      <c r="I6" s="9" t="s">
        <v>15</v>
      </c>
      <c r="J6" s="9" t="s">
        <v>16</v>
      </c>
      <c r="K6" s="9" t="s">
        <v>2</v>
      </c>
      <c r="L6" s="9" t="s">
        <v>17</v>
      </c>
      <c r="M6" s="9" t="s">
        <v>43</v>
      </c>
      <c r="N6" s="9" t="s">
        <v>44</v>
      </c>
      <c r="O6" s="9" t="s">
        <v>18</v>
      </c>
      <c r="P6" s="9" t="s">
        <v>19</v>
      </c>
      <c r="Q6" s="1"/>
    </row>
    <row r="7" spans="1:17" x14ac:dyDescent="0.25">
      <c r="A7" s="16">
        <v>1</v>
      </c>
      <c r="B7" s="11" t="s">
        <v>26</v>
      </c>
      <c r="C7" s="16" t="s">
        <v>20</v>
      </c>
      <c r="D7" s="16">
        <v>5</v>
      </c>
      <c r="E7" s="16">
        <v>50</v>
      </c>
      <c r="F7" s="17">
        <v>5200</v>
      </c>
      <c r="G7" s="17">
        <f>F7/2</f>
        <v>2600</v>
      </c>
      <c r="H7" s="17">
        <f>F7/4</f>
        <v>1300</v>
      </c>
      <c r="I7" s="16">
        <v>1</v>
      </c>
      <c r="J7" s="16">
        <v>1</v>
      </c>
      <c r="K7" s="13">
        <v>35551</v>
      </c>
      <c r="L7" s="12">
        <f>IF(J7=1,F7,IF(J7=0.5,G7,IF(J7=0.25,H7,0)))</f>
        <v>5200</v>
      </c>
      <c r="M7" s="12">
        <f>L7/100*20</f>
        <v>1040</v>
      </c>
      <c r="N7" s="12">
        <f>IF(I7=1,L7,IF(I7=2,L7/2,IF(I7=3,L7/4,IF(I7=4,0,0))))</f>
        <v>5200</v>
      </c>
      <c r="O7" s="14">
        <f>SUM(L7:N7)</f>
        <v>11440</v>
      </c>
      <c r="P7" s="15">
        <f>O7/30.5</f>
        <v>375.08196721311475</v>
      </c>
    </row>
    <row r="8" spans="1:17" x14ac:dyDescent="0.25">
      <c r="A8" s="16">
        <v>2</v>
      </c>
      <c r="B8" s="11" t="s">
        <v>27</v>
      </c>
      <c r="C8" s="16" t="s">
        <v>20</v>
      </c>
      <c r="D8" s="16">
        <v>5</v>
      </c>
      <c r="E8" s="16">
        <v>525</v>
      </c>
      <c r="F8" s="17">
        <v>20000</v>
      </c>
      <c r="G8" s="17">
        <f t="shared" ref="G8:G23" si="0">F8/2</f>
        <v>10000</v>
      </c>
      <c r="H8" s="17">
        <f t="shared" ref="H8:H23" si="1">F8/4</f>
        <v>5000</v>
      </c>
      <c r="I8" s="16">
        <v>1</v>
      </c>
      <c r="J8" s="16">
        <v>0.5</v>
      </c>
      <c r="K8" s="10" t="s">
        <v>21</v>
      </c>
      <c r="L8" s="12">
        <f t="shared" ref="L8:L23" si="2">IF(J8=1,F8,IF(J8=0.5,G8,IF(J8=0.25,H8,0)))</f>
        <v>10000</v>
      </c>
      <c r="M8" s="12">
        <f t="shared" ref="M8:M23" si="3">L8/100*20</f>
        <v>2000</v>
      </c>
      <c r="N8" s="12">
        <f t="shared" ref="N8:N23" si="4">IF(I8=1,L8,IF(I8=2,L8/2,IF(I8=3,L8/4,IF(I8=4,0,0))))</f>
        <v>10000</v>
      </c>
      <c r="O8" s="14">
        <f t="shared" ref="O8:O23" si="5">SUM(L8:N8)</f>
        <v>22000</v>
      </c>
      <c r="P8" s="15">
        <f t="shared" ref="P8:P23" si="6">O8/30.5</f>
        <v>721.31147540983602</v>
      </c>
    </row>
    <row r="9" spans="1:17" x14ac:dyDescent="0.25">
      <c r="A9" s="16">
        <v>3</v>
      </c>
      <c r="B9" s="11" t="s">
        <v>28</v>
      </c>
      <c r="C9" s="16" t="s">
        <v>22</v>
      </c>
      <c r="D9" s="16">
        <v>5</v>
      </c>
      <c r="E9" s="16">
        <v>100</v>
      </c>
      <c r="F9" s="17">
        <v>5500</v>
      </c>
      <c r="G9" s="17">
        <f t="shared" si="0"/>
        <v>2750</v>
      </c>
      <c r="H9" s="17">
        <f t="shared" si="1"/>
        <v>1375</v>
      </c>
      <c r="I9" s="16">
        <v>2</v>
      </c>
      <c r="J9" s="16">
        <v>0.25</v>
      </c>
      <c r="K9" s="13">
        <v>35947</v>
      </c>
      <c r="L9" s="12">
        <f t="shared" si="2"/>
        <v>1375</v>
      </c>
      <c r="M9" s="12">
        <f t="shared" si="3"/>
        <v>275</v>
      </c>
      <c r="N9" s="12">
        <f t="shared" si="4"/>
        <v>687.5</v>
      </c>
      <c r="O9" s="14">
        <f t="shared" si="5"/>
        <v>2337.5</v>
      </c>
      <c r="P9" s="15">
        <f t="shared" si="6"/>
        <v>76.639344262295083</v>
      </c>
    </row>
    <row r="10" spans="1:17" x14ac:dyDescent="0.25">
      <c r="A10" s="16">
        <v>4</v>
      </c>
      <c r="B10" s="11" t="s">
        <v>29</v>
      </c>
      <c r="C10" s="16" t="s">
        <v>20</v>
      </c>
      <c r="D10" s="16" t="s">
        <v>23</v>
      </c>
      <c r="E10" s="16">
        <v>1502</v>
      </c>
      <c r="F10" s="17">
        <v>20000</v>
      </c>
      <c r="G10" s="17">
        <f t="shared" si="0"/>
        <v>10000</v>
      </c>
      <c r="H10" s="17">
        <f t="shared" si="1"/>
        <v>5000</v>
      </c>
      <c r="I10" s="16">
        <v>1</v>
      </c>
      <c r="J10" s="16">
        <v>1</v>
      </c>
      <c r="K10" s="13">
        <v>35855</v>
      </c>
      <c r="L10" s="12">
        <f t="shared" si="2"/>
        <v>20000</v>
      </c>
      <c r="M10" s="12">
        <f t="shared" si="3"/>
        <v>4000</v>
      </c>
      <c r="N10" s="12">
        <f t="shared" si="4"/>
        <v>20000</v>
      </c>
      <c r="O10" s="14">
        <f t="shared" si="5"/>
        <v>44000</v>
      </c>
      <c r="P10" s="15">
        <f t="shared" si="6"/>
        <v>1442.622950819672</v>
      </c>
    </row>
    <row r="11" spans="1:17" x14ac:dyDescent="0.25">
      <c r="A11" s="16">
        <v>5</v>
      </c>
      <c r="B11" s="11" t="s">
        <v>30</v>
      </c>
      <c r="C11" s="16" t="s">
        <v>20</v>
      </c>
      <c r="D11" s="16">
        <v>5</v>
      </c>
      <c r="E11" s="16">
        <v>2519</v>
      </c>
      <c r="F11" s="17">
        <v>4500</v>
      </c>
      <c r="G11" s="17">
        <f t="shared" si="0"/>
        <v>2250</v>
      </c>
      <c r="H11" s="17">
        <f t="shared" si="1"/>
        <v>1125</v>
      </c>
      <c r="I11" s="16">
        <v>4</v>
      </c>
      <c r="J11" s="16">
        <v>1</v>
      </c>
      <c r="K11" s="13">
        <v>35796</v>
      </c>
      <c r="L11" s="12">
        <f t="shared" si="2"/>
        <v>4500</v>
      </c>
      <c r="M11" s="12">
        <f t="shared" si="3"/>
        <v>900</v>
      </c>
      <c r="N11" s="12">
        <f t="shared" si="4"/>
        <v>0</v>
      </c>
      <c r="O11" s="14">
        <f t="shared" si="5"/>
        <v>5400</v>
      </c>
      <c r="P11" s="15">
        <f t="shared" si="6"/>
        <v>177.04918032786884</v>
      </c>
    </row>
    <row r="12" spans="1:17" x14ac:dyDescent="0.25">
      <c r="A12" s="16">
        <v>6</v>
      </c>
      <c r="B12" s="11" t="s">
        <v>31</v>
      </c>
      <c r="C12" s="16" t="s">
        <v>20</v>
      </c>
      <c r="D12" s="16">
        <v>5</v>
      </c>
      <c r="E12" s="16">
        <v>137</v>
      </c>
      <c r="F12" s="17">
        <v>3500</v>
      </c>
      <c r="G12" s="17">
        <f t="shared" si="0"/>
        <v>1750</v>
      </c>
      <c r="H12" s="17">
        <f t="shared" si="1"/>
        <v>875</v>
      </c>
      <c r="I12" s="16">
        <v>2</v>
      </c>
      <c r="J12" s="16">
        <v>0.25</v>
      </c>
      <c r="K12" s="13">
        <v>36039</v>
      </c>
      <c r="L12" s="12">
        <f t="shared" si="2"/>
        <v>875</v>
      </c>
      <c r="M12" s="12">
        <f t="shared" si="3"/>
        <v>175</v>
      </c>
      <c r="N12" s="12">
        <f t="shared" si="4"/>
        <v>437.5</v>
      </c>
      <c r="O12" s="14">
        <f t="shared" si="5"/>
        <v>1487.5</v>
      </c>
      <c r="P12" s="15">
        <f t="shared" si="6"/>
        <v>48.770491803278688</v>
      </c>
    </row>
    <row r="13" spans="1:17" x14ac:dyDescent="0.25">
      <c r="A13" s="16">
        <v>7</v>
      </c>
      <c r="B13" s="11" t="s">
        <v>32</v>
      </c>
      <c r="C13" s="16" t="s">
        <v>20</v>
      </c>
      <c r="D13" s="16">
        <v>6</v>
      </c>
      <c r="E13" s="16">
        <v>250</v>
      </c>
      <c r="F13" s="17">
        <v>1100</v>
      </c>
      <c r="G13" s="17">
        <f t="shared" si="0"/>
        <v>550</v>
      </c>
      <c r="H13" s="17">
        <f t="shared" si="1"/>
        <v>275</v>
      </c>
      <c r="I13" s="16">
        <v>3</v>
      </c>
      <c r="J13" s="16">
        <v>0.25</v>
      </c>
      <c r="K13" s="10" t="s">
        <v>21</v>
      </c>
      <c r="L13" s="12">
        <f t="shared" si="2"/>
        <v>275</v>
      </c>
      <c r="M13" s="12">
        <f t="shared" si="3"/>
        <v>55</v>
      </c>
      <c r="N13" s="12">
        <f t="shared" si="4"/>
        <v>68.75</v>
      </c>
      <c r="O13" s="14">
        <f t="shared" si="5"/>
        <v>398.75</v>
      </c>
      <c r="P13" s="15">
        <f t="shared" si="6"/>
        <v>13.073770491803279</v>
      </c>
    </row>
    <row r="14" spans="1:17" x14ac:dyDescent="0.25">
      <c r="A14" s="16">
        <v>8</v>
      </c>
      <c r="B14" s="11" t="s">
        <v>33</v>
      </c>
      <c r="C14" s="16" t="s">
        <v>22</v>
      </c>
      <c r="D14" s="16">
        <v>1</v>
      </c>
      <c r="E14" s="16">
        <v>150</v>
      </c>
      <c r="F14" s="17">
        <v>3000</v>
      </c>
      <c r="G14" s="17">
        <f t="shared" si="0"/>
        <v>1500</v>
      </c>
      <c r="H14" s="17">
        <f t="shared" si="1"/>
        <v>750</v>
      </c>
      <c r="I14" s="16">
        <v>3</v>
      </c>
      <c r="J14" s="16">
        <v>0.5</v>
      </c>
      <c r="K14" s="10" t="s">
        <v>21</v>
      </c>
      <c r="L14" s="12">
        <f t="shared" si="2"/>
        <v>1500</v>
      </c>
      <c r="M14" s="12">
        <f t="shared" si="3"/>
        <v>300</v>
      </c>
      <c r="N14" s="12">
        <f t="shared" si="4"/>
        <v>375</v>
      </c>
      <c r="O14" s="14">
        <f t="shared" si="5"/>
        <v>2175</v>
      </c>
      <c r="P14" s="15">
        <f t="shared" si="6"/>
        <v>71.311475409836063</v>
      </c>
    </row>
    <row r="15" spans="1:17" x14ac:dyDescent="0.25">
      <c r="A15" s="16">
        <v>9</v>
      </c>
      <c r="B15" s="11" t="s">
        <v>34</v>
      </c>
      <c r="C15" s="16" t="s">
        <v>22</v>
      </c>
      <c r="D15" s="16">
        <v>5</v>
      </c>
      <c r="E15" s="16">
        <v>100</v>
      </c>
      <c r="F15" s="17">
        <v>3200</v>
      </c>
      <c r="G15" s="17">
        <f t="shared" si="0"/>
        <v>1600</v>
      </c>
      <c r="H15" s="17">
        <f t="shared" si="1"/>
        <v>800</v>
      </c>
      <c r="I15" s="16">
        <v>3</v>
      </c>
      <c r="J15" s="16">
        <v>0.5</v>
      </c>
      <c r="K15" s="13">
        <v>36130</v>
      </c>
      <c r="L15" s="12">
        <f t="shared" si="2"/>
        <v>1600</v>
      </c>
      <c r="M15" s="12">
        <f>L15/100*20</f>
        <v>320</v>
      </c>
      <c r="N15" s="12">
        <f t="shared" si="4"/>
        <v>400</v>
      </c>
      <c r="O15" s="14">
        <f t="shared" si="5"/>
        <v>2320</v>
      </c>
      <c r="P15" s="15">
        <f t="shared" si="6"/>
        <v>76.06557377049181</v>
      </c>
    </row>
    <row r="16" spans="1:17" x14ac:dyDescent="0.25">
      <c r="A16" s="16">
        <v>10</v>
      </c>
      <c r="B16" s="11" t="s">
        <v>35</v>
      </c>
      <c r="C16" s="16" t="s">
        <v>22</v>
      </c>
      <c r="D16" s="16">
        <v>1</v>
      </c>
      <c r="E16" s="16">
        <v>135</v>
      </c>
      <c r="F16" s="17">
        <v>1500</v>
      </c>
      <c r="G16" s="17">
        <f t="shared" si="0"/>
        <v>750</v>
      </c>
      <c r="H16" s="17">
        <f t="shared" si="1"/>
        <v>375</v>
      </c>
      <c r="I16" s="16">
        <v>4</v>
      </c>
      <c r="J16" s="16">
        <v>1</v>
      </c>
      <c r="K16" s="10" t="s">
        <v>21</v>
      </c>
      <c r="L16" s="12">
        <f t="shared" si="2"/>
        <v>1500</v>
      </c>
      <c r="M16" s="12">
        <f t="shared" si="3"/>
        <v>300</v>
      </c>
      <c r="N16" s="12">
        <f t="shared" si="4"/>
        <v>0</v>
      </c>
      <c r="O16" s="14">
        <f t="shared" si="5"/>
        <v>1800</v>
      </c>
      <c r="P16" s="15">
        <f t="shared" si="6"/>
        <v>59.016393442622949</v>
      </c>
    </row>
    <row r="17" spans="1:16" x14ac:dyDescent="0.25">
      <c r="A17" s="16">
        <v>11</v>
      </c>
      <c r="B17" s="11" t="s">
        <v>36</v>
      </c>
      <c r="C17" s="16" t="s">
        <v>24</v>
      </c>
      <c r="D17" s="16" t="s">
        <v>25</v>
      </c>
      <c r="E17" s="16">
        <v>20</v>
      </c>
      <c r="F17" s="17">
        <v>8800</v>
      </c>
      <c r="G17" s="17">
        <f t="shared" si="0"/>
        <v>4400</v>
      </c>
      <c r="H17" s="17">
        <f t="shared" si="1"/>
        <v>2200</v>
      </c>
      <c r="I17" s="16">
        <v>2</v>
      </c>
      <c r="J17" s="16">
        <v>0.5</v>
      </c>
      <c r="K17" s="13">
        <v>36069</v>
      </c>
      <c r="L17" s="12">
        <f t="shared" si="2"/>
        <v>4400</v>
      </c>
      <c r="M17" s="12">
        <f t="shared" si="3"/>
        <v>880</v>
      </c>
      <c r="N17" s="12">
        <f t="shared" si="4"/>
        <v>2200</v>
      </c>
      <c r="O17" s="14">
        <f t="shared" si="5"/>
        <v>7480</v>
      </c>
      <c r="P17" s="15">
        <f t="shared" si="6"/>
        <v>245.24590163934425</v>
      </c>
    </row>
    <row r="18" spans="1:16" x14ac:dyDescent="0.25">
      <c r="A18" s="16">
        <v>12</v>
      </c>
      <c r="B18" s="11" t="s">
        <v>37</v>
      </c>
      <c r="C18" s="16" t="s">
        <v>22</v>
      </c>
      <c r="D18" s="16">
        <v>1</v>
      </c>
      <c r="E18" s="16">
        <v>100</v>
      </c>
      <c r="F18" s="17">
        <v>3190</v>
      </c>
      <c r="G18" s="17">
        <f t="shared" si="0"/>
        <v>1595</v>
      </c>
      <c r="H18" s="17">
        <f t="shared" si="1"/>
        <v>797.5</v>
      </c>
      <c r="I18" s="16">
        <v>1</v>
      </c>
      <c r="J18" s="16">
        <v>0.25</v>
      </c>
      <c r="K18" s="13">
        <v>36069</v>
      </c>
      <c r="L18" s="12">
        <f t="shared" si="2"/>
        <v>797.5</v>
      </c>
      <c r="M18" s="12">
        <f t="shared" si="3"/>
        <v>159.5</v>
      </c>
      <c r="N18" s="12">
        <f t="shared" si="4"/>
        <v>797.5</v>
      </c>
      <c r="O18" s="14">
        <f t="shared" si="5"/>
        <v>1754.5</v>
      </c>
      <c r="P18" s="15">
        <f t="shared" si="6"/>
        <v>57.524590163934427</v>
      </c>
    </row>
    <row r="19" spans="1:16" x14ac:dyDescent="0.25">
      <c r="A19" s="16">
        <v>13</v>
      </c>
      <c r="B19" s="11" t="s">
        <v>38</v>
      </c>
      <c r="C19" s="16" t="s">
        <v>22</v>
      </c>
      <c r="D19" s="16" t="s">
        <v>25</v>
      </c>
      <c r="E19" s="16">
        <v>2300</v>
      </c>
      <c r="F19" s="17">
        <v>10000</v>
      </c>
      <c r="G19" s="17">
        <f t="shared" si="0"/>
        <v>5000</v>
      </c>
      <c r="H19" s="17">
        <f t="shared" si="1"/>
        <v>2500</v>
      </c>
      <c r="I19" s="16">
        <v>3</v>
      </c>
      <c r="J19" s="16">
        <v>1</v>
      </c>
      <c r="K19" s="10" t="s">
        <v>21</v>
      </c>
      <c r="L19" s="12">
        <f t="shared" si="2"/>
        <v>10000</v>
      </c>
      <c r="M19" s="12">
        <f t="shared" si="3"/>
        <v>2000</v>
      </c>
      <c r="N19" s="12">
        <f t="shared" si="4"/>
        <v>2500</v>
      </c>
      <c r="O19" s="14">
        <f t="shared" si="5"/>
        <v>14500</v>
      </c>
      <c r="P19" s="15">
        <f t="shared" si="6"/>
        <v>475.40983606557376</v>
      </c>
    </row>
    <row r="20" spans="1:16" x14ac:dyDescent="0.25">
      <c r="A20" s="16">
        <v>14</v>
      </c>
      <c r="B20" s="11" t="s">
        <v>39</v>
      </c>
      <c r="C20" s="16" t="s">
        <v>24</v>
      </c>
      <c r="D20" s="16" t="s">
        <v>25</v>
      </c>
      <c r="E20" s="16">
        <v>500</v>
      </c>
      <c r="F20" s="17">
        <v>9000</v>
      </c>
      <c r="G20" s="17">
        <f t="shared" si="0"/>
        <v>4500</v>
      </c>
      <c r="H20" s="17">
        <f t="shared" si="1"/>
        <v>2250</v>
      </c>
      <c r="I20" s="16">
        <v>4</v>
      </c>
      <c r="J20" s="16">
        <v>0.5</v>
      </c>
      <c r="K20" s="10" t="s">
        <v>21</v>
      </c>
      <c r="L20" s="12">
        <f t="shared" si="2"/>
        <v>4500</v>
      </c>
      <c r="M20" s="12">
        <f t="shared" si="3"/>
        <v>900</v>
      </c>
      <c r="N20" s="12">
        <f t="shared" si="4"/>
        <v>0</v>
      </c>
      <c r="O20" s="14">
        <f t="shared" si="5"/>
        <v>5400</v>
      </c>
      <c r="P20" s="15">
        <f t="shared" si="6"/>
        <v>177.04918032786884</v>
      </c>
    </row>
    <row r="21" spans="1:16" x14ac:dyDescent="0.25">
      <c r="A21" s="16">
        <v>15</v>
      </c>
      <c r="B21" s="11" t="s">
        <v>40</v>
      </c>
      <c r="C21" s="16" t="s">
        <v>20</v>
      </c>
      <c r="D21" s="16">
        <v>3</v>
      </c>
      <c r="E21" s="16">
        <v>130</v>
      </c>
      <c r="F21" s="17">
        <v>4000</v>
      </c>
      <c r="G21" s="17">
        <f t="shared" si="0"/>
        <v>2000</v>
      </c>
      <c r="H21" s="17">
        <f t="shared" si="1"/>
        <v>1000</v>
      </c>
      <c r="I21" s="16">
        <v>3</v>
      </c>
      <c r="J21" s="16">
        <v>0.25</v>
      </c>
      <c r="K21" s="10" t="s">
        <v>21</v>
      </c>
      <c r="L21" s="12">
        <f t="shared" si="2"/>
        <v>1000</v>
      </c>
      <c r="M21" s="12">
        <f t="shared" si="3"/>
        <v>200</v>
      </c>
      <c r="N21" s="12">
        <f t="shared" si="4"/>
        <v>250</v>
      </c>
      <c r="O21" s="14">
        <f t="shared" si="5"/>
        <v>1450</v>
      </c>
      <c r="P21" s="15">
        <f t="shared" si="6"/>
        <v>47.540983606557376</v>
      </c>
    </row>
    <row r="22" spans="1:16" x14ac:dyDescent="0.25">
      <c r="A22" s="16">
        <v>16</v>
      </c>
      <c r="B22" s="11" t="s">
        <v>41</v>
      </c>
      <c r="C22" s="16" t="s">
        <v>20</v>
      </c>
      <c r="D22" s="16">
        <v>5</v>
      </c>
      <c r="E22" s="16">
        <v>305</v>
      </c>
      <c r="F22" s="17">
        <v>2200</v>
      </c>
      <c r="G22" s="17">
        <f t="shared" si="0"/>
        <v>1100</v>
      </c>
      <c r="H22" s="17">
        <f t="shared" si="1"/>
        <v>550</v>
      </c>
      <c r="I22" s="16">
        <v>2</v>
      </c>
      <c r="J22" s="16">
        <v>1</v>
      </c>
      <c r="K22" s="13">
        <v>35551</v>
      </c>
      <c r="L22" s="12">
        <f t="shared" si="2"/>
        <v>2200</v>
      </c>
      <c r="M22" s="12">
        <f t="shared" si="3"/>
        <v>440</v>
      </c>
      <c r="N22" s="12">
        <f t="shared" si="4"/>
        <v>1100</v>
      </c>
      <c r="O22" s="14">
        <f t="shared" si="5"/>
        <v>3740</v>
      </c>
      <c r="P22" s="15">
        <f t="shared" si="6"/>
        <v>122.62295081967213</v>
      </c>
    </row>
    <row r="23" spans="1:16" x14ac:dyDescent="0.25">
      <c r="A23" s="16">
        <v>17</v>
      </c>
      <c r="B23" s="11" t="s">
        <v>42</v>
      </c>
      <c r="C23" s="16" t="s">
        <v>20</v>
      </c>
      <c r="D23" s="16">
        <v>5</v>
      </c>
      <c r="E23" s="16">
        <v>750</v>
      </c>
      <c r="F23" s="17">
        <v>2200</v>
      </c>
      <c r="G23" s="17">
        <f t="shared" si="0"/>
        <v>1100</v>
      </c>
      <c r="H23" s="17">
        <f t="shared" si="1"/>
        <v>550</v>
      </c>
      <c r="I23" s="16">
        <v>1</v>
      </c>
      <c r="J23" s="16">
        <v>1</v>
      </c>
      <c r="K23" s="10" t="s">
        <v>21</v>
      </c>
      <c r="L23" s="12">
        <f t="shared" si="2"/>
        <v>2200</v>
      </c>
      <c r="M23" s="12">
        <f t="shared" si="3"/>
        <v>440</v>
      </c>
      <c r="N23" s="12">
        <f t="shared" si="4"/>
        <v>2200</v>
      </c>
      <c r="O23" s="14">
        <f t="shared" si="5"/>
        <v>4840</v>
      </c>
      <c r="P23" s="15">
        <f t="shared" si="6"/>
        <v>158.68852459016392</v>
      </c>
    </row>
  </sheetData>
  <mergeCells count="1">
    <mergeCell ref="D4:I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8DD6D-0B6A-46C0-B6F8-AF1435C797BA}">
  <dimension ref="A1:I37"/>
  <sheetViews>
    <sheetView tabSelected="1" topLeftCell="A4" zoomScale="102" workbookViewId="0">
      <selection activeCell="J30" sqref="J30"/>
    </sheetView>
  </sheetViews>
  <sheetFormatPr defaultRowHeight="15" x14ac:dyDescent="0.25"/>
  <cols>
    <col min="1" max="1" width="19.28515625" bestFit="1" customWidth="1"/>
    <col min="2" max="2" width="13.42578125" bestFit="1" customWidth="1"/>
    <col min="3" max="3" width="10.140625" bestFit="1" customWidth="1"/>
    <col min="4" max="4" width="14.28515625" bestFit="1" customWidth="1"/>
    <col min="5" max="5" width="10.140625" bestFit="1" customWidth="1"/>
    <col min="6" max="6" width="13.85546875" bestFit="1" customWidth="1"/>
    <col min="7" max="7" width="10.42578125" bestFit="1" customWidth="1"/>
  </cols>
  <sheetData>
    <row r="1" spans="1:9" x14ac:dyDescent="0.25">
      <c r="A1" s="2" t="s">
        <v>45</v>
      </c>
      <c r="B1" s="3" t="s">
        <v>46</v>
      </c>
      <c r="D1" s="3" t="s">
        <v>47</v>
      </c>
      <c r="F1" s="3" t="s">
        <v>48</v>
      </c>
    </row>
    <row r="2" spans="1:9" ht="15.75" thickBot="1" x14ac:dyDescent="0.3"/>
    <row r="3" spans="1:9" x14ac:dyDescent="0.25">
      <c r="A3" s="25" t="s">
        <v>49</v>
      </c>
      <c r="B3" s="18"/>
      <c r="C3" s="35"/>
      <c r="D3" s="19"/>
      <c r="E3" s="18"/>
      <c r="F3" s="18"/>
      <c r="G3" s="35"/>
    </row>
    <row r="4" spans="1:9" ht="31.9" customHeight="1" x14ac:dyDescent="0.25">
      <c r="A4" s="20" t="s">
        <v>50</v>
      </c>
      <c r="B4" s="4"/>
      <c r="C4" s="36" t="s">
        <v>69</v>
      </c>
      <c r="D4" s="34" t="s">
        <v>70</v>
      </c>
      <c r="E4" s="4"/>
      <c r="F4" s="4"/>
      <c r="G4" s="36" t="s">
        <v>71</v>
      </c>
    </row>
    <row r="5" spans="1:9" x14ac:dyDescent="0.25">
      <c r="A5" s="20" t="s">
        <v>51</v>
      </c>
      <c r="B5" s="4"/>
      <c r="C5" s="37" t="s">
        <v>73</v>
      </c>
      <c r="D5" s="30" t="s">
        <v>73</v>
      </c>
      <c r="E5" s="4"/>
      <c r="F5" s="4"/>
      <c r="G5" s="37" t="s">
        <v>72</v>
      </c>
    </row>
    <row r="6" spans="1:9" ht="15.75" thickBot="1" x14ac:dyDescent="0.3">
      <c r="A6" s="29"/>
      <c r="B6" s="23"/>
      <c r="C6" s="38"/>
      <c r="D6" s="24"/>
      <c r="E6" s="23"/>
      <c r="F6" s="23"/>
      <c r="G6" s="38"/>
    </row>
    <row r="7" spans="1:9" x14ac:dyDescent="0.25">
      <c r="A7" s="25" t="s">
        <v>52</v>
      </c>
      <c r="B7" s="18"/>
      <c r="C7" s="35"/>
      <c r="D7" s="18"/>
      <c r="E7" s="18"/>
      <c r="F7" s="18"/>
      <c r="G7" s="35"/>
    </row>
    <row r="8" spans="1:9" ht="15.75" thickBot="1" x14ac:dyDescent="0.3">
      <c r="A8" s="20" t="s">
        <v>53</v>
      </c>
      <c r="B8" s="4"/>
      <c r="C8" s="44">
        <v>40362</v>
      </c>
      <c r="D8" s="45">
        <v>40363</v>
      </c>
      <c r="E8" s="45">
        <v>40364</v>
      </c>
      <c r="F8" s="45">
        <v>40365</v>
      </c>
      <c r="G8" s="44">
        <v>40366</v>
      </c>
    </row>
    <row r="9" spans="1:9" x14ac:dyDescent="0.25">
      <c r="A9" s="28"/>
      <c r="B9" s="5" t="s">
        <v>74</v>
      </c>
      <c r="C9" s="39">
        <v>0.33333333333333331</v>
      </c>
      <c r="D9" s="46">
        <v>40363.333333333336</v>
      </c>
      <c r="E9" s="32">
        <v>0</v>
      </c>
      <c r="F9" s="32">
        <v>0</v>
      </c>
      <c r="G9" s="39">
        <v>0.375</v>
      </c>
      <c r="I9" s="4"/>
    </row>
    <row r="10" spans="1:9" x14ac:dyDescent="0.25">
      <c r="A10" s="28"/>
      <c r="B10" s="5" t="s">
        <v>75</v>
      </c>
      <c r="C10" s="39">
        <v>0.70833333333333337</v>
      </c>
      <c r="D10" s="47">
        <v>40364</v>
      </c>
      <c r="E10" s="32">
        <v>0</v>
      </c>
      <c r="F10" s="31">
        <v>0.45833333333333331</v>
      </c>
      <c r="G10" s="39">
        <v>0.625</v>
      </c>
    </row>
    <row r="11" spans="1:9" x14ac:dyDescent="0.25">
      <c r="A11" s="28"/>
      <c r="B11" s="5" t="s">
        <v>76</v>
      </c>
      <c r="C11" s="39">
        <f>C10-C9</f>
        <v>0.37500000000000006</v>
      </c>
      <c r="D11" s="43">
        <f t="shared" ref="D11:G11" si="0">D10-D9</f>
        <v>0.66666666666424135</v>
      </c>
      <c r="E11" s="31">
        <f t="shared" si="0"/>
        <v>0</v>
      </c>
      <c r="F11" s="33">
        <f t="shared" si="0"/>
        <v>0.45833333333333331</v>
      </c>
      <c r="G11" s="39">
        <f t="shared" si="0"/>
        <v>0.25</v>
      </c>
    </row>
    <row r="12" spans="1:9" ht="15.75" thickBot="1" x14ac:dyDescent="0.3">
      <c r="A12" s="22"/>
      <c r="B12" s="23"/>
      <c r="C12" s="38"/>
      <c r="D12" s="23"/>
      <c r="E12" s="23"/>
      <c r="F12" s="23"/>
      <c r="G12" s="38"/>
    </row>
    <row r="13" spans="1:9" x14ac:dyDescent="0.25">
      <c r="A13" s="25" t="s">
        <v>54</v>
      </c>
      <c r="B13" s="18"/>
      <c r="C13" s="42">
        <v>15</v>
      </c>
      <c r="D13" s="57">
        <v>60</v>
      </c>
      <c r="E13" s="58"/>
      <c r="F13" s="59"/>
      <c r="G13" s="42">
        <v>10</v>
      </c>
    </row>
    <row r="14" spans="1:9" ht="15.75" thickBot="1" x14ac:dyDescent="0.3">
      <c r="A14" s="22"/>
      <c r="B14" s="23"/>
      <c r="C14" s="38"/>
      <c r="D14" s="23"/>
      <c r="E14" s="23"/>
      <c r="F14" s="23"/>
      <c r="G14" s="38"/>
      <c r="H14" s="28"/>
    </row>
    <row r="15" spans="1:9" x14ac:dyDescent="0.25">
      <c r="A15" s="25" t="s">
        <v>55</v>
      </c>
      <c r="B15" s="18"/>
      <c r="C15" s="35">
        <v>1</v>
      </c>
      <c r="D15" s="70">
        <v>3</v>
      </c>
      <c r="E15" s="71"/>
      <c r="F15" s="72"/>
      <c r="G15" s="35">
        <v>1</v>
      </c>
    </row>
    <row r="16" spans="1:9" x14ac:dyDescent="0.25">
      <c r="A16" s="20" t="s">
        <v>56</v>
      </c>
      <c r="B16" s="4"/>
      <c r="C16" s="48">
        <f>C13*C15</f>
        <v>15</v>
      </c>
      <c r="D16" s="4"/>
      <c r="E16" s="7">
        <f>D13*D15</f>
        <v>180</v>
      </c>
      <c r="F16" s="4"/>
      <c r="G16" s="48">
        <f>G13*G15</f>
        <v>10</v>
      </c>
    </row>
    <row r="17" spans="1:7" ht="15.75" thickBot="1" x14ac:dyDescent="0.3">
      <c r="A17" s="22"/>
      <c r="B17" s="23"/>
      <c r="C17" s="38"/>
      <c r="D17" s="23"/>
      <c r="E17" s="23"/>
      <c r="F17" s="23"/>
      <c r="G17" s="38"/>
    </row>
    <row r="18" spans="1:7" x14ac:dyDescent="0.25">
      <c r="A18" s="25" t="s">
        <v>57</v>
      </c>
      <c r="B18" s="18"/>
      <c r="C18" s="35"/>
      <c r="D18" s="18"/>
      <c r="E18" s="18"/>
      <c r="F18" s="18"/>
      <c r="G18" s="35"/>
    </row>
    <row r="19" spans="1:7" x14ac:dyDescent="0.25">
      <c r="A19" s="20" t="s">
        <v>58</v>
      </c>
      <c r="B19" s="4"/>
      <c r="C19" s="41">
        <v>50</v>
      </c>
      <c r="D19" s="6">
        <v>50</v>
      </c>
      <c r="E19" s="6"/>
      <c r="F19" s="6"/>
      <c r="G19" s="41">
        <v>20</v>
      </c>
    </row>
    <row r="20" spans="1:7" x14ac:dyDescent="0.25">
      <c r="A20" s="20" t="s">
        <v>59</v>
      </c>
      <c r="B20" s="4"/>
      <c r="C20" s="41"/>
      <c r="D20" s="6">
        <v>20</v>
      </c>
      <c r="E20" s="6"/>
      <c r="F20" s="6"/>
      <c r="G20" s="41"/>
    </row>
    <row r="21" spans="1:7" x14ac:dyDescent="0.25">
      <c r="A21" s="20" t="s">
        <v>60</v>
      </c>
      <c r="B21" s="4"/>
      <c r="C21" s="41">
        <v>30</v>
      </c>
      <c r="D21" s="6">
        <v>30</v>
      </c>
      <c r="E21" s="6"/>
      <c r="F21" s="6"/>
      <c r="G21" s="41"/>
    </row>
    <row r="22" spans="1:7" x14ac:dyDescent="0.25">
      <c r="A22" s="20" t="s">
        <v>61</v>
      </c>
      <c r="B22" s="4"/>
      <c r="C22" s="41"/>
      <c r="D22" s="6"/>
      <c r="E22" s="6">
        <v>2</v>
      </c>
      <c r="F22" s="6">
        <v>2</v>
      </c>
      <c r="G22" s="41">
        <v>2</v>
      </c>
    </row>
    <row r="23" spans="1:7" x14ac:dyDescent="0.25">
      <c r="A23" s="20" t="s">
        <v>62</v>
      </c>
      <c r="B23" s="4"/>
      <c r="C23" s="48">
        <f>SUM(C19:C22)</f>
        <v>80</v>
      </c>
      <c r="D23" s="49">
        <f t="shared" ref="D23:G23" si="1">SUM(D19:D22)</f>
        <v>100</v>
      </c>
      <c r="E23" s="7">
        <f t="shared" si="1"/>
        <v>2</v>
      </c>
      <c r="F23" s="50">
        <f t="shared" si="1"/>
        <v>2</v>
      </c>
      <c r="G23" s="48">
        <f t="shared" si="1"/>
        <v>22</v>
      </c>
    </row>
    <row r="24" spans="1:7" ht="15.75" thickBot="1" x14ac:dyDescent="0.3">
      <c r="A24" s="22"/>
      <c r="B24" s="23"/>
      <c r="C24" s="38"/>
      <c r="D24" s="23"/>
      <c r="E24" s="23"/>
      <c r="F24" s="23"/>
      <c r="G24" s="38"/>
    </row>
    <row r="25" spans="1:7" x14ac:dyDescent="0.25">
      <c r="A25" s="25" t="s">
        <v>63</v>
      </c>
      <c r="B25" s="18"/>
      <c r="C25" s="35"/>
      <c r="D25" s="18"/>
      <c r="E25" s="18"/>
      <c r="F25" s="18"/>
      <c r="G25" s="35"/>
    </row>
    <row r="26" spans="1:7" x14ac:dyDescent="0.25">
      <c r="A26" s="20" t="s">
        <v>64</v>
      </c>
      <c r="B26" s="4"/>
      <c r="C26" s="41">
        <v>70</v>
      </c>
      <c r="D26" s="60">
        <v>60</v>
      </c>
      <c r="E26" s="61"/>
      <c r="F26" s="62"/>
      <c r="G26" s="41">
        <v>20</v>
      </c>
    </row>
    <row r="27" spans="1:7" x14ac:dyDescent="0.25">
      <c r="A27" s="20" t="s">
        <v>65</v>
      </c>
      <c r="B27" s="4"/>
      <c r="C27" s="40">
        <v>1</v>
      </c>
      <c r="D27" s="64">
        <v>3</v>
      </c>
      <c r="E27" s="65"/>
      <c r="F27" s="66"/>
      <c r="G27" s="40">
        <v>1</v>
      </c>
    </row>
    <row r="28" spans="1:7" x14ac:dyDescent="0.25">
      <c r="A28" s="20" t="s">
        <v>62</v>
      </c>
      <c r="B28" s="4"/>
      <c r="C28" s="48">
        <f>C26*C27</f>
        <v>70</v>
      </c>
      <c r="D28" s="67">
        <f>D26*D27</f>
        <v>180</v>
      </c>
      <c r="E28" s="68"/>
      <c r="F28" s="69"/>
      <c r="G28" s="48">
        <f>G26*G27</f>
        <v>20</v>
      </c>
    </row>
    <row r="29" spans="1:7" ht="15.75" thickBot="1" x14ac:dyDescent="0.3">
      <c r="A29" s="22"/>
      <c r="B29" s="23"/>
      <c r="C29" s="38"/>
      <c r="D29" s="23"/>
      <c r="E29" s="23"/>
      <c r="F29" s="23"/>
      <c r="G29" s="38"/>
    </row>
    <row r="30" spans="1:7" x14ac:dyDescent="0.25">
      <c r="A30" s="27" t="s">
        <v>66</v>
      </c>
    </row>
    <row r="31" spans="1:7" x14ac:dyDescent="0.25">
      <c r="A31" s="3" t="s">
        <v>67</v>
      </c>
      <c r="C31" s="63">
        <v>20</v>
      </c>
      <c r="D31" s="63"/>
      <c r="E31" s="63"/>
      <c r="F31" s="63"/>
      <c r="G31" s="63"/>
    </row>
    <row r="32" spans="1:7" ht="15.75" thickBot="1" x14ac:dyDescent="0.3">
      <c r="A32" s="3"/>
    </row>
    <row r="33" spans="1:7" x14ac:dyDescent="0.25">
      <c r="A33" s="25" t="s">
        <v>62</v>
      </c>
      <c r="B33" s="18"/>
      <c r="C33" s="51">
        <f>C16+C23+C28</f>
        <v>165</v>
      </c>
      <c r="D33" s="18"/>
      <c r="E33" s="51">
        <f>E16+D23+E23+F23+D28+C31</f>
        <v>484</v>
      </c>
      <c r="F33" s="18"/>
      <c r="G33" s="52">
        <f>G28+G23+G13</f>
        <v>52</v>
      </c>
    </row>
    <row r="34" spans="1:7" x14ac:dyDescent="0.25">
      <c r="A34" s="26" t="s">
        <v>68</v>
      </c>
      <c r="B34" s="6"/>
      <c r="C34" s="6">
        <v>70</v>
      </c>
      <c r="D34" s="4"/>
      <c r="E34" s="4"/>
      <c r="F34" s="4"/>
      <c r="G34" s="21"/>
    </row>
    <row r="35" spans="1:7" ht="15.75" thickBot="1" x14ac:dyDescent="0.3">
      <c r="A35" s="22"/>
      <c r="B35" s="23"/>
      <c r="C35" s="23"/>
      <c r="D35" s="23"/>
      <c r="E35" s="23"/>
      <c r="F35" s="23"/>
      <c r="G35" s="24"/>
    </row>
    <row r="36" spans="1:7" ht="15.75" thickBot="1" x14ac:dyDescent="0.3"/>
    <row r="37" spans="1:7" ht="15.75" thickBot="1" x14ac:dyDescent="0.3">
      <c r="E37" s="53" t="s">
        <v>77</v>
      </c>
      <c r="F37" s="54"/>
      <c r="G37" s="55">
        <f>SUM(C33:G33)-C34</f>
        <v>631</v>
      </c>
    </row>
  </sheetData>
  <mergeCells count="6">
    <mergeCell ref="D13:F13"/>
    <mergeCell ref="D26:F26"/>
    <mergeCell ref="C31:G31"/>
    <mergeCell ref="D27:F27"/>
    <mergeCell ref="D28:F28"/>
    <mergeCell ref="D15:F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E0377-F4FB-4F30-A2A3-1473C2D3FB9B}">
  <dimension ref="A1:D15"/>
  <sheetViews>
    <sheetView topLeftCell="A2" workbookViewId="0">
      <selection activeCell="C31" sqref="C31"/>
    </sheetView>
  </sheetViews>
  <sheetFormatPr defaultRowHeight="15" x14ac:dyDescent="0.25"/>
  <cols>
    <col min="1" max="1" width="12" bestFit="1" customWidth="1"/>
    <col min="3" max="3" width="14.140625" customWidth="1"/>
    <col min="4" max="4" width="8" customWidth="1"/>
  </cols>
  <sheetData>
    <row r="1" spans="1:4" x14ac:dyDescent="0.25">
      <c r="A1" s="10" t="s">
        <v>89</v>
      </c>
      <c r="B1" s="10"/>
      <c r="C1" s="79">
        <v>45728</v>
      </c>
      <c r="D1" s="10"/>
    </row>
    <row r="2" spans="1:4" x14ac:dyDescent="0.25">
      <c r="A2" s="10"/>
      <c r="B2" s="10"/>
      <c r="C2" s="10"/>
      <c r="D2" s="10"/>
    </row>
    <row r="3" spans="1:4" x14ac:dyDescent="0.25">
      <c r="A3" s="77" t="s">
        <v>90</v>
      </c>
      <c r="B3" s="10"/>
      <c r="C3" s="77" t="s">
        <v>2</v>
      </c>
      <c r="D3" s="77" t="s">
        <v>91</v>
      </c>
    </row>
    <row r="4" spans="1:4" x14ac:dyDescent="0.25">
      <c r="A4" s="10" t="s">
        <v>92</v>
      </c>
      <c r="B4" s="10" t="s">
        <v>93</v>
      </c>
      <c r="C4" s="79">
        <v>36019</v>
      </c>
      <c r="D4" s="80">
        <v>0.375</v>
      </c>
    </row>
    <row r="5" spans="1:4" x14ac:dyDescent="0.25">
      <c r="A5" s="10"/>
      <c r="B5" s="10" t="s">
        <v>94</v>
      </c>
      <c r="C5" s="79">
        <v>36029</v>
      </c>
      <c r="D5" s="80">
        <v>0.61250000000000004</v>
      </c>
    </row>
    <row r="6" spans="1:4" x14ac:dyDescent="0.25">
      <c r="A6" s="10"/>
      <c r="B6" s="10"/>
      <c r="C6" s="10"/>
      <c r="D6" s="10"/>
    </row>
    <row r="7" spans="1:4" x14ac:dyDescent="0.25">
      <c r="A7" s="10"/>
      <c r="B7" s="10" t="s">
        <v>95</v>
      </c>
      <c r="C7" s="10">
        <f>C5-C4</f>
        <v>10</v>
      </c>
      <c r="D7" s="80">
        <f>D5-D4</f>
        <v>0.23750000000000004</v>
      </c>
    </row>
    <row r="8" spans="1:4" x14ac:dyDescent="0.25">
      <c r="A8" s="10"/>
      <c r="B8" s="10"/>
      <c r="C8" s="83" t="str">
        <f>((C5-C4)&amp;" "&amp;$A$10)</f>
        <v>10 дней</v>
      </c>
      <c r="D8" s="10"/>
    </row>
    <row r="9" spans="1:4" x14ac:dyDescent="0.25">
      <c r="A9" s="10"/>
      <c r="B9" s="10"/>
      <c r="C9" s="10" t="s">
        <v>96</v>
      </c>
      <c r="D9" s="81">
        <f>IF(C7&gt;=1,B15,IF($C$7&gt;4/24,B14,B13))</f>
        <v>500</v>
      </c>
    </row>
    <row r="10" spans="1:4" x14ac:dyDescent="0.25">
      <c r="A10" s="10" t="s">
        <v>97</v>
      </c>
      <c r="B10" s="10"/>
      <c r="C10" s="10"/>
      <c r="D10" s="10"/>
    </row>
    <row r="12" spans="1:4" x14ac:dyDescent="0.25">
      <c r="A12" s="77" t="s">
        <v>98</v>
      </c>
      <c r="B12" s="10"/>
    </row>
    <row r="13" spans="1:4" x14ac:dyDescent="0.25">
      <c r="A13" s="10" t="s">
        <v>99</v>
      </c>
      <c r="B13" s="78">
        <v>45</v>
      </c>
    </row>
    <row r="14" spans="1:4" x14ac:dyDescent="0.25">
      <c r="A14" s="10" t="s">
        <v>100</v>
      </c>
      <c r="B14" s="78">
        <v>120</v>
      </c>
    </row>
    <row r="15" spans="1:4" x14ac:dyDescent="0.25">
      <c r="A15" s="10" t="s">
        <v>101</v>
      </c>
      <c r="B15" s="78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22814-013B-40B4-AB69-A2C7348130B7}">
  <dimension ref="A1:C19"/>
  <sheetViews>
    <sheetView workbookViewId="0">
      <selection activeCell="B5" sqref="B5"/>
    </sheetView>
  </sheetViews>
  <sheetFormatPr defaultRowHeight="15" x14ac:dyDescent="0.25"/>
  <cols>
    <col min="1" max="1" width="29.5703125" customWidth="1"/>
    <col min="2" max="2" width="27.85546875" customWidth="1"/>
  </cols>
  <sheetData>
    <row r="1" spans="1:2" x14ac:dyDescent="0.25">
      <c r="A1" s="73" t="s">
        <v>0</v>
      </c>
      <c r="B1" s="73" t="s">
        <v>1</v>
      </c>
    </row>
    <row r="2" spans="1:2" x14ac:dyDescent="0.25">
      <c r="A2" s="10" t="s">
        <v>78</v>
      </c>
      <c r="B2" s="74">
        <v>0.33333333333333331</v>
      </c>
    </row>
    <row r="3" spans="1:2" x14ac:dyDescent="0.25">
      <c r="A3" s="10" t="s">
        <v>79</v>
      </c>
      <c r="B3" s="74">
        <v>0.375</v>
      </c>
    </row>
    <row r="4" spans="1:2" x14ac:dyDescent="0.25">
      <c r="A4" s="10" t="s">
        <v>80</v>
      </c>
      <c r="B4" s="74">
        <v>0.16319444444444445</v>
      </c>
    </row>
    <row r="5" spans="1:2" x14ac:dyDescent="0.25">
      <c r="A5" s="10" t="s">
        <v>81</v>
      </c>
      <c r="B5" s="74">
        <v>0.18611111111111112</v>
      </c>
    </row>
    <row r="6" spans="1:2" ht="30" x14ac:dyDescent="0.25">
      <c r="A6" s="75" t="s">
        <v>82</v>
      </c>
      <c r="B6" s="82">
        <f>SUM(B2:B5)</f>
        <v>1.0576388888888888</v>
      </c>
    </row>
    <row r="15" spans="1:2" x14ac:dyDescent="0.25">
      <c r="A15" s="10" t="s">
        <v>83</v>
      </c>
      <c r="B15" s="10" t="s">
        <v>84</v>
      </c>
    </row>
    <row r="16" spans="1:2" x14ac:dyDescent="0.25">
      <c r="A16" s="10" t="s">
        <v>85</v>
      </c>
      <c r="B16" s="10" t="s">
        <v>86</v>
      </c>
    </row>
    <row r="18" spans="1:3" ht="15" customHeight="1" x14ac:dyDescent="0.25">
      <c r="A18" s="76" t="str">
        <f>"Посетите наш магазин по "&amp;A15&amp;" с "&amp;B15&amp;" до "&amp;C18&amp;"."</f>
        <v>Посетите наш магазин по рабочим дням с 10.00 до 20.00.</v>
      </c>
      <c r="B18" s="76"/>
      <c r="C18" s="10" t="s">
        <v>87</v>
      </c>
    </row>
    <row r="19" spans="1:3" ht="15" customHeight="1" x14ac:dyDescent="0.25">
      <c r="A19" s="76" t="str">
        <f xml:space="preserve">  ""&amp;A16&amp;" c "&amp;B16&amp;"  до "&amp;C19&amp;"."</f>
        <v>выходным c 9.00  до 21.00.</v>
      </c>
      <c r="B19" s="76"/>
      <c r="C19" s="10" t="s">
        <v>88</v>
      </c>
    </row>
  </sheetData>
  <mergeCells count="2">
    <mergeCell ref="A18:B18"/>
    <mergeCell ref="A19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часть 1</vt:lpstr>
      <vt:lpstr>часть 2</vt:lpstr>
      <vt:lpstr>пример 3 </vt:lpstr>
      <vt:lpstr>пример 1 и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Дмитрий Пузынин</cp:lastModifiedBy>
  <dcterms:created xsi:type="dcterms:W3CDTF">2025-03-12T02:45:23Z</dcterms:created>
  <dcterms:modified xsi:type="dcterms:W3CDTF">2025-03-26T03:29:15Z</dcterms:modified>
  <cp:category/>
</cp:coreProperties>
</file>