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ораторные работы\30.09.24\Дима\"/>
    </mc:Choice>
  </mc:AlternateContent>
  <xr:revisionPtr revIDLastSave="0" documentId="13_ncr:1_{651F0085-10F3-42F3-848D-596C1272BABF}" xr6:coauthVersionLast="47" xr6:coauthVersionMax="47" xr10:uidLastSave="{00000000-0000-0000-0000-000000000000}"/>
  <bookViews>
    <workbookView xWindow="8436" yWindow="0" windowWidth="14700" windowHeight="12336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Зарплата">Лист2!$A$1:$F$8</definedName>
    <definedName name="Итого_надбавка">Лист2!$E$8</definedName>
    <definedName name="Итого_оклад">Лист2!$D$8</definedName>
    <definedName name="Надбавки">Лист2!$E$2:$E$7</definedName>
    <definedName name="Оклады">Лист2!$D$2:$D$7</definedName>
    <definedName name="Суммы">Лист2!$F$2:$F$7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F31" i="3"/>
  <c r="F30" i="3"/>
  <c r="F29" i="3"/>
  <c r="F25" i="3"/>
  <c r="F24" i="3"/>
  <c r="F23" i="3"/>
  <c r="F22" i="3"/>
  <c r="F21" i="3"/>
  <c r="C33" i="3"/>
  <c r="E12" i="3"/>
  <c r="E7" i="3"/>
  <c r="C7" i="3"/>
  <c r="C8" i="3"/>
  <c r="C9" i="3"/>
  <c r="C10" i="3"/>
  <c r="C11" i="3"/>
  <c r="C12" i="3"/>
  <c r="C13" i="3"/>
  <c r="C14" i="3"/>
  <c r="C15" i="3"/>
  <c r="C6" i="3"/>
  <c r="F8" i="2"/>
  <c r="F2" i="2"/>
  <c r="E8" i="2"/>
  <c r="D8" i="2"/>
  <c r="F3" i="2"/>
  <c r="F4" i="2"/>
  <c r="F5" i="2"/>
  <c r="F6" i="2"/>
  <c r="F7" i="2"/>
  <c r="E7" i="2"/>
  <c r="E6" i="2"/>
  <c r="E5" i="2"/>
  <c r="E4" i="2"/>
  <c r="E3" i="2"/>
  <c r="E2" i="2"/>
  <c r="D4" i="2"/>
  <c r="D5" i="2"/>
  <c r="D6" i="2"/>
  <c r="D7" i="2"/>
  <c r="D3" i="2"/>
  <c r="D2" i="2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<sst xmlns="http://schemas.openxmlformats.org/spreadsheetml/2006/main" count="95" uniqueCount="65">
  <si>
    <t>Стаж</t>
  </si>
  <si>
    <t>5-10 лет</t>
  </si>
  <si>
    <t>11-15 лет</t>
  </si>
  <si>
    <t>16-20 лет</t>
  </si>
  <si>
    <t>21-25 лет</t>
  </si>
  <si>
    <t>26-30 лет</t>
  </si>
  <si>
    <t>Разряд</t>
  </si>
  <si>
    <t>Оклад</t>
  </si>
  <si>
    <t>Надбавка</t>
  </si>
  <si>
    <t>Фамилия</t>
  </si>
  <si>
    <t>Стаж работы</t>
  </si>
  <si>
    <t>Андреева</t>
  </si>
  <si>
    <t>Бутаков</t>
  </si>
  <si>
    <t>Горбатов</t>
  </si>
  <si>
    <t>Ерохин</t>
  </si>
  <si>
    <t>Иванов</t>
  </si>
  <si>
    <t>Крылова</t>
  </si>
  <si>
    <t>Сумма</t>
  </si>
  <si>
    <t>Итого</t>
  </si>
  <si>
    <t>Зарплата</t>
  </si>
  <si>
    <t>=Лист2!$A$1:$F$8</t>
  </si>
  <si>
    <t>Итого_надбавка</t>
  </si>
  <si>
    <t>=Лист2!$E$8</t>
  </si>
  <si>
    <t>Итого_оклад</t>
  </si>
  <si>
    <t>=Лист2!$D$8</t>
  </si>
  <si>
    <t>Надбавки</t>
  </si>
  <si>
    <t>=Лист2!$E$2:$E$7</t>
  </si>
  <si>
    <t>Оклады</t>
  </si>
  <si>
    <t>=Лист2!$D$2:$D$7</t>
  </si>
  <si>
    <t>Суммы</t>
  </si>
  <si>
    <t>=Лист2!$F$2:$F$7</t>
  </si>
  <si>
    <t>Имя</t>
  </si>
  <si>
    <t>Ссылка</t>
  </si>
  <si>
    <t>Норма продаж</t>
  </si>
  <si>
    <t>Ставка комиссионных</t>
  </si>
  <si>
    <t>Ставка премиальных</t>
  </si>
  <si>
    <t>Менеджеры</t>
  </si>
  <si>
    <t>Орлов</t>
  </si>
  <si>
    <t>Воробьев</t>
  </si>
  <si>
    <t>Скворцов</t>
  </si>
  <si>
    <t>Синицын</t>
  </si>
  <si>
    <t>Грачев</t>
  </si>
  <si>
    <t>Петухов</t>
  </si>
  <si>
    <t>Ганиев</t>
  </si>
  <si>
    <t>Самойлов</t>
  </si>
  <si>
    <t>Дроздов</t>
  </si>
  <si>
    <t>Кротов</t>
  </si>
  <si>
    <t>Продажи</t>
  </si>
  <si>
    <t>Комиссионные</t>
  </si>
  <si>
    <t>Продало &lt; нормы</t>
  </si>
  <si>
    <t>&lt;150 000</t>
  </si>
  <si>
    <t>Продало &gt;= нормы</t>
  </si>
  <si>
    <t>&gt;=150 000</t>
  </si>
  <si>
    <t>Месяц</t>
  </si>
  <si>
    <t>Январь</t>
  </si>
  <si>
    <t>Февраль</t>
  </si>
  <si>
    <t>Март</t>
  </si>
  <si>
    <t>Регион</t>
  </si>
  <si>
    <t>Юг</t>
  </si>
  <si>
    <t>Запад</t>
  </si>
  <si>
    <t>Восток</t>
  </si>
  <si>
    <t>Север</t>
  </si>
  <si>
    <t>Итоги по регионам</t>
  </si>
  <si>
    <t>ВСЕГО</t>
  </si>
  <si>
    <t>Итоги по месяцам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</si>
</sst>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71" formatCode="_-[$$-409]* #,##0.00_ ;_-[$$-409]* \-#,##0.00\ ;_-[$$-409]* &quot;-&quot;??_ ;_-@_ "/>
    <numFmt numFmtId="173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0" applyNumberFormat="1" applyFill="1" applyBorder="1"/>
    <xf numFmtId="0" fontId="0" fillId="3" borderId="4" xfId="0" applyFill="1" applyBorder="1" applyAlignment="1">
      <alignment horizontal="center"/>
    </xf>
    <xf numFmtId="44" fontId="0" fillId="3" borderId="4" xfId="1" applyFont="1" applyFill="1" applyBorder="1"/>
    <xf numFmtId="44" fontId="0" fillId="3" borderId="4" xfId="0" applyNumberFormat="1" applyFill="1" applyBorder="1"/>
    <xf numFmtId="0" fontId="3" fillId="4" borderId="5" xfId="0" applyFont="1" applyFill="1" applyBorder="1" applyAlignment="1">
      <alignment horizontal="right"/>
    </xf>
    <xf numFmtId="44" fontId="3" fillId="4" borderId="6" xfId="0" applyNumberFormat="1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1" fillId="2" borderId="1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4" fontId="3" fillId="4" borderId="7" xfId="1" applyFont="1" applyFill="1" applyBorder="1"/>
    <xf numFmtId="2" fontId="0" fillId="0" borderId="1" xfId="0" applyNumberFormat="1" applyBorder="1"/>
    <xf numFmtId="171" fontId="0" fillId="0" borderId="1" xfId="1" applyNumberFormat="1" applyFont="1" applyBorder="1"/>
    <xf numFmtId="173" fontId="0" fillId="0" borderId="1" xfId="2" applyNumberFormat="1" applyFont="1" applyBorder="1"/>
    <xf numFmtId="171" fontId="3" fillId="0" borderId="1" xfId="0" applyNumberFormat="1" applyFont="1" applyBorder="1"/>
    <xf numFmtId="2" fontId="3" fillId="0" borderId="1" xfId="0" applyNumberFormat="1" applyFont="1" applyBorder="1"/>
    <xf numFmtId="44" fontId="3" fillId="0" borderId="1" xfId="0" applyNumberFormat="1" applyFont="1" applyBorder="1"/>
    <xf numFmtId="44" fontId="3" fillId="0" borderId="1" xfId="1" applyFont="1" applyBorder="1"/>
    <xf numFmtId="44" fontId="0" fillId="0" borderId="1" xfId="1" applyFont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5" sqref="B5"/>
    </sheetView>
  </sheetViews>
  <sheetFormatPr defaultRowHeight="14.4" x14ac:dyDescent="0.3"/>
  <cols>
    <col min="2" max="2" width="14.6640625" customWidth="1"/>
    <col min="4" max="7" width="10.33203125" bestFit="1" customWidth="1"/>
  </cols>
  <sheetData>
    <row r="1" spans="1:7" x14ac:dyDescent="0.3">
      <c r="A1" s="13"/>
      <c r="B1" s="11"/>
      <c r="C1" s="14" t="s">
        <v>8</v>
      </c>
      <c r="D1" s="5"/>
      <c r="E1" s="5"/>
      <c r="F1" s="5"/>
      <c r="G1" s="5"/>
    </row>
    <row r="2" spans="1:7" x14ac:dyDescent="0.3">
      <c r="A2" s="12"/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1:7" x14ac:dyDescent="0.3">
      <c r="A3" s="8" t="s">
        <v>6</v>
      </c>
      <c r="B3" s="9" t="s">
        <v>7</v>
      </c>
      <c r="C3" s="9">
        <v>0.05</v>
      </c>
      <c r="D3" s="9">
        <v>0.1</v>
      </c>
      <c r="E3" s="9">
        <v>0.15</v>
      </c>
      <c r="F3" s="9">
        <v>0.2</v>
      </c>
      <c r="G3" s="9">
        <v>0.25</v>
      </c>
    </row>
    <row r="4" spans="1:7" x14ac:dyDescent="0.3">
      <c r="A4" s="9">
        <v>10</v>
      </c>
      <c r="B4" s="10">
        <v>560</v>
      </c>
      <c r="C4" s="15">
        <f>C$3*$B4</f>
        <v>28</v>
      </c>
      <c r="D4" s="15">
        <f t="shared" ref="D4:G4" si="0">D$3*$B4</f>
        <v>56</v>
      </c>
      <c r="E4" s="15">
        <f t="shared" si="0"/>
        <v>84</v>
      </c>
      <c r="F4" s="15">
        <f t="shared" si="0"/>
        <v>112</v>
      </c>
      <c r="G4" s="15">
        <f t="shared" si="0"/>
        <v>140</v>
      </c>
    </row>
    <row r="5" spans="1:7" x14ac:dyDescent="0.3">
      <c r="A5" s="9">
        <v>11</v>
      </c>
      <c r="B5" s="10">
        <v>603</v>
      </c>
      <c r="C5" s="15">
        <f t="shared" ref="C5:G9" si="1">C$3*$B5</f>
        <v>30.150000000000002</v>
      </c>
      <c r="D5" s="15">
        <f t="shared" si="1"/>
        <v>60.300000000000004</v>
      </c>
      <c r="E5" s="15">
        <f t="shared" si="1"/>
        <v>90.45</v>
      </c>
      <c r="F5" s="15">
        <f t="shared" si="1"/>
        <v>120.60000000000001</v>
      </c>
      <c r="G5" s="15">
        <f t="shared" si="1"/>
        <v>150.75</v>
      </c>
    </row>
    <row r="6" spans="1:7" x14ac:dyDescent="0.3">
      <c r="A6" s="9">
        <v>12</v>
      </c>
      <c r="B6" s="10">
        <v>650</v>
      </c>
      <c r="C6" s="15">
        <f t="shared" si="1"/>
        <v>32.5</v>
      </c>
      <c r="D6" s="15">
        <f t="shared" si="1"/>
        <v>65</v>
      </c>
      <c r="E6" s="15">
        <f t="shared" si="1"/>
        <v>97.5</v>
      </c>
      <c r="F6" s="15">
        <f t="shared" si="1"/>
        <v>130</v>
      </c>
      <c r="G6" s="15">
        <f t="shared" si="1"/>
        <v>162.5</v>
      </c>
    </row>
    <row r="7" spans="1:7" x14ac:dyDescent="0.3">
      <c r="A7" s="9">
        <v>13</v>
      </c>
      <c r="B7" s="10">
        <v>765</v>
      </c>
      <c r="C7" s="15">
        <f t="shared" si="1"/>
        <v>38.25</v>
      </c>
      <c r="D7" s="15">
        <f t="shared" si="1"/>
        <v>76.5</v>
      </c>
      <c r="E7" s="15">
        <f t="shared" si="1"/>
        <v>114.75</v>
      </c>
      <c r="F7" s="15">
        <f t="shared" si="1"/>
        <v>153</v>
      </c>
      <c r="G7" s="15">
        <f t="shared" si="1"/>
        <v>191.25</v>
      </c>
    </row>
    <row r="8" spans="1:7" x14ac:dyDescent="0.3">
      <c r="A8" s="9">
        <v>14</v>
      </c>
      <c r="B8" s="10">
        <v>820</v>
      </c>
      <c r="C8" s="15">
        <f t="shared" si="1"/>
        <v>41</v>
      </c>
      <c r="D8" s="15">
        <f t="shared" si="1"/>
        <v>82</v>
      </c>
      <c r="E8" s="15">
        <f t="shared" si="1"/>
        <v>123</v>
      </c>
      <c r="F8" s="15">
        <f t="shared" si="1"/>
        <v>164</v>
      </c>
      <c r="G8" s="15">
        <f t="shared" si="1"/>
        <v>205</v>
      </c>
    </row>
    <row r="9" spans="1:7" x14ac:dyDescent="0.3">
      <c r="A9" s="9">
        <v>15</v>
      </c>
      <c r="B9" s="10">
        <v>971</v>
      </c>
      <c r="C9" s="15">
        <f t="shared" si="1"/>
        <v>48.550000000000004</v>
      </c>
      <c r="D9" s="15">
        <f t="shared" si="1"/>
        <v>97.100000000000009</v>
      </c>
      <c r="E9" s="15">
        <f t="shared" si="1"/>
        <v>145.65</v>
      </c>
      <c r="F9" s="15">
        <f t="shared" si="1"/>
        <v>194.20000000000002</v>
      </c>
      <c r="G9" s="15">
        <f t="shared" si="1"/>
        <v>242.75</v>
      </c>
    </row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D52-6D09-4ED8-B5BF-8F657F2350A8}">
  <dimension ref="A1:I8"/>
  <sheetViews>
    <sheetView workbookViewId="0">
      <selection activeCell="E21" sqref="E21"/>
    </sheetView>
  </sheetViews>
  <sheetFormatPr defaultRowHeight="14.4" x14ac:dyDescent="0.3"/>
  <cols>
    <col min="1" max="1" width="12.6640625" customWidth="1"/>
    <col min="2" max="2" width="12" bestFit="1" customWidth="1"/>
    <col min="3" max="3" width="8.88671875" style="1"/>
    <col min="4" max="4" width="11.5546875" customWidth="1"/>
    <col min="5" max="5" width="11.6640625" customWidth="1"/>
    <col min="6" max="6" width="10.88671875" bestFit="1" customWidth="1"/>
    <col min="8" max="8" width="15.33203125" bestFit="1" customWidth="1"/>
    <col min="9" max="9" width="16.77734375" bestFit="1" customWidth="1"/>
  </cols>
  <sheetData>
    <row r="1" spans="1:9" x14ac:dyDescent="0.3">
      <c r="A1" s="17" t="s">
        <v>9</v>
      </c>
      <c r="B1" s="17" t="s">
        <v>10</v>
      </c>
      <c r="C1" s="17" t="s">
        <v>6</v>
      </c>
      <c r="D1" s="17" t="s">
        <v>7</v>
      </c>
      <c r="E1" s="17" t="s">
        <v>8</v>
      </c>
      <c r="F1" s="17" t="s">
        <v>17</v>
      </c>
      <c r="H1" s="32" t="s">
        <v>31</v>
      </c>
      <c r="I1" s="31" t="s">
        <v>32</v>
      </c>
    </row>
    <row r="2" spans="1:9" x14ac:dyDescent="0.3">
      <c r="A2" s="18" t="s">
        <v>11</v>
      </c>
      <c r="B2" s="19">
        <v>17</v>
      </c>
      <c r="C2" s="19">
        <v>11</v>
      </c>
      <c r="D2" s="20">
        <f>Лист1!B5</f>
        <v>603</v>
      </c>
      <c r="E2" s="21">
        <f>Лист1!E5</f>
        <v>90.45</v>
      </c>
      <c r="F2" s="21">
        <f>SUM(D2,E2)</f>
        <v>693.45</v>
      </c>
      <c r="H2" s="27" t="s">
        <v>19</v>
      </c>
      <c r="I2" s="28" t="s">
        <v>20</v>
      </c>
    </row>
    <row r="3" spans="1:9" x14ac:dyDescent="0.3">
      <c r="A3" s="18" t="s">
        <v>12</v>
      </c>
      <c r="B3" s="19">
        <v>12</v>
      </c>
      <c r="C3" s="19">
        <v>12</v>
      </c>
      <c r="D3" s="20">
        <f>VLOOKUP(C3,Лист1!A:G,2,0)</f>
        <v>650</v>
      </c>
      <c r="E3" s="21">
        <f>Лист1!D6</f>
        <v>65</v>
      </c>
      <c r="F3" s="21">
        <f t="shared" ref="F3:F7" si="0">SUM(D3,E3)</f>
        <v>715</v>
      </c>
      <c r="H3" s="27" t="s">
        <v>21</v>
      </c>
      <c r="I3" s="28" t="s">
        <v>22</v>
      </c>
    </row>
    <row r="4" spans="1:9" x14ac:dyDescent="0.3">
      <c r="A4" s="18" t="s">
        <v>13</v>
      </c>
      <c r="B4" s="19">
        <v>8</v>
      </c>
      <c r="C4" s="19">
        <v>10</v>
      </c>
      <c r="D4" s="20">
        <f>VLOOKUP(C4,Лист1!A:G,2,0)</f>
        <v>560</v>
      </c>
      <c r="E4" s="21">
        <f>Лист1!C4</f>
        <v>28</v>
      </c>
      <c r="F4" s="21">
        <f t="shared" si="0"/>
        <v>588</v>
      </c>
      <c r="H4" s="27" t="s">
        <v>23</v>
      </c>
      <c r="I4" s="28" t="s">
        <v>24</v>
      </c>
    </row>
    <row r="5" spans="1:9" x14ac:dyDescent="0.3">
      <c r="A5" s="18" t="s">
        <v>14</v>
      </c>
      <c r="B5" s="19">
        <v>20</v>
      </c>
      <c r="C5" s="19">
        <v>13</v>
      </c>
      <c r="D5" s="20">
        <f>VLOOKUP(C5,Лист1!A:G,2,0)</f>
        <v>765</v>
      </c>
      <c r="E5" s="21">
        <f>Лист1!E7</f>
        <v>114.75</v>
      </c>
      <c r="F5" s="21">
        <f t="shared" si="0"/>
        <v>879.75</v>
      </c>
      <c r="H5" s="27" t="s">
        <v>25</v>
      </c>
      <c r="I5" s="28" t="s">
        <v>26</v>
      </c>
    </row>
    <row r="6" spans="1:9" x14ac:dyDescent="0.3">
      <c r="A6" s="18" t="s">
        <v>15</v>
      </c>
      <c r="B6" s="19">
        <v>5</v>
      </c>
      <c r="C6" s="19">
        <v>10</v>
      </c>
      <c r="D6" s="20">
        <f>VLOOKUP(C6,Лист1!A:G,2,0)</f>
        <v>560</v>
      </c>
      <c r="E6" s="21">
        <f>Лист1!C4</f>
        <v>28</v>
      </c>
      <c r="F6" s="21">
        <f t="shared" si="0"/>
        <v>588</v>
      </c>
      <c r="H6" s="27" t="s">
        <v>27</v>
      </c>
      <c r="I6" s="28" t="s">
        <v>28</v>
      </c>
    </row>
    <row r="7" spans="1:9" ht="15" thickBot="1" x14ac:dyDescent="0.35">
      <c r="A7" s="18" t="s">
        <v>16</v>
      </c>
      <c r="B7" s="19">
        <v>25</v>
      </c>
      <c r="C7" s="22">
        <v>15</v>
      </c>
      <c r="D7" s="23">
        <f>VLOOKUP(C7,Лист1!A:G,2,0)</f>
        <v>971</v>
      </c>
      <c r="E7" s="24">
        <f>Лист1!F9</f>
        <v>194.20000000000002</v>
      </c>
      <c r="F7" s="24">
        <f t="shared" si="0"/>
        <v>1165.2</v>
      </c>
      <c r="H7" s="29" t="s">
        <v>29</v>
      </c>
      <c r="I7" s="30" t="s">
        <v>30</v>
      </c>
    </row>
    <row r="8" spans="1:9" ht="15" thickBot="1" x14ac:dyDescent="0.35">
      <c r="C8" s="25" t="s">
        <v>18</v>
      </c>
      <c r="D8" s="26">
        <f>SUM(D2:D7)</f>
        <v>4109</v>
      </c>
      <c r="E8" s="26">
        <f>SUM(E2:E7)</f>
        <v>520.4</v>
      </c>
      <c r="F8" s="33">
        <f>SUM(Суммы)</f>
        <v>4629.3999999999996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AC46-A87A-4A2B-BD49-54CD0D145E21}">
  <dimension ref="A1:F33"/>
  <sheetViews>
    <sheetView topLeftCell="A13" workbookViewId="0">
      <selection activeCell="E28" sqref="E28:F32"/>
    </sheetView>
  </sheetViews>
  <sheetFormatPr defaultRowHeight="14.4" x14ac:dyDescent="0.3"/>
  <cols>
    <col min="1" max="1" width="20.33203125" bestFit="1" customWidth="1"/>
    <col min="2" max="2" width="12.6640625" bestFit="1" customWidth="1"/>
    <col min="3" max="3" width="14.33203125" bestFit="1" customWidth="1"/>
    <col min="5" max="5" width="17.5546875" bestFit="1" customWidth="1"/>
    <col min="6" max="6" width="12.6640625" bestFit="1" customWidth="1"/>
  </cols>
  <sheetData>
    <row r="1" spans="1:5" x14ac:dyDescent="0.3">
      <c r="A1" s="8" t="s">
        <v>33</v>
      </c>
      <c r="B1" s="37">
        <v>150000</v>
      </c>
      <c r="C1" s="4"/>
    </row>
    <row r="2" spans="1:5" x14ac:dyDescent="0.3">
      <c r="A2" s="4" t="s">
        <v>34</v>
      </c>
      <c r="B2" s="36">
        <v>5.5E-2</v>
      </c>
      <c r="C2" s="4"/>
    </row>
    <row r="3" spans="1:5" x14ac:dyDescent="0.3">
      <c r="A3" s="4" t="s">
        <v>35</v>
      </c>
      <c r="B3" s="36">
        <v>7.4999999999999997E-2</v>
      </c>
      <c r="C3" s="4"/>
    </row>
    <row r="4" spans="1:5" ht="10.8" customHeight="1" x14ac:dyDescent="0.3">
      <c r="A4" s="4"/>
      <c r="B4" s="34"/>
      <c r="C4" s="4"/>
    </row>
    <row r="5" spans="1:5" x14ac:dyDescent="0.3">
      <c r="A5" s="8" t="s">
        <v>36</v>
      </c>
      <c r="B5" s="38" t="s">
        <v>47</v>
      </c>
      <c r="C5" s="8" t="s">
        <v>48</v>
      </c>
      <c r="E5" s="8" t="s">
        <v>49</v>
      </c>
    </row>
    <row r="6" spans="1:5" x14ac:dyDescent="0.3">
      <c r="A6" s="4" t="s">
        <v>37</v>
      </c>
      <c r="B6" s="35">
        <v>149823</v>
      </c>
      <c r="C6" s="35">
        <f>IF(B6&lt;$B$1,B6*$B$2,B6*$B$3)</f>
        <v>8240.2649999999994</v>
      </c>
      <c r="E6" s="8" t="s">
        <v>50</v>
      </c>
    </row>
    <row r="7" spans="1:5" x14ac:dyDescent="0.3">
      <c r="A7" s="4" t="s">
        <v>38</v>
      </c>
      <c r="B7" s="35">
        <v>162923</v>
      </c>
      <c r="C7" s="35">
        <f t="shared" ref="C7:C15" si="0">IF(B7&lt;$B$1,B7*$B$2,B7*$B$3)</f>
        <v>12219.225</v>
      </c>
      <c r="E7" s="4">
        <f>COUNTIF(B6:B15,E6)</f>
        <v>4</v>
      </c>
    </row>
    <row r="8" spans="1:5" x14ac:dyDescent="0.3">
      <c r="A8" s="4" t="s">
        <v>39</v>
      </c>
      <c r="B8" s="35">
        <v>209123</v>
      </c>
      <c r="C8" s="35">
        <f t="shared" si="0"/>
        <v>15684.224999999999</v>
      </c>
    </row>
    <row r="9" spans="1:5" x14ac:dyDescent="0.3">
      <c r="A9" s="4" t="s">
        <v>40</v>
      </c>
      <c r="B9" s="35">
        <v>122354</v>
      </c>
      <c r="C9" s="35">
        <f t="shared" si="0"/>
        <v>6729.47</v>
      </c>
    </row>
    <row r="10" spans="1:5" x14ac:dyDescent="0.3">
      <c r="A10" s="4" t="s">
        <v>41</v>
      </c>
      <c r="B10" s="35">
        <v>83351</v>
      </c>
      <c r="C10" s="35">
        <f t="shared" si="0"/>
        <v>4584.3050000000003</v>
      </c>
      <c r="E10" s="8" t="s">
        <v>51</v>
      </c>
    </row>
    <row r="11" spans="1:5" x14ac:dyDescent="0.3">
      <c r="A11" s="4" t="s">
        <v>42</v>
      </c>
      <c r="B11" s="35">
        <v>204861</v>
      </c>
      <c r="C11" s="35">
        <f t="shared" si="0"/>
        <v>15364.574999999999</v>
      </c>
      <c r="E11" s="8" t="s">
        <v>52</v>
      </c>
    </row>
    <row r="12" spans="1:5" x14ac:dyDescent="0.3">
      <c r="A12" s="4" t="s">
        <v>43</v>
      </c>
      <c r="B12" s="35">
        <v>150000</v>
      </c>
      <c r="C12" s="35">
        <f t="shared" si="0"/>
        <v>11250</v>
      </c>
      <c r="E12" s="4">
        <f>COUNTIF(B6:B15,E11)</f>
        <v>6</v>
      </c>
    </row>
    <row r="13" spans="1:5" x14ac:dyDescent="0.3">
      <c r="A13" s="4" t="s">
        <v>44</v>
      </c>
      <c r="B13" s="35">
        <v>110500</v>
      </c>
      <c r="C13" s="35">
        <f t="shared" si="0"/>
        <v>6077.5</v>
      </c>
    </row>
    <row r="14" spans="1:5" x14ac:dyDescent="0.3">
      <c r="A14" s="4" t="s">
        <v>45</v>
      </c>
      <c r="B14" s="35">
        <v>220120</v>
      </c>
      <c r="C14" s="35">
        <f t="shared" si="0"/>
        <v>16509</v>
      </c>
    </row>
    <row r="15" spans="1:5" x14ac:dyDescent="0.3">
      <c r="A15" s="4" t="s">
        <v>46</v>
      </c>
      <c r="B15" s="35">
        <v>170450</v>
      </c>
      <c r="C15" s="35">
        <f t="shared" si="0"/>
        <v>12783.75</v>
      </c>
    </row>
    <row r="20" spans="1:6" x14ac:dyDescent="0.3">
      <c r="A20" s="9" t="s">
        <v>53</v>
      </c>
      <c r="B20" s="9" t="s">
        <v>57</v>
      </c>
      <c r="C20" s="9" t="s">
        <v>47</v>
      </c>
      <c r="E20" s="5" t="s">
        <v>62</v>
      </c>
      <c r="F20" s="5"/>
    </row>
    <row r="21" spans="1:6" x14ac:dyDescent="0.3">
      <c r="A21" s="4" t="s">
        <v>54</v>
      </c>
      <c r="B21" s="4" t="s">
        <v>61</v>
      </c>
      <c r="C21" s="16">
        <v>16350</v>
      </c>
      <c r="E21" s="16" t="s">
        <v>61</v>
      </c>
      <c r="F21" s="16">
        <f>SUMIF(B21:B32,B21,C21:C32)</f>
        <v>127502</v>
      </c>
    </row>
    <row r="22" spans="1:6" x14ac:dyDescent="0.3">
      <c r="A22" s="4" t="s">
        <v>55</v>
      </c>
      <c r="B22" s="4" t="s">
        <v>58</v>
      </c>
      <c r="C22" s="16">
        <v>14586</v>
      </c>
      <c r="E22" s="16" t="s">
        <v>58</v>
      </c>
      <c r="F22" s="16">
        <f>SUMIF(B21:B32,B22,C21:C32)</f>
        <v>57111</v>
      </c>
    </row>
    <row r="23" spans="1:6" x14ac:dyDescent="0.3">
      <c r="A23" s="4" t="s">
        <v>54</v>
      </c>
      <c r="B23" s="4" t="s">
        <v>59</v>
      </c>
      <c r="C23" s="16">
        <v>26874</v>
      </c>
      <c r="E23" s="16" t="s">
        <v>59</v>
      </c>
      <c r="F23" s="16">
        <f>SUMIF(B21:B32,B23,C21:C32)</f>
        <v>134039</v>
      </c>
    </row>
    <row r="24" spans="1:6" x14ac:dyDescent="0.3">
      <c r="A24" s="4" t="s">
        <v>55</v>
      </c>
      <c r="B24" s="4" t="s">
        <v>60</v>
      </c>
      <c r="C24" s="16">
        <v>8541</v>
      </c>
      <c r="E24" s="16" t="s">
        <v>60</v>
      </c>
      <c r="F24" s="16">
        <f>SUMIF(B21:B32,B24,C21:C32)</f>
        <v>22119</v>
      </c>
    </row>
    <row r="25" spans="1:6" x14ac:dyDescent="0.3">
      <c r="A25" s="4" t="s">
        <v>56</v>
      </c>
      <c r="B25" s="4" t="s">
        <v>61</v>
      </c>
      <c r="C25" s="16">
        <v>96574</v>
      </c>
      <c r="E25" s="40" t="s">
        <v>63</v>
      </c>
      <c r="F25" s="40">
        <f>SUM(F21:F24)</f>
        <v>340771</v>
      </c>
    </row>
    <row r="26" spans="1:6" x14ac:dyDescent="0.3">
      <c r="A26" s="4" t="s">
        <v>54</v>
      </c>
      <c r="B26" s="4" t="s">
        <v>58</v>
      </c>
      <c r="C26" s="16">
        <v>6584</v>
      </c>
      <c r="E26" s="3"/>
      <c r="F26" s="3"/>
    </row>
    <row r="27" spans="1:6" x14ac:dyDescent="0.3">
      <c r="A27" s="4" t="s">
        <v>55</v>
      </c>
      <c r="B27" s="4" t="s">
        <v>59</v>
      </c>
      <c r="C27" s="16">
        <v>32584</v>
      </c>
      <c r="E27" s="3"/>
      <c r="F27" s="3"/>
    </row>
    <row r="28" spans="1:6" x14ac:dyDescent="0.3">
      <c r="A28" s="4" t="s">
        <v>56</v>
      </c>
      <c r="B28" s="4" t="s">
        <v>60</v>
      </c>
      <c r="C28" s="16">
        <v>7894</v>
      </c>
      <c r="E28" s="41" t="s">
        <v>64</v>
      </c>
      <c r="F28" s="41"/>
    </row>
    <row r="29" spans="1:6" x14ac:dyDescent="0.3">
      <c r="A29" s="4" t="s">
        <v>55</v>
      </c>
      <c r="B29" s="4" t="s">
        <v>61</v>
      </c>
      <c r="C29" s="16">
        <v>14578</v>
      </c>
      <c r="E29" s="16" t="s">
        <v>54</v>
      </c>
      <c r="F29" s="16">
        <f>SUMIF(A21:A32,"Январь",C21:C32)</f>
        <v>55492</v>
      </c>
    </row>
    <row r="30" spans="1:6" x14ac:dyDescent="0.3">
      <c r="A30" s="4" t="s">
        <v>56</v>
      </c>
      <c r="B30" s="4" t="s">
        <v>58</v>
      </c>
      <c r="C30" s="16">
        <v>35941</v>
      </c>
      <c r="E30" s="16" t="s">
        <v>55</v>
      </c>
      <c r="F30" s="16">
        <f>SUMIF(A21:A32,"Февраль",C21:C32)</f>
        <v>70289</v>
      </c>
    </row>
    <row r="31" spans="1:6" x14ac:dyDescent="0.3">
      <c r="A31" s="4" t="s">
        <v>56</v>
      </c>
      <c r="B31" s="4" t="s">
        <v>59</v>
      </c>
      <c r="C31" s="16">
        <v>74581</v>
      </c>
      <c r="E31" s="16" t="s">
        <v>56</v>
      </c>
      <c r="F31" s="16">
        <f>SUMIF(A21:A32,"Март",C21:C32)</f>
        <v>214990</v>
      </c>
    </row>
    <row r="32" spans="1:6" x14ac:dyDescent="0.3">
      <c r="A32" s="4" t="s">
        <v>54</v>
      </c>
      <c r="B32" s="4" t="s">
        <v>60</v>
      </c>
      <c r="C32" s="16">
        <v>5684</v>
      </c>
      <c r="E32" s="40" t="s">
        <v>63</v>
      </c>
      <c r="F32" s="40">
        <f>SUM(F29:F31)</f>
        <v>340771</v>
      </c>
    </row>
    <row r="33" spans="1:6" x14ac:dyDescent="0.3">
      <c r="A33" s="4"/>
      <c r="B33" s="8" t="s">
        <v>18</v>
      </c>
      <c r="C33" s="39">
        <f>SUM(C21:C32)</f>
        <v>340771</v>
      </c>
      <c r="E33" s="2"/>
      <c r="F33" s="2"/>
    </row>
  </sheetData>
  <mergeCells count="2">
    <mergeCell ref="E20:F20"/>
    <mergeCell ref="E28:F28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A78E-85F4-4CAB-B3D9-FF70D03E430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Зарплата</vt:lpstr>
      <vt:lpstr>Итого_надбавка</vt:lpstr>
      <vt:lpstr>Итого_оклад</vt:lpstr>
      <vt:lpstr>Надбавки</vt:lpstr>
      <vt:lpstr>Оклады</vt:lpstr>
      <vt:lpstr>Суммы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2024-09-30T03:57:13Z</dcterms:modified>
</cp:coreProperties>
</file>