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mi\Desktop\git\Codespace\Файлы\1 курс\2 семестр\Экология\Лабы\18.02.25 - 1-ая лаба\Дима\"/>
    </mc:Choice>
  </mc:AlternateContent>
  <xr:revisionPtr revIDLastSave="0" documentId="13_ncr:1_{F78C6E85-B5AC-4E41-9400-F9397A1522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6" i="1"/>
  <c r="B40" i="1"/>
  <c r="B39" i="1"/>
  <c r="E45" i="1"/>
  <c r="B45" i="1"/>
  <c r="N1" i="1"/>
  <c r="B29" i="1"/>
  <c r="Q3" i="1"/>
  <c r="Q2" i="1"/>
  <c r="Q1" i="1"/>
  <c r="E29" i="1"/>
  <c r="N3" i="1"/>
  <c r="N2" i="1"/>
  <c r="B30" i="1" s="1"/>
  <c r="B4" i="1"/>
  <c r="B17" i="1"/>
  <c r="B18" i="1" s="1"/>
  <c r="B20" i="1" s="1"/>
  <c r="E30" i="1"/>
  <c r="E31" i="1"/>
  <c r="B31" i="1"/>
  <c r="B22" i="1"/>
  <c r="K3" i="1"/>
  <c r="B42" i="1" s="1"/>
  <c r="B10" i="1"/>
  <c r="B1" i="1"/>
  <c r="B2" i="1" s="1"/>
  <c r="B12" i="1" l="1"/>
  <c r="B13" i="1" s="1"/>
  <c r="B15" i="1" s="1"/>
  <c r="B24" i="1"/>
  <c r="B25" i="1" s="1"/>
  <c r="B27" i="1" s="1"/>
  <c r="B5" i="1"/>
  <c r="B7" i="1" s="1"/>
  <c r="B8" i="1" s="1"/>
  <c r="B32" i="1"/>
  <c r="E32" i="1"/>
  <c r="B37" i="1" s="1"/>
  <c r="B46" i="1" l="1"/>
  <c r="B43" i="1" l="1"/>
  <c r="E46" i="1"/>
</calcChain>
</file>

<file path=xl/sharedStrings.xml><?xml version="1.0" encoding="utf-8"?>
<sst xmlns="http://schemas.openxmlformats.org/spreadsheetml/2006/main" count="61" uniqueCount="61">
  <si>
    <t>V(ов) л</t>
  </si>
  <si>
    <t>V(ов) м3</t>
  </si>
  <si>
    <t>V(чо)</t>
  </si>
  <si>
    <t>V(чо н рег)</t>
  </si>
  <si>
    <t>Н(рег)</t>
  </si>
  <si>
    <t>Р(о) кг/м3</t>
  </si>
  <si>
    <t>М(чо н рег) т</t>
  </si>
  <si>
    <t>М(чо н рег) кг</t>
  </si>
  <si>
    <t>К(ов)</t>
  </si>
  <si>
    <t>V(ож 1ч)</t>
  </si>
  <si>
    <t>V(ож н рег)</t>
  </si>
  <si>
    <t>К(кв)</t>
  </si>
  <si>
    <t>К(выд о)</t>
  </si>
  <si>
    <t>V(со2 в)</t>
  </si>
  <si>
    <t>К(укв)</t>
  </si>
  <si>
    <t>V(со2 н рег)</t>
  </si>
  <si>
    <t>P(co2) кг/м3</t>
  </si>
  <si>
    <t>K(ов co2)</t>
  </si>
  <si>
    <t>К(выд co2)</t>
  </si>
  <si>
    <t>V(co2ж1ч)</t>
  </si>
  <si>
    <t>V(co2ж н рег)</t>
  </si>
  <si>
    <t>S(др ф)</t>
  </si>
  <si>
    <t>M(выд о др ф)</t>
  </si>
  <si>
    <t>M(выд о топ)</t>
  </si>
  <si>
    <t>M(выд о газ)</t>
  </si>
  <si>
    <t>M(выд о)</t>
  </si>
  <si>
    <t>M(погл co2 др ф)</t>
  </si>
  <si>
    <t>M(погл co2 топ)</t>
  </si>
  <si>
    <t>M(погл co2 газ)</t>
  </si>
  <si>
    <t>O(o)</t>
  </si>
  <si>
    <t>Б(о2)</t>
  </si>
  <si>
    <t>Б(co2)</t>
  </si>
  <si>
    <t>M(нехв о)</t>
  </si>
  <si>
    <t>S(топ)</t>
  </si>
  <si>
    <t>S(об дер)</t>
  </si>
  <si>
    <t>N(дер)</t>
  </si>
  <si>
    <t>S(куст)</t>
  </si>
  <si>
    <t>S(газ)</t>
  </si>
  <si>
    <t>S(зел нас треб доп)</t>
  </si>
  <si>
    <t>S(д1)</t>
  </si>
  <si>
    <t>К(д)</t>
  </si>
  <si>
    <t>S(зел нас факт)</t>
  </si>
  <si>
    <t>S(зел нас треб)</t>
  </si>
  <si>
    <t>S(зел нас факт/чел)</t>
  </si>
  <si>
    <t>S(зел нас треб/чел)</t>
  </si>
  <si>
    <t>М(ож н рег), т</t>
  </si>
  <si>
    <t>Минимальное количество кислорода</t>
  </si>
  <si>
    <t>M(co2ж н рег), т</t>
  </si>
  <si>
    <t>M(со2 н рег), т</t>
  </si>
  <si>
    <t>Это количество углекислого газа, создаваемого в процессе жизнедеятельности людей - физиологический вклад населения. Этот результат зафиксировать в выводе.</t>
  </si>
  <si>
    <t>Этот результат зафиксировать в выводе, как физиологически комфортную концентрацию СО2.</t>
  </si>
  <si>
    <t>m(прод о др ф), т/м2</t>
  </si>
  <si>
    <t>m(прод о топ), т/м2</t>
  </si>
  <si>
    <t>m(прод о газ), т/м2</t>
  </si>
  <si>
    <t>m(погл co2 др ф), т/м2</t>
  </si>
  <si>
    <t>m(погл co2 топ), т/м2</t>
  </si>
  <si>
    <t>m(погл co2 газ), т/м2</t>
  </si>
  <si>
    <t>оптимальное количество для стабильной работы организма</t>
  </si>
  <si>
    <t>M(погл со2)</t>
  </si>
  <si>
    <t>Вывод</t>
  </si>
  <si>
    <t>Баланс кислорода слишком мал. Необходимо большее количество зелёных насаждений для выработки кислорода и поглощения углекислого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</si>
</sst>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0" fontId="0" fillId="0" borderId="1" xfId="1" applyNumberFormat="1" applyFont="1" applyBorder="1"/>
    <xf numFmtId="0" fontId="2" fillId="0" borderId="0" xfId="0" applyFon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3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288122</xdr:colOff>
      <xdr:row>29</xdr:row>
      <xdr:rowOff>154978</xdr:rowOff>
    </xdr:from>
    <xdr:to>
      <xdr:col>15</xdr:col>
      <xdr:colOff>1457463</xdr:colOff>
      <xdr:row>57</xdr:row>
      <xdr:rowOff>19147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44EA3F-B28A-BD79-1AB5-04F7F8379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3525" y="5798284"/>
          <a:ext cx="6986761" cy="5312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A12" zoomScale="61" workbookViewId="0">
      <selection activeCell="Y34" sqref="Y34"/>
    </sheetView>
  </sheetViews>
  <sheetFormatPr defaultRowHeight="15" x14ac:dyDescent="0.25"/>
  <cols>
    <col min="1" max="1" width="18.85546875" bestFit="1" customWidth="1"/>
    <col min="2" max="2" width="14.28515625" bestFit="1" customWidth="1"/>
    <col min="4" max="4" width="19.5703125" customWidth="1"/>
    <col min="7" max="7" width="12" bestFit="1" customWidth="1"/>
    <col min="13" max="13" width="22.7109375" customWidth="1"/>
    <col min="16" max="16" width="24" customWidth="1"/>
    <col min="17" max="17" width="9.28515625" customWidth="1"/>
  </cols>
  <sheetData>
    <row r="1" spans="1:17" x14ac:dyDescent="0.25">
      <c r="A1" s="1" t="s">
        <v>0</v>
      </c>
      <c r="B1" s="6">
        <f>4*0.3*20*60*24*365</f>
        <v>12614400</v>
      </c>
      <c r="D1" s="1" t="s">
        <v>4</v>
      </c>
      <c r="E1" s="6">
        <v>20</v>
      </c>
      <c r="G1" s="1" t="s">
        <v>5</v>
      </c>
      <c r="H1" s="6">
        <v>1.429</v>
      </c>
      <c r="J1" s="1" t="s">
        <v>21</v>
      </c>
      <c r="K1" s="1">
        <v>72</v>
      </c>
      <c r="M1" s="1" t="s">
        <v>51</v>
      </c>
      <c r="N1" s="6">
        <f>12.5/10000</f>
        <v>1.25E-3</v>
      </c>
      <c r="P1" s="1" t="s">
        <v>54</v>
      </c>
      <c r="Q1" s="6">
        <f>16.5/10000</f>
        <v>1.65E-3</v>
      </c>
    </row>
    <row r="2" spans="1:17" x14ac:dyDescent="0.25">
      <c r="A2" s="1" t="s">
        <v>1</v>
      </c>
      <c r="B2" s="6">
        <f>B1/1000</f>
        <v>12614.4</v>
      </c>
      <c r="D2" s="1" t="s">
        <v>11</v>
      </c>
      <c r="E2" s="6">
        <v>20.8</v>
      </c>
      <c r="G2" s="1" t="s">
        <v>16</v>
      </c>
      <c r="H2" s="6">
        <v>1.9770000000000001</v>
      </c>
      <c r="J2" s="1" t="s">
        <v>33</v>
      </c>
      <c r="K2" s="1">
        <v>51</v>
      </c>
      <c r="M2" s="1" t="s">
        <v>52</v>
      </c>
      <c r="N2" s="6">
        <f>34.9/10000</f>
        <v>3.49E-3</v>
      </c>
      <c r="P2" s="1" t="s">
        <v>55</v>
      </c>
      <c r="Q2" s="6">
        <f>46.2/10000</f>
        <v>4.62E-3</v>
      </c>
    </row>
    <row r="3" spans="1:17" x14ac:dyDescent="0.25">
      <c r="D3" s="1" t="s">
        <v>12</v>
      </c>
      <c r="E3" s="6">
        <v>16.399999999999999</v>
      </c>
      <c r="J3" s="1" t="s">
        <v>34</v>
      </c>
      <c r="K3" s="1">
        <f>SUM(K1:K2)</f>
        <v>123</v>
      </c>
      <c r="M3" s="1" t="s">
        <v>53</v>
      </c>
      <c r="N3" s="6">
        <f>7.5/10000</f>
        <v>7.5000000000000002E-4</v>
      </c>
      <c r="P3" s="1" t="s">
        <v>56</v>
      </c>
      <c r="Q3" s="6">
        <f>10/10000</f>
        <v>1E-3</v>
      </c>
    </row>
    <row r="4" spans="1:17" x14ac:dyDescent="0.25">
      <c r="A4" s="1" t="s">
        <v>2</v>
      </c>
      <c r="B4" s="6">
        <f>(B2*20.8)/100</f>
        <v>2623.7952</v>
      </c>
      <c r="D4" s="1" t="s">
        <v>14</v>
      </c>
      <c r="E4" s="6">
        <v>3.7999999999999999E-2</v>
      </c>
      <c r="J4" s="1" t="s">
        <v>36</v>
      </c>
      <c r="K4" s="1">
        <v>25</v>
      </c>
    </row>
    <row r="5" spans="1:17" x14ac:dyDescent="0.25">
      <c r="A5" s="1" t="s">
        <v>3</v>
      </c>
      <c r="B5" s="6">
        <f>B4*E1</f>
        <v>52475.904000000002</v>
      </c>
      <c r="D5" s="1" t="s">
        <v>18</v>
      </c>
      <c r="E5" s="6">
        <v>4</v>
      </c>
      <c r="J5" s="1" t="s">
        <v>37</v>
      </c>
      <c r="K5" s="1">
        <v>53</v>
      </c>
    </row>
    <row r="6" spans="1:17" x14ac:dyDescent="0.25">
      <c r="D6" s="1" t="s">
        <v>35</v>
      </c>
      <c r="E6" s="6">
        <v>30</v>
      </c>
    </row>
    <row r="7" spans="1:17" x14ac:dyDescent="0.25">
      <c r="A7" s="1" t="s">
        <v>7</v>
      </c>
      <c r="B7" s="6">
        <f>B5*H1</f>
        <v>74988.066816000006</v>
      </c>
    </row>
    <row r="8" spans="1:17" x14ac:dyDescent="0.25">
      <c r="A8" s="1" t="s">
        <v>6</v>
      </c>
      <c r="B8" s="6">
        <f>B7/1000</f>
        <v>74.988066816</v>
      </c>
      <c r="C8" s="7" t="s">
        <v>57</v>
      </c>
      <c r="M8" s="4"/>
    </row>
    <row r="10" spans="1:17" x14ac:dyDescent="0.25">
      <c r="A10" s="1" t="s">
        <v>8</v>
      </c>
      <c r="B10" s="6">
        <f>E2-E3</f>
        <v>4.4000000000000021</v>
      </c>
    </row>
    <row r="12" spans="1:17" x14ac:dyDescent="0.25">
      <c r="A12" s="1" t="s">
        <v>9</v>
      </c>
      <c r="B12" s="6">
        <f>B2*E2/100</f>
        <v>2623.7952</v>
      </c>
    </row>
    <row r="13" spans="1:17" x14ac:dyDescent="0.25">
      <c r="A13" s="1" t="s">
        <v>10</v>
      </c>
      <c r="B13" s="6">
        <f>B12*E1</f>
        <v>52475.904000000002</v>
      </c>
    </row>
    <row r="15" spans="1:17" x14ac:dyDescent="0.25">
      <c r="A15" s="1" t="s">
        <v>45</v>
      </c>
      <c r="B15" s="6">
        <f>B13*H1/1000</f>
        <v>74.988066816</v>
      </c>
      <c r="C15" s="4" t="s">
        <v>46</v>
      </c>
    </row>
    <row r="17" spans="1:5" x14ac:dyDescent="0.25">
      <c r="A17" s="1" t="s">
        <v>13</v>
      </c>
      <c r="B17" s="6">
        <f>B2*E4/100</f>
        <v>4.7934719999999995</v>
      </c>
    </row>
    <row r="18" spans="1:5" x14ac:dyDescent="0.25">
      <c r="A18" s="1" t="s">
        <v>15</v>
      </c>
      <c r="B18" s="6">
        <f>B17*E1</f>
        <v>95.869439999999997</v>
      </c>
    </row>
    <row r="20" spans="1:5" x14ac:dyDescent="0.25">
      <c r="A20" s="1" t="s">
        <v>48</v>
      </c>
      <c r="B20" s="6">
        <f>B18*H2/1000</f>
        <v>0.18953388288</v>
      </c>
      <c r="C20" s="5" t="s">
        <v>50</v>
      </c>
    </row>
    <row r="22" spans="1:5" x14ac:dyDescent="0.25">
      <c r="A22" s="1" t="s">
        <v>17</v>
      </c>
      <c r="B22" s="6">
        <f>E5-E4</f>
        <v>3.9620000000000002</v>
      </c>
    </row>
    <row r="24" spans="1:5" x14ac:dyDescent="0.25">
      <c r="A24" s="1" t="s">
        <v>19</v>
      </c>
      <c r="B24" s="6">
        <f>B2*B22/100</f>
        <v>499.78252800000001</v>
      </c>
    </row>
    <row r="25" spans="1:5" x14ac:dyDescent="0.25">
      <c r="A25" s="1" t="s">
        <v>20</v>
      </c>
      <c r="B25" s="6">
        <f>B24*E1</f>
        <v>9995.65056</v>
      </c>
    </row>
    <row r="27" spans="1:5" x14ac:dyDescent="0.25">
      <c r="A27" s="1" t="s">
        <v>47</v>
      </c>
      <c r="B27" s="6">
        <f>B25*H2/1000</f>
        <v>19.761401157120002</v>
      </c>
      <c r="C27" s="4" t="s">
        <v>49</v>
      </c>
    </row>
    <row r="29" spans="1:5" x14ac:dyDescent="0.25">
      <c r="A29" s="1" t="s">
        <v>22</v>
      </c>
      <c r="B29" s="1">
        <f>N1*$K$1</f>
        <v>0.09</v>
      </c>
      <c r="D29" s="1" t="s">
        <v>26</v>
      </c>
      <c r="E29" s="1">
        <f>Q1*$K$1</f>
        <v>0.1188</v>
      </c>
    </row>
    <row r="30" spans="1:5" x14ac:dyDescent="0.25">
      <c r="A30" s="1" t="s">
        <v>23</v>
      </c>
      <c r="B30" s="1">
        <f t="shared" ref="B30" si="0">N2*$K$1</f>
        <v>0.25128</v>
      </c>
      <c r="D30" s="1" t="s">
        <v>27</v>
      </c>
      <c r="E30" s="1">
        <f t="shared" ref="E30" si="1">Q2*$K$1</f>
        <v>0.33263999999999999</v>
      </c>
    </row>
    <row r="31" spans="1:5" x14ac:dyDescent="0.25">
      <c r="A31" s="1" t="s">
        <v>24</v>
      </c>
      <c r="B31" s="1">
        <f>N3*$K$1</f>
        <v>5.3999999999999999E-2</v>
      </c>
      <c r="D31" s="1" t="s">
        <v>28</v>
      </c>
      <c r="E31" s="1">
        <f>Q3*$K$1</f>
        <v>7.2000000000000008E-2</v>
      </c>
    </row>
    <row r="32" spans="1:5" x14ac:dyDescent="0.25">
      <c r="A32" s="1" t="s">
        <v>25</v>
      </c>
      <c r="B32" s="1">
        <f>SUM(B29:B31)</f>
        <v>0.39528000000000002</v>
      </c>
      <c r="D32" s="1" t="s">
        <v>58</v>
      </c>
      <c r="E32" s="1">
        <f>SUM(E29:E31)</f>
        <v>0.52344000000000002</v>
      </c>
    </row>
    <row r="34" spans="1:5" x14ac:dyDescent="0.25">
      <c r="A34" s="1" t="s">
        <v>29</v>
      </c>
      <c r="B34" s="2">
        <f>(B32/B15)*100</f>
        <v>0.52712387021512097</v>
      </c>
    </row>
    <row r="36" spans="1:5" x14ac:dyDescent="0.25">
      <c r="A36" s="1" t="s">
        <v>30</v>
      </c>
      <c r="B36" s="3">
        <f>(B32/B8)*100</f>
        <v>0.52712387021512097</v>
      </c>
    </row>
    <row r="37" spans="1:5" x14ac:dyDescent="0.25">
      <c r="A37" s="1" t="s">
        <v>31</v>
      </c>
      <c r="B37" s="3">
        <f>E32/B20</f>
        <v>2.7617225587648977</v>
      </c>
    </row>
    <row r="39" spans="1:5" x14ac:dyDescent="0.25">
      <c r="A39" s="1" t="s">
        <v>32</v>
      </c>
      <c r="B39" s="1">
        <f>B15-B32</f>
        <v>74.592786816</v>
      </c>
    </row>
    <row r="40" spans="1:5" x14ac:dyDescent="0.25">
      <c r="A40" s="1" t="s">
        <v>38</v>
      </c>
      <c r="B40" s="1">
        <f>B39/B32</f>
        <v>188.7087300546448</v>
      </c>
    </row>
    <row r="42" spans="1:5" x14ac:dyDescent="0.25">
      <c r="A42" s="1" t="s">
        <v>39</v>
      </c>
      <c r="B42" s="1">
        <f>K3/E6</f>
        <v>4.0999999999999996</v>
      </c>
    </row>
    <row r="43" spans="1:5" x14ac:dyDescent="0.25">
      <c r="A43" s="1" t="s">
        <v>40</v>
      </c>
      <c r="B43" s="1">
        <f>B46/B42</f>
        <v>95.050909769425559</v>
      </c>
    </row>
    <row r="45" spans="1:5" x14ac:dyDescent="0.25">
      <c r="A45" s="1" t="s">
        <v>41</v>
      </c>
      <c r="B45" s="1">
        <f>K3+K4+K5</f>
        <v>201</v>
      </c>
      <c r="D45" s="1" t="s">
        <v>43</v>
      </c>
      <c r="E45" s="1">
        <f>B45/E1</f>
        <v>10.050000000000001</v>
      </c>
    </row>
    <row r="46" spans="1:5" x14ac:dyDescent="0.25">
      <c r="A46" s="1" t="s">
        <v>42</v>
      </c>
      <c r="B46" s="1">
        <f>B45+B40</f>
        <v>389.70873005464478</v>
      </c>
      <c r="D46" s="1" t="s">
        <v>44</v>
      </c>
      <c r="E46" s="1">
        <f>B46/E1</f>
        <v>19.485436502732238</v>
      </c>
    </row>
    <row r="59" spans="8:9" x14ac:dyDescent="0.25">
      <c r="H59" s="4" t="s">
        <v>59</v>
      </c>
      <c r="I59" t="s"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2025-03-18T02:36:34Z</dcterms:modified>
</cp:coreProperties>
</file>